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perucompras-my.sharepoint.com/personal/cynthia_garrido_perucompras_gob_pe/Documents/00_CCGG_COMPARTIDO/02_PPTO/"/>
    </mc:Choice>
  </mc:AlternateContent>
  <bookViews>
    <workbookView xWindow="0" yWindow="0" windowWidth="28800" windowHeight="14100" firstSheet="6" activeTab="11"/>
  </bookViews>
  <sheets>
    <sheet name="REV" sheetId="35" r:id="rId1"/>
    <sheet name="00_CLASIF" sheetId="2" state="hidden" r:id="rId2"/>
    <sheet name="00_SEC FUN" sheetId="3" state="hidden" r:id="rId3"/>
    <sheet name="PF FEBRERO" sheetId="10" state="hidden" r:id="rId4"/>
    <sheet name="PF MARZO" sheetId="27" state="hidden" r:id="rId5"/>
    <sheet name="PF JULIO" sheetId="46" state="hidden" r:id="rId6"/>
    <sheet name="01_BD_MEF" sheetId="1" r:id="rId7"/>
    <sheet name="02_PF OCTUBRE" sheetId="54" r:id="rId8"/>
    <sheet name="PF SETIEMBRE" sheetId="50" state="hidden" r:id="rId9"/>
    <sheet name="PF JUNIO" sheetId="40" state="hidden" r:id="rId10"/>
    <sheet name="PF ABRIL" sheetId="33" state="hidden" r:id="rId11"/>
    <sheet name="03_DIARIO" sheetId="41" r:id="rId12"/>
    <sheet name="04_PPT_HT" sheetId="36" r:id="rId13"/>
    <sheet name="05_HISTORICO" sheetId="60" r:id="rId14"/>
    <sheet name="2.3 SALDOS " sheetId="61" r:id="rId15"/>
    <sheet name="GG 2.1" sheetId="62" r:id="rId16"/>
  </sheets>
  <definedNames>
    <definedName name="_xlnm._FilterDatabase" localSheetId="1" hidden="1">'00_CLASIF'!$A$1:$H$605</definedName>
    <definedName name="_xlnm._FilterDatabase" localSheetId="7" hidden="1">'02_PF OCTUBRE'!$B$6:$W$314</definedName>
    <definedName name="_xlnm._FilterDatabase" localSheetId="10" hidden="1">'PF ABRIL'!$A$5:$W$251</definedName>
    <definedName name="_xlnm._FilterDatabase" localSheetId="3" hidden="1">'PF FEBRERO'!$A$6:$AB$207</definedName>
    <definedName name="_xlnm._FilterDatabase" localSheetId="5" hidden="1">'PF JULIO'!$A$5:$R$272</definedName>
    <definedName name="_xlnm._FilterDatabase" localSheetId="9" hidden="1">'PF JUNIO'!$A$5:$W$268</definedName>
    <definedName name="_xlnm._FilterDatabase" localSheetId="8" hidden="1">'PF SETIEMBRE'!$A$6:$S$295</definedName>
    <definedName name="CC_COMPLETO">'00_SEC FUN'!$A$3:$G$25</definedName>
    <definedName name="CLASIFICADOR_">'00_CLASIF'!$A$1:$H$605</definedName>
    <definedName name="DIFERENCIA">#REF!</definedName>
    <definedName name="HISTORICO">Tabla2[#All]</definedName>
    <definedName name="PF_ABRIL" localSheetId="5">'PF JULIO'!$A$5:$R$158</definedName>
    <definedName name="PF_ABRIL" localSheetId="9">'PF JUNIO'!$A$5:$R$158</definedName>
    <definedName name="PF_ABRIL">'PF ABRIL'!$A$5:$R$251</definedName>
    <definedName name="PF_JULIO">'PF JULIO'!$A$5:$R$272</definedName>
    <definedName name="PF_JUN" localSheetId="7">#REF!</definedName>
    <definedName name="PF_JUN" localSheetId="5">#REF!</definedName>
    <definedName name="PF_JUN">#REF!</definedName>
    <definedName name="PF_JUNIO" localSheetId="5">'PF JULIO'!$A$5:$R$268</definedName>
    <definedName name="PF_JUNIO">'PF JUNIO'!$A$5:$R$268</definedName>
    <definedName name="PF_MARZO">'PF MARZO'!$A$5:$Q$218</definedName>
    <definedName name="PF_OCTUBRE">'02_PF OCTUBRE'!$B$6:$W$314</definedName>
    <definedName name="PF_SETIEMBRE" localSheetId="7">'02_PF OCTUBRE'!$B$6:$U$295</definedName>
    <definedName name="PF_SETIEMBRE">'PF SETIEMBRE'!$A$6:$R$295</definedName>
    <definedName name="PLIEGOS">'04_PPT_HT'!$K$12:$L$18</definedName>
    <definedName name="PLIEGOS_MEF" localSheetId="7">#REF!</definedName>
    <definedName name="PLIEGOS_MEF" localSheetId="5">#REF!</definedName>
    <definedName name="PLIEGOS_MEF">#REF!</definedName>
    <definedName name="PPT_1" localSheetId="7">#REF!</definedName>
    <definedName name="PPT_1" localSheetId="5">#REF!</definedName>
    <definedName name="PPT_1">#REF!</definedName>
    <definedName name="PROGRAMACION">'PF FEBRERO'!$J$6:$Z$207</definedName>
    <definedName name="SALDO_ESC_2">'02_PF OCTUBRE'!$B$321:$H$324</definedName>
    <definedName name="SALDO_ESC_3">'02_PF OCTUBRE'!$B$337:$H$470</definedName>
  </definedNames>
  <calcPr calcId="162913"/>
  <pivotCaches>
    <pivotCache cacheId="20" r:id="rId17"/>
    <pivotCache cacheId="25" r:id="rId18"/>
    <pivotCache cacheId="3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324" i="1" l="1"/>
  <c r="CO325" i="1"/>
  <c r="CP325" i="1" s="1"/>
  <c r="CW324" i="1"/>
  <c r="CW325" i="1"/>
  <c r="CX324" i="1"/>
  <c r="CX325" i="1"/>
  <c r="CY324" i="1"/>
  <c r="CY325" i="1"/>
  <c r="CZ324" i="1"/>
  <c r="CZ325" i="1"/>
  <c r="DB324" i="1"/>
  <c r="DB325" i="1"/>
  <c r="DC324" i="1"/>
  <c r="DH324" i="1" s="1"/>
  <c r="DC325" i="1"/>
  <c r="DH325" i="1" s="1"/>
  <c r="DD324" i="1"/>
  <c r="DD325" i="1"/>
  <c r="DE324" i="1"/>
  <c r="DE325" i="1"/>
  <c r="DF324" i="1"/>
  <c r="DF325" i="1"/>
  <c r="DG324" i="1"/>
  <c r="DG325" i="1"/>
  <c r="DK324" i="1"/>
  <c r="DK325" i="1"/>
  <c r="DL324" i="1"/>
  <c r="DL325" i="1"/>
  <c r="DM324" i="1"/>
  <c r="DM325" i="1"/>
  <c r="DN324" i="1"/>
  <c r="DN325" i="1"/>
  <c r="DO324" i="1"/>
  <c r="DO325" i="1"/>
  <c r="EQ325" i="1" s="1"/>
  <c r="DP324" i="1"/>
  <c r="EQ324" i="1" s="1"/>
  <c r="DP325" i="1"/>
  <c r="DQ324" i="1"/>
  <c r="DQ325" i="1"/>
  <c r="DR324" i="1"/>
  <c r="DR325" i="1"/>
  <c r="DS324" i="1"/>
  <c r="DS325" i="1"/>
  <c r="DJ324" i="1" l="1"/>
  <c r="DA325" i="1"/>
  <c r="DV325" i="1" s="1"/>
  <c r="CP324" i="1"/>
  <c r="CS324" i="1"/>
  <c r="DA324" i="1"/>
  <c r="EI324" i="1" s="1"/>
  <c r="CS325" i="1"/>
  <c r="DJ325" i="1"/>
  <c r="DI325" i="1"/>
  <c r="DI324" i="1"/>
  <c r="ER325" i="1"/>
  <c r="EP325" i="1"/>
  <c r="ER324" i="1"/>
  <c r="CV325" i="1"/>
  <c r="CR325" i="1"/>
  <c r="CV324" i="1"/>
  <c r="CR324" i="1"/>
  <c r="CU325" i="1"/>
  <c r="CQ325" i="1"/>
  <c r="CU324" i="1"/>
  <c r="CQ324" i="1"/>
  <c r="ET325" i="1"/>
  <c r="EL325" i="1"/>
  <c r="EH325" i="1"/>
  <c r="DZ325" i="1"/>
  <c r="CT325" i="1"/>
  <c r="ET324" i="1"/>
  <c r="EP324" i="1"/>
  <c r="EH324" i="1"/>
  <c r="CT324" i="1"/>
  <c r="CO322" i="1"/>
  <c r="CP322" i="1" s="1"/>
  <c r="CO323" i="1"/>
  <c r="CP323" i="1" s="1"/>
  <c r="CW322" i="1"/>
  <c r="CW323" i="1"/>
  <c r="CX322" i="1"/>
  <c r="CX323" i="1"/>
  <c r="CY322" i="1"/>
  <c r="CY323" i="1"/>
  <c r="CZ322" i="1"/>
  <c r="CZ323" i="1"/>
  <c r="DB322" i="1"/>
  <c r="DB323" i="1"/>
  <c r="DC322" i="1"/>
  <c r="DH322" i="1" s="1"/>
  <c r="DC323" i="1"/>
  <c r="DH323" i="1" s="1"/>
  <c r="DD322" i="1"/>
  <c r="DD323" i="1"/>
  <c r="DE322" i="1"/>
  <c r="DE323" i="1"/>
  <c r="DF322" i="1"/>
  <c r="DF323" i="1"/>
  <c r="DG322" i="1"/>
  <c r="DI323" i="1"/>
  <c r="DK322" i="1"/>
  <c r="DK323" i="1"/>
  <c r="DL322" i="1"/>
  <c r="DL323" i="1"/>
  <c r="DM322" i="1"/>
  <c r="DM323" i="1"/>
  <c r="DN322" i="1"/>
  <c r="DN323" i="1"/>
  <c r="DO322" i="1"/>
  <c r="DO323" i="1"/>
  <c r="DP322" i="1"/>
  <c r="DP323" i="1"/>
  <c r="DQ322" i="1"/>
  <c r="DQ323" i="1"/>
  <c r="DR322" i="1"/>
  <c r="DR323" i="1"/>
  <c r="DS322" i="1"/>
  <c r="DS323" i="1"/>
  <c r="EJ325" i="1" l="1"/>
  <c r="EG325" i="1"/>
  <c r="EN325" i="1"/>
  <c r="EK325" i="1"/>
  <c r="EL324" i="1"/>
  <c r="EB324" i="1"/>
  <c r="DU324" i="1"/>
  <c r="DY324" i="1"/>
  <c r="EM324" i="1"/>
  <c r="EJ324" i="1"/>
  <c r="DX324" i="1"/>
  <c r="EB325" i="1"/>
  <c r="EO325" i="1"/>
  <c r="ED325" i="1"/>
  <c r="EF325" i="1" s="1"/>
  <c r="DT324" i="1"/>
  <c r="DY325" i="1"/>
  <c r="EI325" i="1"/>
  <c r="DT325" i="1"/>
  <c r="DU325" i="1"/>
  <c r="EM325" i="1"/>
  <c r="DX325" i="1"/>
  <c r="EC325" i="1"/>
  <c r="EE325" i="1" s="1"/>
  <c r="EN324" i="1"/>
  <c r="DZ324" i="1"/>
  <c r="ED324" i="1"/>
  <c r="EF324" i="1" s="1"/>
  <c r="DV324" i="1"/>
  <c r="DW324" i="1" s="1"/>
  <c r="EG324" i="1"/>
  <c r="EK324" i="1"/>
  <c r="EO324" i="1"/>
  <c r="EC324" i="1"/>
  <c r="EE324" i="1" s="1"/>
  <c r="EQ322" i="1"/>
  <c r="DG323" i="1"/>
  <c r="DJ322" i="1"/>
  <c r="DI322" i="1"/>
  <c r="EQ323" i="1"/>
  <c r="ER323" i="1"/>
  <c r="DJ323" i="1"/>
  <c r="ET322" i="1"/>
  <c r="ER322" i="1"/>
  <c r="EP322" i="1"/>
  <c r="CV323" i="1"/>
  <c r="CR323" i="1"/>
  <c r="DA322" i="1"/>
  <c r="CS322" i="1"/>
  <c r="CV322" i="1"/>
  <c r="CR322" i="1"/>
  <c r="CS323" i="1"/>
  <c r="CU323" i="1"/>
  <c r="CQ323" i="1"/>
  <c r="DA323" i="1"/>
  <c r="CU322" i="1"/>
  <c r="CQ322" i="1"/>
  <c r="ET323" i="1"/>
  <c r="EP323" i="1"/>
  <c r="CT323" i="1"/>
  <c r="CT322" i="1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251" i="54"/>
  <c r="A252" i="54"/>
  <c r="A253" i="54"/>
  <c r="A254" i="54"/>
  <c r="A255" i="54"/>
  <c r="A256" i="54"/>
  <c r="A257" i="54"/>
  <c r="A258" i="54"/>
  <c r="A259" i="54"/>
  <c r="A260" i="54"/>
  <c r="A261" i="54"/>
  <c r="A262" i="54"/>
  <c r="A263" i="54"/>
  <c r="A264" i="54"/>
  <c r="A265" i="54"/>
  <c r="A266" i="54"/>
  <c r="A267" i="54"/>
  <c r="A268" i="54"/>
  <c r="A269" i="54"/>
  <c r="A270" i="54"/>
  <c r="A271" i="54"/>
  <c r="A272" i="54"/>
  <c r="A273" i="54"/>
  <c r="A274" i="54"/>
  <c r="A275" i="54"/>
  <c r="A276" i="54"/>
  <c r="A277" i="54"/>
  <c r="A278" i="54"/>
  <c r="A279" i="54"/>
  <c r="A280" i="54"/>
  <c r="A281" i="54"/>
  <c r="A282" i="54"/>
  <c r="A283" i="54"/>
  <c r="A284" i="54"/>
  <c r="A285" i="54"/>
  <c r="A286" i="54"/>
  <c r="A287" i="54"/>
  <c r="A288" i="54"/>
  <c r="A289" i="54"/>
  <c r="A290" i="54"/>
  <c r="A291" i="54"/>
  <c r="A292" i="54"/>
  <c r="A293" i="54"/>
  <c r="A294" i="54"/>
  <c r="A295" i="54"/>
  <c r="A296" i="54"/>
  <c r="A297" i="54"/>
  <c r="A298" i="54"/>
  <c r="A299" i="54"/>
  <c r="A300" i="54"/>
  <c r="A301" i="54"/>
  <c r="A302" i="54"/>
  <c r="A303" i="54"/>
  <c r="A304" i="54"/>
  <c r="A305" i="54"/>
  <c r="A306" i="54"/>
  <c r="A307" i="54"/>
  <c r="A308" i="54"/>
  <c r="A309" i="54"/>
  <c r="A310" i="54"/>
  <c r="A311" i="54"/>
  <c r="A312" i="54"/>
  <c r="A313" i="54"/>
  <c r="A314" i="54"/>
  <c r="A7" i="54"/>
  <c r="U8" i="54"/>
  <c r="U9" i="54"/>
  <c r="U10" i="54"/>
  <c r="U11" i="54"/>
  <c r="U12" i="54"/>
  <c r="U13" i="54"/>
  <c r="U14" i="54"/>
  <c r="U15" i="54"/>
  <c r="U16" i="54"/>
  <c r="U17" i="54"/>
  <c r="U18" i="54"/>
  <c r="U19" i="54"/>
  <c r="U20" i="54"/>
  <c r="U21" i="54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U39" i="54"/>
  <c r="U40" i="54"/>
  <c r="U41" i="54"/>
  <c r="U42" i="54"/>
  <c r="U43" i="54"/>
  <c r="U44" i="54"/>
  <c r="U45" i="54"/>
  <c r="U46" i="54"/>
  <c r="U47" i="54"/>
  <c r="U48" i="54"/>
  <c r="U49" i="54"/>
  <c r="U50" i="54"/>
  <c r="U51" i="54"/>
  <c r="U52" i="54"/>
  <c r="U53" i="54"/>
  <c r="U54" i="54"/>
  <c r="U55" i="54"/>
  <c r="U56" i="54"/>
  <c r="U57" i="54"/>
  <c r="U58" i="54"/>
  <c r="U59" i="54"/>
  <c r="U60" i="54"/>
  <c r="U61" i="54"/>
  <c r="U62" i="54"/>
  <c r="U63" i="54"/>
  <c r="U64" i="54"/>
  <c r="U65" i="54"/>
  <c r="U66" i="54"/>
  <c r="U67" i="54"/>
  <c r="U68" i="54"/>
  <c r="U69" i="54"/>
  <c r="U70" i="54"/>
  <c r="U71" i="54"/>
  <c r="U72" i="54"/>
  <c r="U73" i="54"/>
  <c r="U74" i="54"/>
  <c r="U75" i="54"/>
  <c r="U76" i="54"/>
  <c r="U77" i="54"/>
  <c r="U78" i="54"/>
  <c r="U79" i="54"/>
  <c r="U80" i="54"/>
  <c r="U81" i="54"/>
  <c r="U82" i="54"/>
  <c r="U83" i="54"/>
  <c r="U84" i="54"/>
  <c r="U85" i="54"/>
  <c r="U86" i="54"/>
  <c r="U87" i="54"/>
  <c r="U88" i="54"/>
  <c r="U89" i="54"/>
  <c r="U90" i="54"/>
  <c r="U91" i="54"/>
  <c r="U92" i="54"/>
  <c r="U93" i="54"/>
  <c r="U94" i="54"/>
  <c r="U95" i="54"/>
  <c r="U96" i="54"/>
  <c r="U97" i="54"/>
  <c r="U98" i="54"/>
  <c r="U99" i="54"/>
  <c r="U100" i="54"/>
  <c r="U101" i="54"/>
  <c r="U102" i="54"/>
  <c r="U103" i="54"/>
  <c r="U104" i="54"/>
  <c r="U105" i="54"/>
  <c r="U106" i="54"/>
  <c r="U107" i="54"/>
  <c r="U108" i="54"/>
  <c r="U109" i="54"/>
  <c r="U110" i="54"/>
  <c r="U111" i="54"/>
  <c r="U112" i="54"/>
  <c r="U113" i="54"/>
  <c r="U114" i="54"/>
  <c r="U115" i="54"/>
  <c r="U116" i="54"/>
  <c r="U117" i="54"/>
  <c r="U118" i="54"/>
  <c r="U119" i="54"/>
  <c r="U120" i="54"/>
  <c r="U121" i="54"/>
  <c r="U122" i="54"/>
  <c r="U123" i="54"/>
  <c r="U124" i="54"/>
  <c r="U125" i="54"/>
  <c r="U126" i="54"/>
  <c r="U127" i="54"/>
  <c r="U128" i="54"/>
  <c r="U129" i="54"/>
  <c r="U130" i="54"/>
  <c r="U131" i="54"/>
  <c r="U132" i="54"/>
  <c r="U133" i="54"/>
  <c r="U134" i="54"/>
  <c r="U135" i="54"/>
  <c r="U136" i="54"/>
  <c r="U137" i="54"/>
  <c r="U138" i="54"/>
  <c r="U139" i="54"/>
  <c r="U140" i="54"/>
  <c r="U141" i="54"/>
  <c r="U142" i="54"/>
  <c r="U143" i="54"/>
  <c r="U144" i="54"/>
  <c r="U145" i="54"/>
  <c r="U146" i="54"/>
  <c r="U147" i="54"/>
  <c r="U148" i="54"/>
  <c r="U149" i="54"/>
  <c r="U150" i="54"/>
  <c r="U151" i="54"/>
  <c r="U152" i="54"/>
  <c r="U153" i="54"/>
  <c r="U154" i="54"/>
  <c r="U155" i="54"/>
  <c r="U156" i="54"/>
  <c r="U157" i="54"/>
  <c r="U158" i="54"/>
  <c r="U159" i="54"/>
  <c r="U160" i="54"/>
  <c r="U161" i="54"/>
  <c r="U162" i="54"/>
  <c r="U163" i="54"/>
  <c r="U164" i="54"/>
  <c r="U165" i="54"/>
  <c r="U166" i="54"/>
  <c r="U167" i="54"/>
  <c r="U168" i="54"/>
  <c r="U169" i="54"/>
  <c r="U170" i="54"/>
  <c r="U171" i="54"/>
  <c r="U172" i="54"/>
  <c r="U173" i="54"/>
  <c r="U174" i="54"/>
  <c r="U175" i="54"/>
  <c r="U176" i="54"/>
  <c r="U177" i="54"/>
  <c r="U178" i="54"/>
  <c r="U179" i="54"/>
  <c r="U180" i="54"/>
  <c r="U181" i="54"/>
  <c r="U182" i="54"/>
  <c r="U183" i="54"/>
  <c r="U184" i="54"/>
  <c r="U185" i="54"/>
  <c r="U186" i="54"/>
  <c r="U187" i="54"/>
  <c r="U188" i="54"/>
  <c r="U189" i="54"/>
  <c r="U190" i="54"/>
  <c r="U191" i="54"/>
  <c r="U192" i="54"/>
  <c r="U193" i="54"/>
  <c r="U194" i="54"/>
  <c r="U195" i="54"/>
  <c r="U196" i="54"/>
  <c r="U197" i="54"/>
  <c r="U198" i="54"/>
  <c r="U199" i="54"/>
  <c r="U200" i="54"/>
  <c r="U201" i="54"/>
  <c r="U202" i="54"/>
  <c r="U203" i="54"/>
  <c r="U204" i="54"/>
  <c r="U205" i="54"/>
  <c r="U206" i="54"/>
  <c r="U207" i="54"/>
  <c r="U208" i="54"/>
  <c r="U209" i="54"/>
  <c r="U210" i="54"/>
  <c r="U211" i="54"/>
  <c r="U212" i="54"/>
  <c r="U213" i="54"/>
  <c r="U214" i="54"/>
  <c r="U215" i="54"/>
  <c r="U216" i="54"/>
  <c r="U217" i="54"/>
  <c r="U218" i="54"/>
  <c r="U219" i="54"/>
  <c r="U220" i="54"/>
  <c r="U221" i="54"/>
  <c r="U222" i="54"/>
  <c r="U223" i="54"/>
  <c r="U224" i="54"/>
  <c r="U225" i="54"/>
  <c r="U226" i="54"/>
  <c r="U227" i="54"/>
  <c r="U228" i="54"/>
  <c r="U229" i="54"/>
  <c r="U230" i="54"/>
  <c r="U231" i="54"/>
  <c r="U232" i="54"/>
  <c r="U233" i="54"/>
  <c r="U234" i="54"/>
  <c r="U235" i="54"/>
  <c r="U236" i="54"/>
  <c r="U237" i="54"/>
  <c r="U238" i="54"/>
  <c r="U239" i="54"/>
  <c r="U240" i="54"/>
  <c r="U241" i="54"/>
  <c r="U242" i="54"/>
  <c r="U243" i="54"/>
  <c r="U244" i="54"/>
  <c r="U245" i="54"/>
  <c r="U246" i="54"/>
  <c r="U247" i="54"/>
  <c r="U248" i="54"/>
  <c r="U249" i="54"/>
  <c r="U250" i="54"/>
  <c r="U251" i="54"/>
  <c r="U252" i="54"/>
  <c r="U253" i="54"/>
  <c r="U254" i="54"/>
  <c r="U255" i="54"/>
  <c r="U256" i="54"/>
  <c r="U257" i="54"/>
  <c r="U258" i="54"/>
  <c r="U259" i="54"/>
  <c r="U260" i="54"/>
  <c r="U261" i="54"/>
  <c r="U262" i="54"/>
  <c r="U263" i="54"/>
  <c r="U264" i="54"/>
  <c r="U265" i="54"/>
  <c r="U266" i="54"/>
  <c r="U267" i="54"/>
  <c r="U268" i="54"/>
  <c r="U269" i="54"/>
  <c r="U270" i="54"/>
  <c r="U271" i="54"/>
  <c r="U272" i="54"/>
  <c r="U273" i="54"/>
  <c r="U274" i="54"/>
  <c r="U275" i="54"/>
  <c r="U276" i="54"/>
  <c r="U277" i="54"/>
  <c r="U278" i="54"/>
  <c r="U279" i="54"/>
  <c r="U280" i="54"/>
  <c r="U281" i="54"/>
  <c r="U282" i="54"/>
  <c r="U283" i="54"/>
  <c r="U284" i="54"/>
  <c r="U285" i="54"/>
  <c r="U286" i="54"/>
  <c r="U287" i="54"/>
  <c r="U288" i="54"/>
  <c r="U289" i="54"/>
  <c r="U290" i="54"/>
  <c r="U291" i="54"/>
  <c r="U292" i="54"/>
  <c r="U293" i="54"/>
  <c r="U294" i="54"/>
  <c r="U295" i="54"/>
  <c r="U296" i="54"/>
  <c r="U297" i="54"/>
  <c r="U298" i="54"/>
  <c r="U299" i="54"/>
  <c r="U300" i="54"/>
  <c r="U301" i="54"/>
  <c r="U302" i="54"/>
  <c r="U303" i="54"/>
  <c r="U304" i="54"/>
  <c r="U305" i="54"/>
  <c r="U306" i="54"/>
  <c r="U307" i="54"/>
  <c r="U308" i="54"/>
  <c r="U309" i="54"/>
  <c r="U310" i="54"/>
  <c r="U311" i="54"/>
  <c r="U312" i="54"/>
  <c r="U313" i="54"/>
  <c r="U314" i="54"/>
  <c r="U7" i="54"/>
  <c r="EA324" i="1" l="1"/>
  <c r="ES324" i="1"/>
  <c r="ES325" i="1"/>
  <c r="DW325" i="1"/>
  <c r="EA325" i="1" s="1"/>
  <c r="DU323" i="1"/>
  <c r="DV323" i="1"/>
  <c r="DZ323" i="1"/>
  <c r="ED323" i="1"/>
  <c r="EF323" i="1" s="1"/>
  <c r="EH323" i="1"/>
  <c r="EL323" i="1"/>
  <c r="DY323" i="1"/>
  <c r="EC323" i="1"/>
  <c r="EE323" i="1" s="1"/>
  <c r="EI323" i="1"/>
  <c r="EM323" i="1"/>
  <c r="EK323" i="1"/>
  <c r="EO323" i="1"/>
  <c r="DT323" i="1"/>
  <c r="DX323" i="1"/>
  <c r="EB323" i="1"/>
  <c r="EJ323" i="1"/>
  <c r="EN323" i="1"/>
  <c r="EG323" i="1"/>
  <c r="DV322" i="1"/>
  <c r="DZ322" i="1"/>
  <c r="ED322" i="1"/>
  <c r="EF322" i="1" s="1"/>
  <c r="EH322" i="1"/>
  <c r="EL322" i="1"/>
  <c r="EG322" i="1"/>
  <c r="EI322" i="1"/>
  <c r="EM322" i="1"/>
  <c r="EK322" i="1"/>
  <c r="DU322" i="1"/>
  <c r="EC322" i="1"/>
  <c r="EE322" i="1" s="1"/>
  <c r="DT322" i="1"/>
  <c r="DX322" i="1"/>
  <c r="EB322" i="1"/>
  <c r="EJ322" i="1"/>
  <c r="EN322" i="1"/>
  <c r="DY322" i="1"/>
  <c r="EO322" i="1"/>
  <c r="I2" i="61"/>
  <c r="ES322" i="1" l="1"/>
  <c r="DW322" i="1"/>
  <c r="EA322" i="1" s="1"/>
  <c r="ES323" i="1"/>
  <c r="DW323" i="1"/>
  <c r="EA323" i="1" s="1"/>
  <c r="H317" i="54"/>
  <c r="G317" i="54"/>
  <c r="F317" i="54"/>
  <c r="H333" i="54"/>
  <c r="G333" i="54"/>
  <c r="F333" i="54"/>
  <c r="W3" i="54"/>
  <c r="A367" i="60" l="1"/>
  <c r="A366" i="60"/>
  <c r="A365" i="60"/>
  <c r="A364" i="60"/>
  <c r="A363" i="60"/>
  <c r="A362" i="60"/>
  <c r="A361" i="60"/>
  <c r="A360" i="60"/>
  <c r="A359" i="60"/>
  <c r="A358" i="60"/>
  <c r="A357" i="60"/>
  <c r="A356" i="60"/>
  <c r="A355" i="60"/>
  <c r="A354" i="60"/>
  <c r="A353" i="60"/>
  <c r="A352" i="60"/>
  <c r="A351" i="60"/>
  <c r="A350" i="60"/>
  <c r="A349" i="60"/>
  <c r="A348" i="60"/>
  <c r="A347" i="60"/>
  <c r="A346" i="60"/>
  <c r="A345" i="60"/>
  <c r="A344" i="60"/>
  <c r="A343" i="60"/>
  <c r="A342" i="60"/>
  <c r="A341" i="60"/>
  <c r="A340" i="60"/>
  <c r="A339" i="60"/>
  <c r="A338" i="60"/>
  <c r="A337" i="60"/>
  <c r="A336" i="60"/>
  <c r="A335" i="60"/>
  <c r="A334" i="60"/>
  <c r="A333" i="60"/>
  <c r="A332" i="60"/>
  <c r="A331" i="60"/>
  <c r="A330" i="60"/>
  <c r="A329" i="60"/>
  <c r="A328" i="60"/>
  <c r="A327" i="60"/>
  <c r="A326" i="60"/>
  <c r="A325" i="60"/>
  <c r="A324" i="60"/>
  <c r="A323" i="60"/>
  <c r="A322" i="60"/>
  <c r="A321" i="60"/>
  <c r="A320" i="60"/>
  <c r="A319" i="60"/>
  <c r="A318" i="60"/>
  <c r="A317" i="60"/>
  <c r="A316" i="60"/>
  <c r="A315" i="60"/>
  <c r="A314" i="60"/>
  <c r="A313" i="60"/>
  <c r="A312" i="60"/>
  <c r="A311" i="60"/>
  <c r="A310" i="60"/>
  <c r="A309" i="60"/>
  <c r="A308" i="60"/>
  <c r="A307" i="60"/>
  <c r="A306" i="60"/>
  <c r="A305" i="60"/>
  <c r="A304" i="60"/>
  <c r="A303" i="60"/>
  <c r="A302" i="60"/>
  <c r="A301" i="60"/>
  <c r="A300" i="60"/>
  <c r="A299" i="60"/>
  <c r="A298" i="60"/>
  <c r="A297" i="60"/>
  <c r="A296" i="60"/>
  <c r="A295" i="60"/>
  <c r="A294" i="60"/>
  <c r="A293" i="60"/>
  <c r="A292" i="60"/>
  <c r="A291" i="60"/>
  <c r="A290" i="60"/>
  <c r="A289" i="60"/>
  <c r="A288" i="60"/>
  <c r="A287" i="60"/>
  <c r="A286" i="60"/>
  <c r="A285" i="60"/>
  <c r="A284" i="60"/>
  <c r="A283" i="60"/>
  <c r="A282" i="60"/>
  <c r="A281" i="60"/>
  <c r="A280" i="60"/>
  <c r="A279" i="60"/>
  <c r="A278" i="60"/>
  <c r="A277" i="60"/>
  <c r="A276" i="60"/>
  <c r="A275" i="60"/>
  <c r="A274" i="60"/>
  <c r="A273" i="60"/>
  <c r="A272" i="60"/>
  <c r="A271" i="60"/>
  <c r="A270" i="60"/>
  <c r="A269" i="60"/>
  <c r="A268" i="60"/>
  <c r="A267" i="60"/>
  <c r="A266" i="60"/>
  <c r="A265" i="60"/>
  <c r="A264" i="60"/>
  <c r="A263" i="60"/>
  <c r="A262" i="60"/>
  <c r="A261" i="60"/>
  <c r="A260" i="60"/>
  <c r="A259" i="60"/>
  <c r="A258" i="60"/>
  <c r="A257" i="60"/>
  <c r="A256" i="60"/>
  <c r="A255" i="60"/>
  <c r="A254" i="60"/>
  <c r="A253" i="60"/>
  <c r="A252" i="60"/>
  <c r="A251" i="60"/>
  <c r="A250" i="60"/>
  <c r="A249" i="60"/>
  <c r="A248" i="60"/>
  <c r="A247" i="60"/>
  <c r="A246" i="60"/>
  <c r="A245" i="60"/>
  <c r="A244" i="60"/>
  <c r="A243" i="60"/>
  <c r="A242" i="60"/>
  <c r="A241" i="60"/>
  <c r="A240" i="60"/>
  <c r="A239" i="60"/>
  <c r="A238" i="60"/>
  <c r="A237" i="60"/>
  <c r="A236" i="60"/>
  <c r="A235" i="60"/>
  <c r="A234" i="60"/>
  <c r="A233" i="60"/>
  <c r="A232" i="60"/>
  <c r="A231" i="60"/>
  <c r="A230" i="60"/>
  <c r="A229" i="60"/>
  <c r="A228" i="60"/>
  <c r="A227" i="60"/>
  <c r="A226" i="60"/>
  <c r="A225" i="60"/>
  <c r="A224" i="60"/>
  <c r="A223" i="60"/>
  <c r="A222" i="60"/>
  <c r="A221" i="60"/>
  <c r="A220" i="60"/>
  <c r="A219" i="60"/>
  <c r="A218" i="60"/>
  <c r="A217" i="60"/>
  <c r="A216" i="60"/>
  <c r="A215" i="60"/>
  <c r="A214" i="60"/>
  <c r="A213" i="60"/>
  <c r="A212" i="60"/>
  <c r="A211" i="60"/>
  <c r="A210" i="60"/>
  <c r="A209" i="60"/>
  <c r="A208" i="60"/>
  <c r="A207" i="60"/>
  <c r="A206" i="60"/>
  <c r="A205" i="60"/>
  <c r="A204" i="60"/>
  <c r="A203" i="60"/>
  <c r="A202" i="60"/>
  <c r="A201" i="60"/>
  <c r="A200" i="60"/>
  <c r="A199" i="60"/>
  <c r="A198" i="60"/>
  <c r="A197" i="60"/>
  <c r="A196" i="60"/>
  <c r="A195" i="60"/>
  <c r="A194" i="60"/>
  <c r="A193" i="60"/>
  <c r="A192" i="60"/>
  <c r="A191" i="60"/>
  <c r="A190" i="60"/>
  <c r="A189" i="60"/>
  <c r="A188" i="60"/>
  <c r="A187" i="60"/>
  <c r="A186" i="60"/>
  <c r="A185" i="60"/>
  <c r="A184" i="60"/>
  <c r="A183" i="60"/>
  <c r="A182" i="60"/>
  <c r="A181" i="60"/>
  <c r="A180" i="60"/>
  <c r="A179" i="60"/>
  <c r="A178" i="60"/>
  <c r="A177" i="60"/>
  <c r="A176" i="60"/>
  <c r="A175" i="60"/>
  <c r="A174" i="60"/>
  <c r="A173" i="60"/>
  <c r="A172" i="60"/>
  <c r="A171" i="60"/>
  <c r="A170" i="60"/>
  <c r="A169" i="60"/>
  <c r="A168" i="60"/>
  <c r="A167" i="60"/>
  <c r="A166" i="60"/>
  <c r="A165" i="60"/>
  <c r="A164" i="60"/>
  <c r="A163" i="60"/>
  <c r="A162" i="60"/>
  <c r="A161" i="60"/>
  <c r="A160" i="60"/>
  <c r="A159" i="60"/>
  <c r="A158" i="60"/>
  <c r="A157" i="60"/>
  <c r="A156" i="60"/>
  <c r="A155" i="60"/>
  <c r="A154" i="60"/>
  <c r="A153" i="60"/>
  <c r="A152" i="60"/>
  <c r="A151" i="60"/>
  <c r="A150" i="60"/>
  <c r="A149" i="60"/>
  <c r="A148" i="60"/>
  <c r="A147" i="60"/>
  <c r="A146" i="60"/>
  <c r="A145" i="60"/>
  <c r="A144" i="60"/>
  <c r="A143" i="60"/>
  <c r="A142" i="60"/>
  <c r="A141" i="60"/>
  <c r="A140" i="60"/>
  <c r="A139" i="60"/>
  <c r="A138" i="60"/>
  <c r="A137" i="60"/>
  <c r="A136" i="60"/>
  <c r="A135" i="60"/>
  <c r="A134" i="60"/>
  <c r="A133" i="60"/>
  <c r="A132" i="60"/>
  <c r="A131" i="60"/>
  <c r="A130" i="60"/>
  <c r="A129" i="60"/>
  <c r="A128" i="60"/>
  <c r="A127" i="60"/>
  <c r="A126" i="60"/>
  <c r="A125" i="60"/>
  <c r="A124" i="60"/>
  <c r="A123" i="60"/>
  <c r="A122" i="60"/>
  <c r="A121" i="60"/>
  <c r="A120" i="60"/>
  <c r="A119" i="60"/>
  <c r="A118" i="60"/>
  <c r="A117" i="60"/>
  <c r="A116" i="60"/>
  <c r="A115" i="60"/>
  <c r="A114" i="60"/>
  <c r="A113" i="60"/>
  <c r="A112" i="60"/>
  <c r="A111" i="60"/>
  <c r="A110" i="60"/>
  <c r="A109" i="60"/>
  <c r="A108" i="60"/>
  <c r="A107" i="60"/>
  <c r="A106" i="60"/>
  <c r="A105" i="60"/>
  <c r="A104" i="60"/>
  <c r="A103" i="60"/>
  <c r="A102" i="60"/>
  <c r="A101" i="60"/>
  <c r="A100" i="60"/>
  <c r="A99" i="60"/>
  <c r="A98" i="60"/>
  <c r="A97" i="60"/>
  <c r="A96" i="60"/>
  <c r="A95" i="60"/>
  <c r="A94" i="60"/>
  <c r="A93" i="60"/>
  <c r="A92" i="60"/>
  <c r="A91" i="60"/>
  <c r="A90" i="60"/>
  <c r="A89" i="60"/>
  <c r="A88" i="60"/>
  <c r="A87" i="60"/>
  <c r="A86" i="60"/>
  <c r="A85" i="60"/>
  <c r="A84" i="60"/>
  <c r="A83" i="60"/>
  <c r="A82" i="60"/>
  <c r="A81" i="60"/>
  <c r="A80" i="60"/>
  <c r="A79" i="60"/>
  <c r="A78" i="60"/>
  <c r="A77" i="60"/>
  <c r="A76" i="60"/>
  <c r="A75" i="60"/>
  <c r="A74" i="60"/>
  <c r="A73" i="60"/>
  <c r="A72" i="60"/>
  <c r="A71" i="60"/>
  <c r="A70" i="60"/>
  <c r="A69" i="60"/>
  <c r="A68" i="60"/>
  <c r="A67" i="60"/>
  <c r="A66" i="60"/>
  <c r="A65" i="60"/>
  <c r="A64" i="60"/>
  <c r="A63" i="60"/>
  <c r="A62" i="60"/>
  <c r="A61" i="60"/>
  <c r="A60" i="60"/>
  <c r="A59" i="60"/>
  <c r="A58" i="60"/>
  <c r="A57" i="60"/>
  <c r="A56" i="60"/>
  <c r="A55" i="60"/>
  <c r="A54" i="60"/>
  <c r="A53" i="60"/>
  <c r="A52" i="60"/>
  <c r="A51" i="60"/>
  <c r="A50" i="60"/>
  <c r="A49" i="60"/>
  <c r="A48" i="60"/>
  <c r="A47" i="60"/>
  <c r="A46" i="60"/>
  <c r="A45" i="60"/>
  <c r="A44" i="60"/>
  <c r="A43" i="60"/>
  <c r="A42" i="60"/>
  <c r="A41" i="60"/>
  <c r="A40" i="60"/>
  <c r="A39" i="60"/>
  <c r="A38" i="60"/>
  <c r="A37" i="60"/>
  <c r="A36" i="60"/>
  <c r="A35" i="60"/>
  <c r="A34" i="60"/>
  <c r="A33" i="60"/>
  <c r="A32" i="60"/>
  <c r="A31" i="60"/>
  <c r="A30" i="60"/>
  <c r="A29" i="60"/>
  <c r="A28" i="60"/>
  <c r="A27" i="60"/>
  <c r="A26" i="60"/>
  <c r="A25" i="60"/>
  <c r="A24" i="60"/>
  <c r="A23" i="60"/>
  <c r="A22" i="60"/>
  <c r="A21" i="60"/>
  <c r="A20" i="60"/>
  <c r="A19" i="60"/>
  <c r="A18" i="60"/>
  <c r="A17" i="60"/>
  <c r="A16" i="60"/>
  <c r="A15" i="60"/>
  <c r="A14" i="60"/>
  <c r="A13" i="60"/>
  <c r="A12" i="60"/>
  <c r="A11" i="60"/>
  <c r="A10" i="60"/>
  <c r="A9" i="60"/>
  <c r="A8" i="60"/>
  <c r="A7" i="60"/>
  <c r="A6" i="60"/>
  <c r="A5" i="60"/>
  <c r="A4" i="60"/>
  <c r="A3" i="60"/>
  <c r="T3" i="54" l="1"/>
  <c r="S3" i="54"/>
  <c r="B8" i="54" l="1"/>
  <c r="B9" i="54"/>
  <c r="B10" i="54"/>
  <c r="B11" i="54"/>
  <c r="B12" i="54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41" i="54"/>
  <c r="B42" i="54"/>
  <c r="B43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B57" i="54"/>
  <c r="B58" i="54"/>
  <c r="B59" i="54"/>
  <c r="B60" i="54"/>
  <c r="B61" i="54"/>
  <c r="B62" i="54"/>
  <c r="B63" i="54"/>
  <c r="B64" i="54"/>
  <c r="B65" i="54"/>
  <c r="B66" i="54"/>
  <c r="B67" i="54"/>
  <c r="B68" i="54"/>
  <c r="B69" i="54"/>
  <c r="B70" i="54"/>
  <c r="B71" i="54"/>
  <c r="B72" i="54"/>
  <c r="B73" i="54"/>
  <c r="B74" i="54"/>
  <c r="B75" i="54"/>
  <c r="B76" i="54"/>
  <c r="B77" i="54"/>
  <c r="B78" i="54"/>
  <c r="B79" i="54"/>
  <c r="B80" i="54"/>
  <c r="B81" i="54"/>
  <c r="B82" i="54"/>
  <c r="B83" i="54"/>
  <c r="B84" i="54"/>
  <c r="B85" i="54"/>
  <c r="B86" i="54"/>
  <c r="B87" i="54"/>
  <c r="B88" i="54"/>
  <c r="B89" i="54"/>
  <c r="B90" i="54"/>
  <c r="B91" i="54"/>
  <c r="B92" i="54"/>
  <c r="B93" i="54"/>
  <c r="B94" i="54"/>
  <c r="B95" i="54"/>
  <c r="B96" i="54"/>
  <c r="B97" i="54"/>
  <c r="B98" i="54"/>
  <c r="B99" i="54"/>
  <c r="B100" i="54"/>
  <c r="B101" i="54"/>
  <c r="B102" i="54"/>
  <c r="B103" i="54"/>
  <c r="B104" i="54"/>
  <c r="B105" i="54"/>
  <c r="B106" i="54"/>
  <c r="B107" i="54"/>
  <c r="B108" i="54"/>
  <c r="B109" i="54"/>
  <c r="B110" i="54"/>
  <c r="B111" i="54"/>
  <c r="B112" i="54"/>
  <c r="B113" i="54"/>
  <c r="B114" i="54"/>
  <c r="B115" i="54"/>
  <c r="B116" i="54"/>
  <c r="B117" i="54"/>
  <c r="B118" i="54"/>
  <c r="B119" i="54"/>
  <c r="B120" i="54"/>
  <c r="B121" i="54"/>
  <c r="B122" i="54"/>
  <c r="B123" i="54"/>
  <c r="B124" i="54"/>
  <c r="B125" i="54"/>
  <c r="B126" i="54"/>
  <c r="B127" i="54"/>
  <c r="B128" i="54"/>
  <c r="B129" i="54"/>
  <c r="B130" i="54"/>
  <c r="B131" i="54"/>
  <c r="B132" i="54"/>
  <c r="B133" i="54"/>
  <c r="B134" i="54"/>
  <c r="B135" i="54"/>
  <c r="B136" i="54"/>
  <c r="B137" i="54"/>
  <c r="B138" i="54"/>
  <c r="B139" i="54"/>
  <c r="B140" i="54"/>
  <c r="B141" i="54"/>
  <c r="B142" i="54"/>
  <c r="B143" i="54"/>
  <c r="B144" i="54"/>
  <c r="B145" i="54"/>
  <c r="B146" i="54"/>
  <c r="B147" i="54"/>
  <c r="B148" i="54"/>
  <c r="B149" i="54"/>
  <c r="B150" i="54"/>
  <c r="B151" i="54"/>
  <c r="B152" i="54"/>
  <c r="B153" i="54"/>
  <c r="B154" i="54"/>
  <c r="B155" i="54"/>
  <c r="B156" i="54"/>
  <c r="B157" i="54"/>
  <c r="B158" i="54"/>
  <c r="B159" i="54"/>
  <c r="B160" i="54"/>
  <c r="B161" i="54"/>
  <c r="B162" i="54"/>
  <c r="B163" i="54"/>
  <c r="B164" i="54"/>
  <c r="B165" i="54"/>
  <c r="B166" i="54"/>
  <c r="B167" i="54"/>
  <c r="B168" i="54"/>
  <c r="B169" i="54"/>
  <c r="B170" i="54"/>
  <c r="B171" i="54"/>
  <c r="B172" i="54"/>
  <c r="B173" i="54"/>
  <c r="B174" i="54"/>
  <c r="B175" i="54"/>
  <c r="B176" i="54"/>
  <c r="B177" i="54"/>
  <c r="B178" i="54"/>
  <c r="B179" i="54"/>
  <c r="B180" i="54"/>
  <c r="B181" i="54"/>
  <c r="B182" i="54"/>
  <c r="B183" i="54"/>
  <c r="B184" i="54"/>
  <c r="B185" i="54"/>
  <c r="B186" i="54"/>
  <c r="B187" i="54"/>
  <c r="B188" i="54"/>
  <c r="B189" i="54"/>
  <c r="B190" i="54"/>
  <c r="B191" i="54"/>
  <c r="B192" i="54"/>
  <c r="B193" i="54"/>
  <c r="B194" i="54"/>
  <c r="B195" i="54"/>
  <c r="B196" i="54"/>
  <c r="B197" i="54"/>
  <c r="B198" i="54"/>
  <c r="B199" i="54"/>
  <c r="B200" i="54"/>
  <c r="B201" i="54"/>
  <c r="B202" i="54"/>
  <c r="B203" i="54"/>
  <c r="B204" i="54"/>
  <c r="B205" i="54"/>
  <c r="B206" i="54"/>
  <c r="B207" i="54"/>
  <c r="B208" i="54"/>
  <c r="B209" i="54"/>
  <c r="B210" i="54"/>
  <c r="B211" i="54"/>
  <c r="B212" i="54"/>
  <c r="B213" i="54"/>
  <c r="B214" i="54"/>
  <c r="B215" i="54"/>
  <c r="B216" i="54"/>
  <c r="B217" i="54"/>
  <c r="B218" i="54"/>
  <c r="B219" i="54"/>
  <c r="B220" i="54"/>
  <c r="B221" i="54"/>
  <c r="B222" i="54"/>
  <c r="B223" i="54"/>
  <c r="B224" i="54"/>
  <c r="B225" i="54"/>
  <c r="B226" i="54"/>
  <c r="B227" i="54"/>
  <c r="B228" i="54"/>
  <c r="B229" i="54"/>
  <c r="B230" i="54"/>
  <c r="B231" i="54"/>
  <c r="B232" i="54"/>
  <c r="B233" i="54"/>
  <c r="B234" i="54"/>
  <c r="B235" i="54"/>
  <c r="B236" i="54"/>
  <c r="B237" i="54"/>
  <c r="B238" i="54"/>
  <c r="B239" i="54"/>
  <c r="B240" i="54"/>
  <c r="B241" i="54"/>
  <c r="B242" i="54"/>
  <c r="B243" i="54"/>
  <c r="B244" i="54"/>
  <c r="B245" i="54"/>
  <c r="B246" i="54"/>
  <c r="B247" i="54"/>
  <c r="B248" i="54"/>
  <c r="B249" i="54"/>
  <c r="B250" i="54"/>
  <c r="B251" i="54"/>
  <c r="B252" i="54"/>
  <c r="B253" i="54"/>
  <c r="B254" i="54"/>
  <c r="B255" i="54"/>
  <c r="B256" i="54"/>
  <c r="B257" i="54"/>
  <c r="B258" i="54"/>
  <c r="B259" i="54"/>
  <c r="B260" i="54"/>
  <c r="B261" i="54"/>
  <c r="B262" i="54"/>
  <c r="B263" i="54"/>
  <c r="B264" i="54"/>
  <c r="B265" i="54"/>
  <c r="B266" i="54"/>
  <c r="B267" i="54"/>
  <c r="B268" i="54"/>
  <c r="B269" i="54"/>
  <c r="B270" i="54"/>
  <c r="B271" i="54"/>
  <c r="B272" i="54"/>
  <c r="B273" i="54"/>
  <c r="B274" i="54"/>
  <c r="B275" i="54"/>
  <c r="B276" i="54"/>
  <c r="B277" i="54"/>
  <c r="B278" i="54"/>
  <c r="B279" i="54"/>
  <c r="B280" i="54"/>
  <c r="B281" i="54"/>
  <c r="B282" i="54"/>
  <c r="B283" i="54"/>
  <c r="B284" i="54"/>
  <c r="B285" i="54"/>
  <c r="B286" i="54"/>
  <c r="B287" i="54"/>
  <c r="B288" i="54"/>
  <c r="B289" i="54"/>
  <c r="B290" i="54"/>
  <c r="B291" i="54"/>
  <c r="B292" i="54"/>
  <c r="B293" i="54"/>
  <c r="B294" i="54"/>
  <c r="B295" i="54"/>
  <c r="B296" i="54"/>
  <c r="B297" i="54"/>
  <c r="B298" i="54"/>
  <c r="B299" i="54"/>
  <c r="B300" i="54"/>
  <c r="B301" i="54"/>
  <c r="B302" i="54"/>
  <c r="B303" i="54"/>
  <c r="B304" i="54"/>
  <c r="B305" i="54"/>
  <c r="B306" i="54"/>
  <c r="B307" i="54"/>
  <c r="B308" i="54"/>
  <c r="B309" i="54"/>
  <c r="B310" i="54"/>
  <c r="B311" i="54"/>
  <c r="B312" i="54"/>
  <c r="B313" i="54"/>
  <c r="B314" i="54"/>
  <c r="B7" i="54"/>
  <c r="R300" i="54" l="1"/>
  <c r="V300" i="54" s="1"/>
  <c r="R301" i="54"/>
  <c r="V301" i="54" s="1"/>
  <c r="R302" i="54"/>
  <c r="V302" i="54" s="1"/>
  <c r="R303" i="54"/>
  <c r="V303" i="54" s="1"/>
  <c r="R304" i="54"/>
  <c r="V304" i="54" s="1"/>
  <c r="R305" i="54"/>
  <c r="V305" i="54" s="1"/>
  <c r="R306" i="54"/>
  <c r="V306" i="54" s="1"/>
  <c r="R307" i="54"/>
  <c r="V307" i="54" s="1"/>
  <c r="R308" i="54"/>
  <c r="V308" i="54" s="1"/>
  <c r="R309" i="54"/>
  <c r="V309" i="54" s="1"/>
  <c r="R310" i="54"/>
  <c r="V310" i="54" s="1"/>
  <c r="R311" i="54"/>
  <c r="V311" i="54" s="1"/>
  <c r="R312" i="54"/>
  <c r="V312" i="54" s="1"/>
  <c r="R313" i="54"/>
  <c r="V313" i="54" s="1"/>
  <c r="R314" i="54"/>
  <c r="V314" i="54" s="1"/>
  <c r="U3" i="54"/>
  <c r="Q3" i="54"/>
  <c r="P3" i="54"/>
  <c r="O3" i="54"/>
  <c r="N3" i="54"/>
  <c r="M3" i="54"/>
  <c r="L3" i="54"/>
  <c r="K3" i="54"/>
  <c r="J3" i="54"/>
  <c r="I3" i="54"/>
  <c r="H3" i="54"/>
  <c r="G3" i="54"/>
  <c r="F3" i="54"/>
  <c r="DS6" i="1" l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223" i="1"/>
  <c r="DS224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R296" i="54"/>
  <c r="V296" i="54" s="1"/>
  <c r="R297" i="54"/>
  <c r="V297" i="54" s="1"/>
  <c r="R298" i="54"/>
  <c r="V298" i="54" s="1"/>
  <c r="R299" i="54"/>
  <c r="V299" i="54" s="1"/>
  <c r="R295" i="54"/>
  <c r="V295" i="54" s="1"/>
  <c r="R294" i="54"/>
  <c r="V294" i="54" s="1"/>
  <c r="R293" i="54"/>
  <c r="V293" i="54" s="1"/>
  <c r="R292" i="54"/>
  <c r="V292" i="54" s="1"/>
  <c r="R291" i="54"/>
  <c r="V291" i="54" s="1"/>
  <c r="R290" i="54"/>
  <c r="V290" i="54" s="1"/>
  <c r="R289" i="54"/>
  <c r="V289" i="54" s="1"/>
  <c r="R288" i="54"/>
  <c r="V288" i="54" s="1"/>
  <c r="R287" i="54"/>
  <c r="V287" i="54" s="1"/>
  <c r="R286" i="54"/>
  <c r="V286" i="54" s="1"/>
  <c r="R285" i="54"/>
  <c r="V285" i="54" s="1"/>
  <c r="R284" i="54"/>
  <c r="V284" i="54" s="1"/>
  <c r="R283" i="54"/>
  <c r="V283" i="54" s="1"/>
  <c r="R282" i="54"/>
  <c r="V282" i="54" s="1"/>
  <c r="R281" i="54"/>
  <c r="V281" i="54" s="1"/>
  <c r="R280" i="54"/>
  <c r="V280" i="54" s="1"/>
  <c r="R279" i="54"/>
  <c r="V279" i="54" s="1"/>
  <c r="R278" i="54"/>
  <c r="V278" i="54" s="1"/>
  <c r="R277" i="54"/>
  <c r="V277" i="54" s="1"/>
  <c r="R276" i="54"/>
  <c r="V276" i="54" s="1"/>
  <c r="R275" i="54"/>
  <c r="V275" i="54" s="1"/>
  <c r="R274" i="54"/>
  <c r="V274" i="54" s="1"/>
  <c r="R273" i="54"/>
  <c r="V273" i="54" s="1"/>
  <c r="R272" i="54"/>
  <c r="V272" i="54" s="1"/>
  <c r="R271" i="54"/>
  <c r="V271" i="54" s="1"/>
  <c r="R270" i="54"/>
  <c r="V270" i="54" s="1"/>
  <c r="R269" i="54"/>
  <c r="V269" i="54" s="1"/>
  <c r="R268" i="54"/>
  <c r="V268" i="54" s="1"/>
  <c r="R267" i="54"/>
  <c r="V267" i="54" s="1"/>
  <c r="R266" i="54"/>
  <c r="V266" i="54" s="1"/>
  <c r="R265" i="54"/>
  <c r="V265" i="54" s="1"/>
  <c r="R264" i="54"/>
  <c r="V264" i="54" s="1"/>
  <c r="R263" i="54"/>
  <c r="V263" i="54" s="1"/>
  <c r="R262" i="54"/>
  <c r="V262" i="54" s="1"/>
  <c r="R261" i="54"/>
  <c r="V261" i="54" s="1"/>
  <c r="R260" i="54"/>
  <c r="V260" i="54" s="1"/>
  <c r="R259" i="54"/>
  <c r="V259" i="54" s="1"/>
  <c r="R258" i="54"/>
  <c r="V258" i="54" s="1"/>
  <c r="R257" i="54"/>
  <c r="V257" i="54" s="1"/>
  <c r="R256" i="54"/>
  <c r="V256" i="54" s="1"/>
  <c r="R255" i="54"/>
  <c r="V255" i="54" s="1"/>
  <c r="R254" i="54"/>
  <c r="V254" i="54" s="1"/>
  <c r="R253" i="54"/>
  <c r="V253" i="54" s="1"/>
  <c r="R252" i="54"/>
  <c r="V252" i="54" s="1"/>
  <c r="R251" i="54"/>
  <c r="V251" i="54" s="1"/>
  <c r="R250" i="54"/>
  <c r="V250" i="54" s="1"/>
  <c r="R249" i="54"/>
  <c r="V249" i="54" s="1"/>
  <c r="R248" i="54"/>
  <c r="V248" i="54" s="1"/>
  <c r="R247" i="54"/>
  <c r="V247" i="54" s="1"/>
  <c r="R246" i="54"/>
  <c r="V246" i="54" s="1"/>
  <c r="R245" i="54"/>
  <c r="V245" i="54" s="1"/>
  <c r="R244" i="54"/>
  <c r="V244" i="54" s="1"/>
  <c r="R243" i="54"/>
  <c r="V243" i="54" s="1"/>
  <c r="R242" i="54"/>
  <c r="V242" i="54" s="1"/>
  <c r="R241" i="54"/>
  <c r="V241" i="54" s="1"/>
  <c r="R240" i="54"/>
  <c r="V240" i="54" s="1"/>
  <c r="R239" i="54"/>
  <c r="V239" i="54" s="1"/>
  <c r="R238" i="54"/>
  <c r="V238" i="54" s="1"/>
  <c r="R237" i="54"/>
  <c r="V237" i="54" s="1"/>
  <c r="R236" i="54"/>
  <c r="V236" i="54" s="1"/>
  <c r="R235" i="54"/>
  <c r="V235" i="54" s="1"/>
  <c r="R234" i="54"/>
  <c r="V234" i="54" s="1"/>
  <c r="R233" i="54"/>
  <c r="V233" i="54" s="1"/>
  <c r="R232" i="54"/>
  <c r="V232" i="54" s="1"/>
  <c r="R231" i="54"/>
  <c r="V231" i="54" s="1"/>
  <c r="R230" i="54"/>
  <c r="V230" i="54" s="1"/>
  <c r="R229" i="54"/>
  <c r="V229" i="54" s="1"/>
  <c r="R228" i="54"/>
  <c r="V228" i="54" s="1"/>
  <c r="R227" i="54"/>
  <c r="V227" i="54" s="1"/>
  <c r="R226" i="54"/>
  <c r="V226" i="54" s="1"/>
  <c r="R225" i="54"/>
  <c r="V225" i="54" s="1"/>
  <c r="R224" i="54"/>
  <c r="V224" i="54" s="1"/>
  <c r="R223" i="54"/>
  <c r="V223" i="54" s="1"/>
  <c r="R222" i="54"/>
  <c r="V222" i="54" s="1"/>
  <c r="R221" i="54"/>
  <c r="V221" i="54" s="1"/>
  <c r="R220" i="54"/>
  <c r="V220" i="54" s="1"/>
  <c r="R219" i="54"/>
  <c r="V219" i="54" s="1"/>
  <c r="R218" i="54"/>
  <c r="V218" i="54" s="1"/>
  <c r="R217" i="54"/>
  <c r="V217" i="54" s="1"/>
  <c r="R216" i="54"/>
  <c r="V216" i="54" s="1"/>
  <c r="R215" i="54"/>
  <c r="V215" i="54" s="1"/>
  <c r="R214" i="54"/>
  <c r="V214" i="54" s="1"/>
  <c r="R213" i="54"/>
  <c r="V213" i="54" s="1"/>
  <c r="R212" i="54"/>
  <c r="V212" i="54" s="1"/>
  <c r="R211" i="54"/>
  <c r="V211" i="54" s="1"/>
  <c r="R210" i="54"/>
  <c r="V210" i="54" s="1"/>
  <c r="R209" i="54"/>
  <c r="V209" i="54" s="1"/>
  <c r="R208" i="54"/>
  <c r="V208" i="54" s="1"/>
  <c r="R207" i="54"/>
  <c r="V207" i="54" s="1"/>
  <c r="R206" i="54"/>
  <c r="V206" i="54" s="1"/>
  <c r="R205" i="54"/>
  <c r="V205" i="54" s="1"/>
  <c r="R204" i="54"/>
  <c r="V204" i="54" s="1"/>
  <c r="R203" i="54"/>
  <c r="V203" i="54" s="1"/>
  <c r="R202" i="54"/>
  <c r="V202" i="54" s="1"/>
  <c r="R201" i="54"/>
  <c r="V201" i="54" s="1"/>
  <c r="R200" i="54"/>
  <c r="V200" i="54" s="1"/>
  <c r="R199" i="54"/>
  <c r="V199" i="54" s="1"/>
  <c r="R198" i="54"/>
  <c r="V198" i="54" s="1"/>
  <c r="R197" i="54"/>
  <c r="V197" i="54" s="1"/>
  <c r="R196" i="54"/>
  <c r="V196" i="54" s="1"/>
  <c r="R195" i="54"/>
  <c r="V195" i="54" s="1"/>
  <c r="R194" i="54"/>
  <c r="V194" i="54" s="1"/>
  <c r="R193" i="54"/>
  <c r="V193" i="54" s="1"/>
  <c r="R192" i="54"/>
  <c r="V192" i="54" s="1"/>
  <c r="R191" i="54"/>
  <c r="V191" i="54" s="1"/>
  <c r="R190" i="54"/>
  <c r="V190" i="54" s="1"/>
  <c r="R189" i="54"/>
  <c r="V189" i="54" s="1"/>
  <c r="R188" i="54"/>
  <c r="V188" i="54" s="1"/>
  <c r="R187" i="54"/>
  <c r="V187" i="54" s="1"/>
  <c r="R186" i="54"/>
  <c r="V186" i="54" s="1"/>
  <c r="R185" i="54"/>
  <c r="V185" i="54" s="1"/>
  <c r="R184" i="54"/>
  <c r="V184" i="54" s="1"/>
  <c r="R183" i="54"/>
  <c r="V183" i="54" s="1"/>
  <c r="R182" i="54"/>
  <c r="V182" i="54" s="1"/>
  <c r="R181" i="54"/>
  <c r="V181" i="54" s="1"/>
  <c r="R180" i="54"/>
  <c r="V180" i="54" s="1"/>
  <c r="R179" i="54"/>
  <c r="V179" i="54" s="1"/>
  <c r="R178" i="54"/>
  <c r="V178" i="54" s="1"/>
  <c r="R177" i="54"/>
  <c r="V177" i="54" s="1"/>
  <c r="R176" i="54"/>
  <c r="V176" i="54" s="1"/>
  <c r="R175" i="54"/>
  <c r="V175" i="54" s="1"/>
  <c r="R174" i="54"/>
  <c r="V174" i="54" s="1"/>
  <c r="R173" i="54"/>
  <c r="V173" i="54" s="1"/>
  <c r="R172" i="54"/>
  <c r="V172" i="54" s="1"/>
  <c r="R171" i="54"/>
  <c r="V171" i="54" s="1"/>
  <c r="R170" i="54"/>
  <c r="V170" i="54" s="1"/>
  <c r="R169" i="54"/>
  <c r="V169" i="54" s="1"/>
  <c r="R168" i="54"/>
  <c r="V168" i="54" s="1"/>
  <c r="R167" i="54"/>
  <c r="V167" i="54" s="1"/>
  <c r="R166" i="54"/>
  <c r="V166" i="54" s="1"/>
  <c r="R165" i="54"/>
  <c r="V165" i="54" s="1"/>
  <c r="R164" i="54"/>
  <c r="V164" i="54" s="1"/>
  <c r="R163" i="54"/>
  <c r="V163" i="54" s="1"/>
  <c r="R162" i="54"/>
  <c r="V162" i="54" s="1"/>
  <c r="R161" i="54"/>
  <c r="V161" i="54" s="1"/>
  <c r="R160" i="54"/>
  <c r="V160" i="54" s="1"/>
  <c r="R159" i="54"/>
  <c r="V159" i="54" s="1"/>
  <c r="R158" i="54"/>
  <c r="V158" i="54" s="1"/>
  <c r="R157" i="54"/>
  <c r="V157" i="54" s="1"/>
  <c r="R156" i="54"/>
  <c r="V156" i="54" s="1"/>
  <c r="R155" i="54"/>
  <c r="V155" i="54" s="1"/>
  <c r="R154" i="54"/>
  <c r="V154" i="54" s="1"/>
  <c r="R153" i="54"/>
  <c r="V153" i="54" s="1"/>
  <c r="R152" i="54"/>
  <c r="V152" i="54" s="1"/>
  <c r="R151" i="54"/>
  <c r="V151" i="54" s="1"/>
  <c r="R150" i="54"/>
  <c r="V150" i="54" s="1"/>
  <c r="R149" i="54"/>
  <c r="V149" i="54" s="1"/>
  <c r="R148" i="54"/>
  <c r="V148" i="54" s="1"/>
  <c r="R147" i="54"/>
  <c r="V147" i="54" s="1"/>
  <c r="R146" i="54"/>
  <c r="V146" i="54" s="1"/>
  <c r="R145" i="54"/>
  <c r="V145" i="54" s="1"/>
  <c r="R144" i="54"/>
  <c r="V144" i="54" s="1"/>
  <c r="R143" i="54"/>
  <c r="V143" i="54" s="1"/>
  <c r="R142" i="54"/>
  <c r="V142" i="54" s="1"/>
  <c r="R141" i="54"/>
  <c r="V141" i="54" s="1"/>
  <c r="R140" i="54"/>
  <c r="V140" i="54" s="1"/>
  <c r="R139" i="54"/>
  <c r="V139" i="54" s="1"/>
  <c r="R138" i="54"/>
  <c r="V138" i="54" s="1"/>
  <c r="R137" i="54"/>
  <c r="V137" i="54" s="1"/>
  <c r="R136" i="54"/>
  <c r="V136" i="54" s="1"/>
  <c r="R135" i="54"/>
  <c r="V135" i="54" s="1"/>
  <c r="R134" i="54"/>
  <c r="V134" i="54" s="1"/>
  <c r="R133" i="54"/>
  <c r="V133" i="54" s="1"/>
  <c r="R132" i="54"/>
  <c r="V132" i="54" s="1"/>
  <c r="R131" i="54"/>
  <c r="V131" i="54" s="1"/>
  <c r="R130" i="54"/>
  <c r="V130" i="54" s="1"/>
  <c r="R129" i="54"/>
  <c r="V129" i="54" s="1"/>
  <c r="R128" i="54"/>
  <c r="V128" i="54" s="1"/>
  <c r="R127" i="54"/>
  <c r="V127" i="54" s="1"/>
  <c r="R126" i="54"/>
  <c r="V126" i="54" s="1"/>
  <c r="R125" i="54"/>
  <c r="V125" i="54" s="1"/>
  <c r="R124" i="54"/>
  <c r="V124" i="54" s="1"/>
  <c r="R123" i="54"/>
  <c r="V123" i="54" s="1"/>
  <c r="R122" i="54"/>
  <c r="V122" i="54" s="1"/>
  <c r="R121" i="54"/>
  <c r="V121" i="54" s="1"/>
  <c r="R120" i="54"/>
  <c r="V120" i="54" s="1"/>
  <c r="R119" i="54"/>
  <c r="V119" i="54" s="1"/>
  <c r="R118" i="54"/>
  <c r="V118" i="54" s="1"/>
  <c r="R117" i="54"/>
  <c r="V117" i="54" s="1"/>
  <c r="R116" i="54"/>
  <c r="V116" i="54" s="1"/>
  <c r="R115" i="54"/>
  <c r="V115" i="54" s="1"/>
  <c r="R114" i="54"/>
  <c r="V114" i="54" s="1"/>
  <c r="R113" i="54"/>
  <c r="V113" i="54" s="1"/>
  <c r="R112" i="54"/>
  <c r="V112" i="54" s="1"/>
  <c r="R111" i="54"/>
  <c r="V111" i="54" s="1"/>
  <c r="R110" i="54"/>
  <c r="V110" i="54" s="1"/>
  <c r="R109" i="54"/>
  <c r="V109" i="54" s="1"/>
  <c r="R108" i="54"/>
  <c r="V108" i="54" s="1"/>
  <c r="R107" i="54"/>
  <c r="V107" i="54" s="1"/>
  <c r="R106" i="54"/>
  <c r="V106" i="54" s="1"/>
  <c r="R105" i="54"/>
  <c r="V105" i="54" s="1"/>
  <c r="R104" i="54"/>
  <c r="V104" i="54" s="1"/>
  <c r="R103" i="54"/>
  <c r="V103" i="54" s="1"/>
  <c r="R102" i="54"/>
  <c r="V102" i="54" s="1"/>
  <c r="R101" i="54"/>
  <c r="V101" i="54" s="1"/>
  <c r="R100" i="54"/>
  <c r="V100" i="54" s="1"/>
  <c r="R99" i="54"/>
  <c r="V99" i="54" s="1"/>
  <c r="R98" i="54"/>
  <c r="V98" i="54" s="1"/>
  <c r="R97" i="54"/>
  <c r="V97" i="54" s="1"/>
  <c r="R96" i="54"/>
  <c r="V96" i="54" s="1"/>
  <c r="R95" i="54"/>
  <c r="V95" i="54" s="1"/>
  <c r="R94" i="54"/>
  <c r="V94" i="54" s="1"/>
  <c r="R93" i="54"/>
  <c r="V93" i="54" s="1"/>
  <c r="R92" i="54"/>
  <c r="V92" i="54" s="1"/>
  <c r="R91" i="54"/>
  <c r="V91" i="54" s="1"/>
  <c r="R90" i="54"/>
  <c r="V90" i="54" s="1"/>
  <c r="R89" i="54"/>
  <c r="V89" i="54" s="1"/>
  <c r="R88" i="54"/>
  <c r="V88" i="54" s="1"/>
  <c r="R87" i="54"/>
  <c r="V87" i="54" s="1"/>
  <c r="R86" i="54"/>
  <c r="V86" i="54" s="1"/>
  <c r="R85" i="54"/>
  <c r="V85" i="54" s="1"/>
  <c r="R84" i="54"/>
  <c r="V84" i="54" s="1"/>
  <c r="R83" i="54"/>
  <c r="V83" i="54" s="1"/>
  <c r="R82" i="54"/>
  <c r="V82" i="54" s="1"/>
  <c r="R81" i="54"/>
  <c r="V81" i="54" s="1"/>
  <c r="R80" i="54"/>
  <c r="V80" i="54" s="1"/>
  <c r="R79" i="54"/>
  <c r="V79" i="54" s="1"/>
  <c r="R78" i="54"/>
  <c r="V78" i="54" s="1"/>
  <c r="R77" i="54"/>
  <c r="V77" i="54" s="1"/>
  <c r="R76" i="54"/>
  <c r="V76" i="54" s="1"/>
  <c r="R75" i="54"/>
  <c r="V75" i="54" s="1"/>
  <c r="R74" i="54"/>
  <c r="V74" i="54" s="1"/>
  <c r="R73" i="54"/>
  <c r="V73" i="54" s="1"/>
  <c r="R72" i="54"/>
  <c r="V72" i="54" s="1"/>
  <c r="R71" i="54"/>
  <c r="V71" i="54" s="1"/>
  <c r="R70" i="54"/>
  <c r="V70" i="54" s="1"/>
  <c r="R69" i="54"/>
  <c r="V69" i="54" s="1"/>
  <c r="R68" i="54"/>
  <c r="V68" i="54" s="1"/>
  <c r="R67" i="54"/>
  <c r="V67" i="54" s="1"/>
  <c r="R66" i="54"/>
  <c r="V66" i="54" s="1"/>
  <c r="R65" i="54"/>
  <c r="V65" i="54" s="1"/>
  <c r="R64" i="54"/>
  <c r="V64" i="54" s="1"/>
  <c r="R63" i="54"/>
  <c r="V63" i="54" s="1"/>
  <c r="R62" i="54"/>
  <c r="V62" i="54" s="1"/>
  <c r="R61" i="54"/>
  <c r="V61" i="54" s="1"/>
  <c r="R60" i="54"/>
  <c r="V60" i="54" s="1"/>
  <c r="R59" i="54"/>
  <c r="V59" i="54" s="1"/>
  <c r="R58" i="54"/>
  <c r="V58" i="54" s="1"/>
  <c r="R57" i="54"/>
  <c r="V57" i="54" s="1"/>
  <c r="R56" i="54"/>
  <c r="V56" i="54" s="1"/>
  <c r="R55" i="54"/>
  <c r="V55" i="54" s="1"/>
  <c r="R54" i="54"/>
  <c r="V54" i="54" s="1"/>
  <c r="R53" i="54"/>
  <c r="V53" i="54" s="1"/>
  <c r="R52" i="54"/>
  <c r="V52" i="54" s="1"/>
  <c r="R51" i="54"/>
  <c r="V51" i="54" s="1"/>
  <c r="R50" i="54"/>
  <c r="V50" i="54" s="1"/>
  <c r="R49" i="54"/>
  <c r="V49" i="54" s="1"/>
  <c r="R48" i="54"/>
  <c r="V48" i="54" s="1"/>
  <c r="R47" i="54"/>
  <c r="V47" i="54" s="1"/>
  <c r="R46" i="54"/>
  <c r="V46" i="54" s="1"/>
  <c r="R45" i="54"/>
  <c r="V45" i="54" s="1"/>
  <c r="R44" i="54"/>
  <c r="V44" i="54" s="1"/>
  <c r="R43" i="54"/>
  <c r="V43" i="54" s="1"/>
  <c r="R42" i="54"/>
  <c r="V42" i="54" s="1"/>
  <c r="R41" i="54"/>
  <c r="V41" i="54" s="1"/>
  <c r="R40" i="54"/>
  <c r="V40" i="54" s="1"/>
  <c r="R39" i="54"/>
  <c r="V39" i="54" s="1"/>
  <c r="R38" i="54"/>
  <c r="V38" i="54" s="1"/>
  <c r="R37" i="54"/>
  <c r="V37" i="54" s="1"/>
  <c r="R36" i="54"/>
  <c r="V36" i="54" s="1"/>
  <c r="R35" i="54"/>
  <c r="V35" i="54" s="1"/>
  <c r="R34" i="54"/>
  <c r="V34" i="54" s="1"/>
  <c r="R33" i="54"/>
  <c r="V33" i="54" s="1"/>
  <c r="R32" i="54"/>
  <c r="V32" i="54" s="1"/>
  <c r="R31" i="54"/>
  <c r="V31" i="54" s="1"/>
  <c r="R30" i="54"/>
  <c r="V30" i="54" s="1"/>
  <c r="R29" i="54"/>
  <c r="V29" i="54" s="1"/>
  <c r="R28" i="54"/>
  <c r="V28" i="54" s="1"/>
  <c r="R27" i="54"/>
  <c r="V27" i="54" s="1"/>
  <c r="R26" i="54"/>
  <c r="V26" i="54" s="1"/>
  <c r="R25" i="54"/>
  <c r="V25" i="54" s="1"/>
  <c r="R24" i="54"/>
  <c r="V24" i="54" s="1"/>
  <c r="R23" i="54"/>
  <c r="V23" i="54" s="1"/>
  <c r="R22" i="54"/>
  <c r="V22" i="54" s="1"/>
  <c r="R21" i="54"/>
  <c r="V21" i="54" s="1"/>
  <c r="R20" i="54"/>
  <c r="V20" i="54" s="1"/>
  <c r="R19" i="54"/>
  <c r="V19" i="54" s="1"/>
  <c r="R18" i="54"/>
  <c r="V18" i="54" s="1"/>
  <c r="R17" i="54"/>
  <c r="V17" i="54" s="1"/>
  <c r="R16" i="54"/>
  <c r="V16" i="54" s="1"/>
  <c r="R15" i="54"/>
  <c r="V15" i="54" s="1"/>
  <c r="R14" i="54"/>
  <c r="V14" i="54" s="1"/>
  <c r="R13" i="54"/>
  <c r="V13" i="54" s="1"/>
  <c r="R12" i="54"/>
  <c r="V12" i="54" s="1"/>
  <c r="R11" i="54"/>
  <c r="V11" i="54" s="1"/>
  <c r="R10" i="54"/>
  <c r="V10" i="54" s="1"/>
  <c r="R9" i="54"/>
  <c r="V9" i="54" s="1"/>
  <c r="R8" i="54"/>
  <c r="V8" i="54" s="1"/>
  <c r="R7" i="54"/>
  <c r="V7" i="54" s="1"/>
  <c r="V3" i="54" l="1"/>
  <c r="DS3" i="1"/>
  <c r="R3" i="54"/>
  <c r="CW321" i="1"/>
  <c r="CX321" i="1"/>
  <c r="CY321" i="1"/>
  <c r="CZ321" i="1"/>
  <c r="DB321" i="1"/>
  <c r="DC321" i="1"/>
  <c r="DG321" i="1" s="1"/>
  <c r="DD321" i="1"/>
  <c r="DE321" i="1"/>
  <c r="DF321" i="1"/>
  <c r="DK321" i="1"/>
  <c r="DL321" i="1"/>
  <c r="DM321" i="1"/>
  <c r="DN321" i="1"/>
  <c r="DO321" i="1"/>
  <c r="DP321" i="1"/>
  <c r="DQ321" i="1"/>
  <c r="DR321" i="1"/>
  <c r="ET321" i="1" l="1"/>
  <c r="DH321" i="1"/>
  <c r="DI321" i="1"/>
  <c r="EQ321" i="1"/>
  <c r="CO321" i="1"/>
  <c r="CQ321" i="1" s="1"/>
  <c r="DJ321" i="1"/>
  <c r="EP321" i="1"/>
  <c r="CW320" i="1"/>
  <c r="CX320" i="1"/>
  <c r="CY320" i="1"/>
  <c r="CZ320" i="1"/>
  <c r="DB320" i="1"/>
  <c r="DC320" i="1"/>
  <c r="DG320" i="1" s="1"/>
  <c r="DD320" i="1"/>
  <c r="DE320" i="1"/>
  <c r="DF320" i="1"/>
  <c r="DK320" i="1"/>
  <c r="DL320" i="1"/>
  <c r="DM320" i="1"/>
  <c r="DN320" i="1"/>
  <c r="DO320" i="1"/>
  <c r="DP320" i="1"/>
  <c r="DQ320" i="1"/>
  <c r="DR320" i="1"/>
  <c r="ET320" i="1" l="1"/>
  <c r="CV321" i="1"/>
  <c r="CP321" i="1"/>
  <c r="DA321" i="1"/>
  <c r="CU321" i="1"/>
  <c r="CT321" i="1"/>
  <c r="CS321" i="1"/>
  <c r="CR321" i="1"/>
  <c r="EP320" i="1"/>
  <c r="CO320" i="1"/>
  <c r="CQ320" i="1" s="1"/>
  <c r="EQ320" i="1"/>
  <c r="DJ320" i="1"/>
  <c r="DI320" i="1"/>
  <c r="DH320" i="1"/>
  <c r="CW318" i="1"/>
  <c r="CW319" i="1"/>
  <c r="CX318" i="1"/>
  <c r="CX319" i="1"/>
  <c r="CY318" i="1"/>
  <c r="CY319" i="1"/>
  <c r="CZ318" i="1"/>
  <c r="CZ319" i="1"/>
  <c r="DB318" i="1"/>
  <c r="DB319" i="1"/>
  <c r="DC318" i="1"/>
  <c r="DI318" i="1" s="1"/>
  <c r="DC319" i="1"/>
  <c r="DG319" i="1" s="1"/>
  <c r="DD318" i="1"/>
  <c r="DD319" i="1"/>
  <c r="DE318" i="1"/>
  <c r="DE319" i="1"/>
  <c r="DF318" i="1"/>
  <c r="DF319" i="1"/>
  <c r="DK318" i="1"/>
  <c r="DK319" i="1"/>
  <c r="DL318" i="1"/>
  <c r="DL319" i="1"/>
  <c r="DM318" i="1"/>
  <c r="DM319" i="1"/>
  <c r="DN318" i="1"/>
  <c r="DN319" i="1"/>
  <c r="DO318" i="1"/>
  <c r="DO319" i="1"/>
  <c r="DP318" i="1"/>
  <c r="DP319" i="1"/>
  <c r="DQ318" i="1"/>
  <c r="DQ319" i="1"/>
  <c r="DR318" i="1"/>
  <c r="DR319" i="1"/>
  <c r="EM321" i="1" l="1"/>
  <c r="EN321" i="1"/>
  <c r="EO321" i="1"/>
  <c r="EK321" i="1"/>
  <c r="EG321" i="1"/>
  <c r="EI321" i="1"/>
  <c r="EH321" i="1"/>
  <c r="EL321" i="1"/>
  <c r="EJ321" i="1"/>
  <c r="EC321" i="1"/>
  <c r="EE321" i="1" s="1"/>
  <c r="ED321" i="1"/>
  <c r="EF321" i="1" s="1"/>
  <c r="EB321" i="1"/>
  <c r="DX321" i="1"/>
  <c r="DZ321" i="1"/>
  <c r="DY321" i="1"/>
  <c r="ET319" i="1"/>
  <c r="ET318" i="1"/>
  <c r="DU321" i="1"/>
  <c r="DV321" i="1"/>
  <c r="DT321" i="1"/>
  <c r="DA320" i="1"/>
  <c r="CT320" i="1"/>
  <c r="CS320" i="1"/>
  <c r="CR320" i="1"/>
  <c r="CP320" i="1"/>
  <c r="CV320" i="1"/>
  <c r="CU320" i="1"/>
  <c r="EQ319" i="1"/>
  <c r="DI319" i="1"/>
  <c r="EP318" i="1"/>
  <c r="EQ318" i="1"/>
  <c r="DJ319" i="1"/>
  <c r="CO318" i="1"/>
  <c r="DA318" i="1" s="1"/>
  <c r="DJ318" i="1"/>
  <c r="EP319" i="1"/>
  <c r="DH319" i="1"/>
  <c r="DH318" i="1"/>
  <c r="DG318" i="1"/>
  <c r="CO319" i="1"/>
  <c r="CP319" i="1" s="1"/>
  <c r="CW317" i="1"/>
  <c r="CX317" i="1"/>
  <c r="CY317" i="1"/>
  <c r="CZ317" i="1"/>
  <c r="DB317" i="1"/>
  <c r="DC317" i="1"/>
  <c r="DH317" i="1" s="1"/>
  <c r="DD317" i="1"/>
  <c r="DE317" i="1"/>
  <c r="DF317" i="1"/>
  <c r="DK317" i="1"/>
  <c r="DL317" i="1"/>
  <c r="DM317" i="1"/>
  <c r="DN317" i="1"/>
  <c r="DO317" i="1"/>
  <c r="DP317" i="1"/>
  <c r="DQ317" i="1"/>
  <c r="DR317" i="1"/>
  <c r="EL318" i="1" l="1"/>
  <c r="EN318" i="1"/>
  <c r="EK318" i="1"/>
  <c r="EI318" i="1"/>
  <c r="EM318" i="1"/>
  <c r="EO318" i="1"/>
  <c r="EH318" i="1"/>
  <c r="EG318" i="1"/>
  <c r="EJ318" i="1"/>
  <c r="EM320" i="1"/>
  <c r="EN320" i="1"/>
  <c r="EK320" i="1"/>
  <c r="EL320" i="1"/>
  <c r="EG320" i="1"/>
  <c r="EO320" i="1"/>
  <c r="EI320" i="1"/>
  <c r="EH320" i="1"/>
  <c r="EJ320" i="1"/>
  <c r="EC320" i="1"/>
  <c r="EE320" i="1" s="1"/>
  <c r="ED320" i="1"/>
  <c r="EF320" i="1" s="1"/>
  <c r="ED318" i="1"/>
  <c r="EF318" i="1" s="1"/>
  <c r="EC318" i="1"/>
  <c r="EE318" i="1" s="1"/>
  <c r="EB320" i="1"/>
  <c r="DX320" i="1"/>
  <c r="DY320" i="1"/>
  <c r="DZ320" i="1"/>
  <c r="EB318" i="1"/>
  <c r="DX318" i="1"/>
  <c r="DY318" i="1"/>
  <c r="DZ318" i="1"/>
  <c r="ET317" i="1"/>
  <c r="ES321" i="1"/>
  <c r="DU320" i="1"/>
  <c r="DV320" i="1"/>
  <c r="DT320" i="1"/>
  <c r="DV318" i="1"/>
  <c r="DU318" i="1"/>
  <c r="DT318" i="1"/>
  <c r="ER321" i="1"/>
  <c r="DW321" i="1"/>
  <c r="EA321" i="1" s="1"/>
  <c r="CP318" i="1"/>
  <c r="CQ318" i="1"/>
  <c r="DG317" i="1"/>
  <c r="CR318" i="1"/>
  <c r="CV318" i="1"/>
  <c r="CU318" i="1"/>
  <c r="CS318" i="1"/>
  <c r="DI317" i="1"/>
  <c r="CT318" i="1"/>
  <c r="CT319" i="1"/>
  <c r="EQ317" i="1"/>
  <c r="CR319" i="1"/>
  <c r="CQ319" i="1"/>
  <c r="DA319" i="1"/>
  <c r="CV319" i="1"/>
  <c r="CU319" i="1"/>
  <c r="CS319" i="1"/>
  <c r="CO317" i="1"/>
  <c r="CS317" i="1" s="1"/>
  <c r="DJ317" i="1"/>
  <c r="EP317" i="1"/>
  <c r="EM319" i="1" l="1"/>
  <c r="EK319" i="1"/>
  <c r="EO319" i="1"/>
  <c r="EN319" i="1"/>
  <c r="EL319" i="1"/>
  <c r="EG319" i="1"/>
  <c r="EI319" i="1"/>
  <c r="EJ319" i="1"/>
  <c r="EH319" i="1"/>
  <c r="ED319" i="1"/>
  <c r="EF319" i="1" s="1"/>
  <c r="EC319" i="1"/>
  <c r="EE319" i="1" s="1"/>
  <c r="EB319" i="1"/>
  <c r="DY319" i="1"/>
  <c r="DX319" i="1"/>
  <c r="DZ319" i="1"/>
  <c r="DV319" i="1"/>
  <c r="DU319" i="1"/>
  <c r="DT319" i="1"/>
  <c r="ER320" i="1"/>
  <c r="DW320" i="1"/>
  <c r="EA320" i="1" s="1"/>
  <c r="ES320" i="1"/>
  <c r="ER318" i="1"/>
  <c r="ES318" i="1"/>
  <c r="DW318" i="1"/>
  <c r="EA318" i="1" s="1"/>
  <c r="CQ317" i="1"/>
  <c r="CV317" i="1"/>
  <c r="CT317" i="1"/>
  <c r="CR317" i="1"/>
  <c r="DA317" i="1"/>
  <c r="CU317" i="1"/>
  <c r="CP317" i="1"/>
  <c r="EM317" i="1" l="1"/>
  <c r="EN317" i="1"/>
  <c r="EO317" i="1"/>
  <c r="EL317" i="1"/>
  <c r="EJ317" i="1"/>
  <c r="EK317" i="1"/>
  <c r="EH317" i="1"/>
  <c r="EI317" i="1"/>
  <c r="EG317" i="1"/>
  <c r="ED317" i="1"/>
  <c r="EF317" i="1" s="1"/>
  <c r="EC317" i="1"/>
  <c r="EE317" i="1" s="1"/>
  <c r="EB317" i="1"/>
  <c r="DY317" i="1"/>
  <c r="DX317" i="1"/>
  <c r="DZ317" i="1"/>
  <c r="DV317" i="1"/>
  <c r="DU317" i="1"/>
  <c r="DT317" i="1"/>
  <c r="ES319" i="1"/>
  <c r="ER319" i="1"/>
  <c r="DW319" i="1"/>
  <c r="EA319" i="1" s="1"/>
  <c r="CW316" i="1"/>
  <c r="CX316" i="1"/>
  <c r="CY316" i="1"/>
  <c r="CZ316" i="1"/>
  <c r="DB316" i="1"/>
  <c r="DC316" i="1"/>
  <c r="DG316" i="1" s="1"/>
  <c r="DD316" i="1"/>
  <c r="DE316" i="1"/>
  <c r="DF316" i="1"/>
  <c r="DK316" i="1"/>
  <c r="DL316" i="1"/>
  <c r="DM316" i="1"/>
  <c r="DN316" i="1"/>
  <c r="DO316" i="1"/>
  <c r="DP316" i="1"/>
  <c r="DQ316" i="1"/>
  <c r="DR316" i="1"/>
  <c r="ET316" i="1" l="1"/>
  <c r="EQ316" i="1"/>
  <c r="DI316" i="1"/>
  <c r="DH316" i="1"/>
  <c r="ES317" i="1"/>
  <c r="ER317" i="1"/>
  <c r="DW317" i="1"/>
  <c r="EA317" i="1" s="1"/>
  <c r="CO316" i="1"/>
  <c r="CU316" i="1" s="1"/>
  <c r="DJ316" i="1"/>
  <c r="EP316" i="1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7" i="50"/>
  <c r="CV316" i="1" l="1"/>
  <c r="DA316" i="1"/>
  <c r="CP316" i="1"/>
  <c r="CQ316" i="1"/>
  <c r="CR316" i="1"/>
  <c r="CS316" i="1"/>
  <c r="CT316" i="1"/>
  <c r="EM316" i="1" l="1"/>
  <c r="EN316" i="1"/>
  <c r="EO316" i="1"/>
  <c r="EL316" i="1"/>
  <c r="EK316" i="1"/>
  <c r="EH316" i="1"/>
  <c r="EI316" i="1"/>
  <c r="EG316" i="1"/>
  <c r="EJ316" i="1"/>
  <c r="EC316" i="1"/>
  <c r="EE316" i="1" s="1"/>
  <c r="ED316" i="1"/>
  <c r="EF316" i="1" s="1"/>
  <c r="EB316" i="1"/>
  <c r="DZ316" i="1"/>
  <c r="DX316" i="1"/>
  <c r="DY316" i="1"/>
  <c r="DV316" i="1"/>
  <c r="DU316" i="1"/>
  <c r="DT316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R274" i="50"/>
  <c r="R275" i="50"/>
  <c r="R276" i="50"/>
  <c r="R277" i="50"/>
  <c r="R278" i="50"/>
  <c r="R279" i="50"/>
  <c r="R280" i="50"/>
  <c r="R281" i="50"/>
  <c r="R282" i="50"/>
  <c r="R283" i="50"/>
  <c r="R284" i="50"/>
  <c r="R285" i="50"/>
  <c r="R286" i="50"/>
  <c r="R287" i="50"/>
  <c r="R288" i="50"/>
  <c r="R289" i="50"/>
  <c r="R290" i="50"/>
  <c r="R291" i="50"/>
  <c r="R292" i="50"/>
  <c r="R293" i="50"/>
  <c r="R294" i="50"/>
  <c r="R295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34" i="50"/>
  <c r="R35" i="50"/>
  <c r="R36" i="50"/>
  <c r="R37" i="50"/>
  <c r="R38" i="50"/>
  <c r="R39" i="50"/>
  <c r="R40" i="50"/>
  <c r="R41" i="50"/>
  <c r="R42" i="50"/>
  <c r="R43" i="50"/>
  <c r="R44" i="50"/>
  <c r="R45" i="50"/>
  <c r="R46" i="50"/>
  <c r="R47" i="50"/>
  <c r="R48" i="50"/>
  <c r="R49" i="50"/>
  <c r="R50" i="50"/>
  <c r="R51" i="50"/>
  <c r="R52" i="50"/>
  <c r="R53" i="50"/>
  <c r="R54" i="50"/>
  <c r="R55" i="50"/>
  <c r="R56" i="50"/>
  <c r="R57" i="50"/>
  <c r="R58" i="50"/>
  <c r="R59" i="50"/>
  <c r="R60" i="50"/>
  <c r="R61" i="50"/>
  <c r="R62" i="50"/>
  <c r="R63" i="50"/>
  <c r="R64" i="50"/>
  <c r="R65" i="50"/>
  <c r="R66" i="50"/>
  <c r="R67" i="50"/>
  <c r="R68" i="50"/>
  <c r="R69" i="50"/>
  <c r="R70" i="50"/>
  <c r="R71" i="50"/>
  <c r="R72" i="50"/>
  <c r="R73" i="50"/>
  <c r="R74" i="50"/>
  <c r="R75" i="50"/>
  <c r="R76" i="50"/>
  <c r="R77" i="50"/>
  <c r="R78" i="50"/>
  <c r="R79" i="50"/>
  <c r="R80" i="50"/>
  <c r="R81" i="50"/>
  <c r="R82" i="50"/>
  <c r="R83" i="50"/>
  <c r="R84" i="50"/>
  <c r="R85" i="50"/>
  <c r="R86" i="50"/>
  <c r="R87" i="50"/>
  <c r="R88" i="50"/>
  <c r="R89" i="50"/>
  <c r="R90" i="50"/>
  <c r="R91" i="50"/>
  <c r="R92" i="50"/>
  <c r="R93" i="50"/>
  <c r="R94" i="50"/>
  <c r="R95" i="50"/>
  <c r="R96" i="50"/>
  <c r="R97" i="50"/>
  <c r="R98" i="50"/>
  <c r="R99" i="50"/>
  <c r="R100" i="50"/>
  <c r="R101" i="50"/>
  <c r="R102" i="50"/>
  <c r="R103" i="50"/>
  <c r="R104" i="50"/>
  <c r="R105" i="50"/>
  <c r="R106" i="50"/>
  <c r="R107" i="50"/>
  <c r="R108" i="50"/>
  <c r="R109" i="50"/>
  <c r="R110" i="50"/>
  <c r="R111" i="50"/>
  <c r="R112" i="50"/>
  <c r="R113" i="50"/>
  <c r="R114" i="50"/>
  <c r="R115" i="50"/>
  <c r="R116" i="50"/>
  <c r="R117" i="50"/>
  <c r="R118" i="50"/>
  <c r="R119" i="50"/>
  <c r="R120" i="50"/>
  <c r="R121" i="50"/>
  <c r="R122" i="50"/>
  <c r="R123" i="50"/>
  <c r="R124" i="50"/>
  <c r="R125" i="50"/>
  <c r="R126" i="50"/>
  <c r="R127" i="50"/>
  <c r="R128" i="50"/>
  <c r="R129" i="50"/>
  <c r="R130" i="50"/>
  <c r="R131" i="50"/>
  <c r="R132" i="50"/>
  <c r="R133" i="50"/>
  <c r="R134" i="50"/>
  <c r="R135" i="50"/>
  <c r="R136" i="50"/>
  <c r="R137" i="50"/>
  <c r="R138" i="50"/>
  <c r="R139" i="50"/>
  <c r="R140" i="50"/>
  <c r="R141" i="50"/>
  <c r="R142" i="50"/>
  <c r="R143" i="50"/>
  <c r="R144" i="50"/>
  <c r="R145" i="50"/>
  <c r="R146" i="50"/>
  <c r="R147" i="50"/>
  <c r="R148" i="50"/>
  <c r="R149" i="50"/>
  <c r="R150" i="50"/>
  <c r="R151" i="50"/>
  <c r="R152" i="50"/>
  <c r="R153" i="50"/>
  <c r="R154" i="50"/>
  <c r="R155" i="50"/>
  <c r="R156" i="50"/>
  <c r="R157" i="50"/>
  <c r="R158" i="50"/>
  <c r="R159" i="50"/>
  <c r="R160" i="50"/>
  <c r="R161" i="50"/>
  <c r="R162" i="50"/>
  <c r="R163" i="50"/>
  <c r="R164" i="50"/>
  <c r="R165" i="50"/>
  <c r="R166" i="50"/>
  <c r="R167" i="50"/>
  <c r="R168" i="50"/>
  <c r="R169" i="50"/>
  <c r="R170" i="50"/>
  <c r="R171" i="50"/>
  <c r="R172" i="50"/>
  <c r="R173" i="50"/>
  <c r="R174" i="50"/>
  <c r="R175" i="50"/>
  <c r="R176" i="50"/>
  <c r="R177" i="50"/>
  <c r="R178" i="50"/>
  <c r="R179" i="50"/>
  <c r="R180" i="50"/>
  <c r="R181" i="50"/>
  <c r="R182" i="50"/>
  <c r="R183" i="50"/>
  <c r="R184" i="50"/>
  <c r="R185" i="50"/>
  <c r="R186" i="50"/>
  <c r="R187" i="50"/>
  <c r="R188" i="50"/>
  <c r="R189" i="50"/>
  <c r="R190" i="50"/>
  <c r="R191" i="50"/>
  <c r="R192" i="50"/>
  <c r="R193" i="50"/>
  <c r="R194" i="50"/>
  <c r="R195" i="50"/>
  <c r="R196" i="50"/>
  <c r="R197" i="50"/>
  <c r="R198" i="50"/>
  <c r="R199" i="50"/>
  <c r="R200" i="50"/>
  <c r="R201" i="50"/>
  <c r="R202" i="50"/>
  <c r="R203" i="50"/>
  <c r="R204" i="50"/>
  <c r="R205" i="50"/>
  <c r="R206" i="50"/>
  <c r="R207" i="50"/>
  <c r="R208" i="50"/>
  <c r="R209" i="50"/>
  <c r="R210" i="50"/>
  <c r="R211" i="50"/>
  <c r="R212" i="50"/>
  <c r="R213" i="50"/>
  <c r="R214" i="50"/>
  <c r="R215" i="50"/>
  <c r="R216" i="50"/>
  <c r="R217" i="50"/>
  <c r="R218" i="50"/>
  <c r="R219" i="50"/>
  <c r="R220" i="50"/>
  <c r="R221" i="50"/>
  <c r="R222" i="50"/>
  <c r="R223" i="50"/>
  <c r="R224" i="50"/>
  <c r="R225" i="50"/>
  <c r="R226" i="50"/>
  <c r="R227" i="50"/>
  <c r="R228" i="50"/>
  <c r="R229" i="50"/>
  <c r="R230" i="50"/>
  <c r="R231" i="50"/>
  <c r="R232" i="50"/>
  <c r="R233" i="50"/>
  <c r="R234" i="50"/>
  <c r="R235" i="50"/>
  <c r="R236" i="50"/>
  <c r="R237" i="50"/>
  <c r="R238" i="50"/>
  <c r="R239" i="50"/>
  <c r="R240" i="50"/>
  <c r="R241" i="50"/>
  <c r="R242" i="50"/>
  <c r="R243" i="50"/>
  <c r="R244" i="50"/>
  <c r="R245" i="50"/>
  <c r="R246" i="50"/>
  <c r="R247" i="50"/>
  <c r="R248" i="50"/>
  <c r="R249" i="50"/>
  <c r="R250" i="50"/>
  <c r="R251" i="50"/>
  <c r="R252" i="50"/>
  <c r="R253" i="50"/>
  <c r="R254" i="50"/>
  <c r="R255" i="50"/>
  <c r="R256" i="50"/>
  <c r="R257" i="50"/>
  <c r="R258" i="50"/>
  <c r="R259" i="50"/>
  <c r="R260" i="50"/>
  <c r="R261" i="50"/>
  <c r="R262" i="50"/>
  <c r="R263" i="50"/>
  <c r="R264" i="50"/>
  <c r="R265" i="50"/>
  <c r="R266" i="50"/>
  <c r="R267" i="50"/>
  <c r="R268" i="50"/>
  <c r="R269" i="50"/>
  <c r="R270" i="50"/>
  <c r="R271" i="50"/>
  <c r="R272" i="50"/>
  <c r="R273" i="50"/>
  <c r="F3" i="50"/>
  <c r="G3" i="50"/>
  <c r="H3" i="50"/>
  <c r="I3" i="50"/>
  <c r="J3" i="50"/>
  <c r="K3" i="50"/>
  <c r="L3" i="50"/>
  <c r="M3" i="50"/>
  <c r="N3" i="50"/>
  <c r="O3" i="50"/>
  <c r="P3" i="50"/>
  <c r="Q3" i="50"/>
  <c r="R7" i="50"/>
  <c r="E3" i="50"/>
  <c r="ER316" i="1" l="1"/>
  <c r="DW316" i="1"/>
  <c r="EA316" i="1" s="1"/>
  <c r="ES316" i="1"/>
  <c r="R3" i="50"/>
  <c r="DQ3" i="1"/>
  <c r="DQ1" i="1" s="1"/>
  <c r="DR3" i="1"/>
  <c r="DR1" i="1" s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C278" i="1"/>
  <c r="DI278" i="1" s="1"/>
  <c r="DC279" i="1"/>
  <c r="DH279" i="1" s="1"/>
  <c r="DC280" i="1"/>
  <c r="DG280" i="1" s="1"/>
  <c r="DC281" i="1"/>
  <c r="DG281" i="1" s="1"/>
  <c r="DC282" i="1"/>
  <c r="DI282" i="1" s="1"/>
  <c r="DC283" i="1"/>
  <c r="DG283" i="1" s="1"/>
  <c r="DC284" i="1"/>
  <c r="DH284" i="1" s="1"/>
  <c r="DC285" i="1"/>
  <c r="DH285" i="1" s="1"/>
  <c r="DC286" i="1"/>
  <c r="DI286" i="1" s="1"/>
  <c r="DC287" i="1"/>
  <c r="DG287" i="1" s="1"/>
  <c r="DC288" i="1"/>
  <c r="DG288" i="1" s="1"/>
  <c r="DC289" i="1"/>
  <c r="DC290" i="1"/>
  <c r="DC291" i="1"/>
  <c r="DC292" i="1"/>
  <c r="DG292" i="1" s="1"/>
  <c r="DC293" i="1"/>
  <c r="DG293" i="1" s="1"/>
  <c r="DC294" i="1"/>
  <c r="DI294" i="1" s="1"/>
  <c r="DC295" i="1"/>
  <c r="DC296" i="1"/>
  <c r="DI296" i="1" s="1"/>
  <c r="DC297" i="1"/>
  <c r="DI297" i="1" s="1"/>
  <c r="DC298" i="1"/>
  <c r="DH298" i="1" s="1"/>
  <c r="DC299" i="1"/>
  <c r="DH299" i="1" s="1"/>
  <c r="DC300" i="1"/>
  <c r="DH300" i="1" s="1"/>
  <c r="DC301" i="1"/>
  <c r="DI301" i="1" s="1"/>
  <c r="DC302" i="1"/>
  <c r="DH302" i="1" s="1"/>
  <c r="DC303" i="1"/>
  <c r="DI303" i="1" s="1"/>
  <c r="DC304" i="1"/>
  <c r="DH304" i="1" s="1"/>
  <c r="DC305" i="1"/>
  <c r="DH305" i="1" s="1"/>
  <c r="DC306" i="1"/>
  <c r="DG306" i="1" s="1"/>
  <c r="DC307" i="1"/>
  <c r="DI307" i="1" s="1"/>
  <c r="DC308" i="1"/>
  <c r="DG308" i="1" s="1"/>
  <c r="DC309" i="1"/>
  <c r="DC310" i="1"/>
  <c r="DC311" i="1"/>
  <c r="DC312" i="1"/>
  <c r="DH312" i="1" s="1"/>
  <c r="DC313" i="1"/>
  <c r="DG313" i="1" s="1"/>
  <c r="DC314" i="1"/>
  <c r="DI314" i="1" s="1"/>
  <c r="DC315" i="1"/>
  <c r="DI315" i="1" s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ET315" i="1" l="1"/>
  <c r="ET295" i="1"/>
  <c r="ET312" i="1"/>
  <c r="ET292" i="1"/>
  <c r="ET290" i="1"/>
  <c r="ET310" i="1"/>
  <c r="ET296" i="1"/>
  <c r="ET309" i="1"/>
  <c r="ET289" i="1"/>
  <c r="ET314" i="1"/>
  <c r="ET294" i="1"/>
  <c r="ET313" i="1"/>
  <c r="ET293" i="1"/>
  <c r="ET288" i="1"/>
  <c r="ET307" i="1"/>
  <c r="ET287" i="1"/>
  <c r="ET308" i="1"/>
  <c r="ET297" i="1"/>
  <c r="ET311" i="1"/>
  <c r="ET291" i="1"/>
  <c r="ET304" i="1"/>
  <c r="ET284" i="1"/>
  <c r="ET306" i="1"/>
  <c r="ET283" i="1"/>
  <c r="ET301" i="1"/>
  <c r="ET300" i="1"/>
  <c r="ET280" i="1"/>
  <c r="ET286" i="1"/>
  <c r="ET285" i="1"/>
  <c r="ET303" i="1"/>
  <c r="ET302" i="1"/>
  <c r="ET299" i="1"/>
  <c r="ET279" i="1"/>
  <c r="ET305" i="1"/>
  <c r="ET282" i="1"/>
  <c r="ET281" i="1"/>
  <c r="ET298" i="1"/>
  <c r="ET278" i="1"/>
  <c r="DH288" i="1"/>
  <c r="DH308" i="1"/>
  <c r="DH294" i="1"/>
  <c r="EP279" i="1"/>
  <c r="DI308" i="1"/>
  <c r="DI288" i="1"/>
  <c r="EQ279" i="1"/>
  <c r="DI279" i="1"/>
  <c r="DG312" i="1"/>
  <c r="DH307" i="1"/>
  <c r="DH287" i="1"/>
  <c r="EP283" i="1"/>
  <c r="DI287" i="1"/>
  <c r="DG307" i="1"/>
  <c r="DG305" i="1"/>
  <c r="DI312" i="1"/>
  <c r="DG279" i="1"/>
  <c r="DG301" i="1"/>
  <c r="CO309" i="1"/>
  <c r="CV309" i="1" s="1"/>
  <c r="EQ315" i="1"/>
  <c r="EQ313" i="1"/>
  <c r="DH301" i="1"/>
  <c r="EQ314" i="1"/>
  <c r="DJ306" i="1"/>
  <c r="EQ293" i="1"/>
  <c r="DJ305" i="1"/>
  <c r="EP285" i="1"/>
  <c r="DJ304" i="1"/>
  <c r="EP284" i="1"/>
  <c r="CO289" i="1"/>
  <c r="CQ289" i="1" s="1"/>
  <c r="EQ307" i="1"/>
  <c r="CO288" i="1"/>
  <c r="CS288" i="1" s="1"/>
  <c r="EQ306" i="1"/>
  <c r="EQ305" i="1"/>
  <c r="EQ285" i="1"/>
  <c r="EP299" i="1"/>
  <c r="DG304" i="1"/>
  <c r="DG302" i="1"/>
  <c r="DG303" i="1"/>
  <c r="DI284" i="1"/>
  <c r="DI285" i="1"/>
  <c r="EQ287" i="1"/>
  <c r="EP281" i="1"/>
  <c r="CO287" i="1"/>
  <c r="CS287" i="1" s="1"/>
  <c r="CO305" i="1"/>
  <c r="CP305" i="1" s="1"/>
  <c r="CO285" i="1"/>
  <c r="CT285" i="1" s="1"/>
  <c r="CO303" i="1"/>
  <c r="CR303" i="1" s="1"/>
  <c r="CO283" i="1"/>
  <c r="CU283" i="1" s="1"/>
  <c r="CO301" i="1"/>
  <c r="CP301" i="1" s="1"/>
  <c r="CO299" i="1"/>
  <c r="CQ299" i="1" s="1"/>
  <c r="CO279" i="1"/>
  <c r="DA279" i="1" s="1"/>
  <c r="CO297" i="1"/>
  <c r="CU297" i="1" s="1"/>
  <c r="DI283" i="1"/>
  <c r="DH286" i="1"/>
  <c r="CO286" i="1"/>
  <c r="CS286" i="1" s="1"/>
  <c r="CO304" i="1"/>
  <c r="CQ304" i="1" s="1"/>
  <c r="EQ284" i="1"/>
  <c r="DI281" i="1"/>
  <c r="DH283" i="1"/>
  <c r="DG286" i="1"/>
  <c r="CO314" i="1"/>
  <c r="CU314" i="1" s="1"/>
  <c r="CO294" i="1"/>
  <c r="CP294" i="1" s="1"/>
  <c r="EQ283" i="1"/>
  <c r="DJ285" i="1"/>
  <c r="DI280" i="1"/>
  <c r="DH282" i="1"/>
  <c r="DG285" i="1"/>
  <c r="CO313" i="1"/>
  <c r="CU313" i="1" s="1"/>
  <c r="CO293" i="1"/>
  <c r="CV293" i="1" s="1"/>
  <c r="DH281" i="1"/>
  <c r="DH278" i="1"/>
  <c r="CO291" i="1"/>
  <c r="CR291" i="1" s="1"/>
  <c r="EQ304" i="1"/>
  <c r="EQ282" i="1"/>
  <c r="EP298" i="1"/>
  <c r="EP296" i="1"/>
  <c r="DJ294" i="1"/>
  <c r="DH315" i="1"/>
  <c r="DG282" i="1"/>
  <c r="CO290" i="1"/>
  <c r="CQ290" i="1" s="1"/>
  <c r="EQ303" i="1"/>
  <c r="EQ281" i="1"/>
  <c r="EP297" i="1"/>
  <c r="EP315" i="1"/>
  <c r="DJ293" i="1"/>
  <c r="DI306" i="1"/>
  <c r="DG314" i="1"/>
  <c r="EP278" i="1"/>
  <c r="EQ298" i="1"/>
  <c r="EQ278" i="1"/>
  <c r="EP312" i="1"/>
  <c r="DI305" i="1"/>
  <c r="DG284" i="1"/>
  <c r="DJ284" i="1"/>
  <c r="EQ280" i="1"/>
  <c r="DG315" i="1"/>
  <c r="CO310" i="1"/>
  <c r="CS310" i="1" s="1"/>
  <c r="DJ311" i="1"/>
  <c r="DI304" i="1"/>
  <c r="DH306" i="1"/>
  <c r="DG278" i="1"/>
  <c r="CO292" i="1"/>
  <c r="CT292" i="1" s="1"/>
  <c r="EQ296" i="1"/>
  <c r="EQ295" i="1"/>
  <c r="DI302" i="1"/>
  <c r="DH303" i="1"/>
  <c r="CO312" i="1"/>
  <c r="CU312" i="1" s="1"/>
  <c r="CO311" i="1"/>
  <c r="CU311" i="1" s="1"/>
  <c r="CO308" i="1"/>
  <c r="CS308" i="1" s="1"/>
  <c r="EQ294" i="1"/>
  <c r="EQ311" i="1"/>
  <c r="EQ291" i="1"/>
  <c r="EQ309" i="1"/>
  <c r="EQ289" i="1"/>
  <c r="EP305" i="1"/>
  <c r="EQ286" i="1"/>
  <c r="EQ302" i="1"/>
  <c r="EQ299" i="1"/>
  <c r="EP295" i="1"/>
  <c r="EQ312" i="1"/>
  <c r="EQ292" i="1"/>
  <c r="EP306" i="1"/>
  <c r="EP311" i="1"/>
  <c r="CO284" i="1"/>
  <c r="DA284" i="1" s="1"/>
  <c r="CO282" i="1"/>
  <c r="DA282" i="1" s="1"/>
  <c r="CO300" i="1"/>
  <c r="DA300" i="1" s="1"/>
  <c r="CO280" i="1"/>
  <c r="DA280" i="1" s="1"/>
  <c r="CO298" i="1"/>
  <c r="DA298" i="1" s="1"/>
  <c r="CO278" i="1"/>
  <c r="DA278" i="1" s="1"/>
  <c r="CO296" i="1"/>
  <c r="DA296" i="1" s="1"/>
  <c r="DH311" i="1"/>
  <c r="DG311" i="1"/>
  <c r="DH291" i="1"/>
  <c r="DG291" i="1"/>
  <c r="DI291" i="1"/>
  <c r="DG309" i="1"/>
  <c r="DH309" i="1"/>
  <c r="DI309" i="1"/>
  <c r="DG289" i="1"/>
  <c r="DH289" i="1"/>
  <c r="DI289" i="1"/>
  <c r="CO306" i="1"/>
  <c r="DA306" i="1" s="1"/>
  <c r="EP294" i="1"/>
  <c r="DJ312" i="1"/>
  <c r="EP292" i="1"/>
  <c r="DJ292" i="1"/>
  <c r="EP308" i="1"/>
  <c r="DJ308" i="1"/>
  <c r="EP288" i="1"/>
  <c r="DJ288" i="1"/>
  <c r="DG310" i="1"/>
  <c r="DH310" i="1"/>
  <c r="DI310" i="1"/>
  <c r="DG290" i="1"/>
  <c r="DI290" i="1"/>
  <c r="DH290" i="1"/>
  <c r="EQ297" i="1"/>
  <c r="EP293" i="1"/>
  <c r="EP291" i="1"/>
  <c r="DJ291" i="1"/>
  <c r="DJ310" i="1"/>
  <c r="EP310" i="1"/>
  <c r="DJ290" i="1"/>
  <c r="EP290" i="1"/>
  <c r="DJ309" i="1"/>
  <c r="EP309" i="1"/>
  <c r="DJ289" i="1"/>
  <c r="EP289" i="1"/>
  <c r="EP307" i="1"/>
  <c r="DJ307" i="1"/>
  <c r="EP287" i="1"/>
  <c r="DJ287" i="1"/>
  <c r="DI311" i="1"/>
  <c r="DJ303" i="1"/>
  <c r="EP303" i="1"/>
  <c r="DJ283" i="1"/>
  <c r="EQ308" i="1"/>
  <c r="EQ288" i="1"/>
  <c r="DJ286" i="1"/>
  <c r="EP286" i="1"/>
  <c r="EP304" i="1"/>
  <c r="EP302" i="1"/>
  <c r="DJ302" i="1"/>
  <c r="EP282" i="1"/>
  <c r="DJ282" i="1"/>
  <c r="DJ301" i="1"/>
  <c r="EP301" i="1"/>
  <c r="DJ281" i="1"/>
  <c r="EP300" i="1"/>
  <c r="DJ300" i="1"/>
  <c r="EP280" i="1"/>
  <c r="DJ280" i="1"/>
  <c r="EQ300" i="1"/>
  <c r="DJ298" i="1"/>
  <c r="DJ314" i="1"/>
  <c r="EP314" i="1"/>
  <c r="DH280" i="1"/>
  <c r="DG296" i="1"/>
  <c r="DH296" i="1"/>
  <c r="DI300" i="1"/>
  <c r="DG300" i="1"/>
  <c r="DG299" i="1"/>
  <c r="DI299" i="1"/>
  <c r="DG298" i="1"/>
  <c r="DI298" i="1"/>
  <c r="CO307" i="1"/>
  <c r="DA307" i="1" s="1"/>
  <c r="CO281" i="1"/>
  <c r="DA281" i="1" s="1"/>
  <c r="DG297" i="1"/>
  <c r="DH297" i="1"/>
  <c r="EQ301" i="1"/>
  <c r="DJ299" i="1"/>
  <c r="DJ313" i="1"/>
  <c r="EP313" i="1"/>
  <c r="DI295" i="1"/>
  <c r="DG295" i="1"/>
  <c r="DH295" i="1"/>
  <c r="CO315" i="1"/>
  <c r="DA315" i="1" s="1"/>
  <c r="CO295" i="1"/>
  <c r="DA295" i="1" s="1"/>
  <c r="DI313" i="1"/>
  <c r="DH313" i="1"/>
  <c r="DI293" i="1"/>
  <c r="DH293" i="1"/>
  <c r="DH292" i="1"/>
  <c r="DI292" i="1"/>
  <c r="DJ278" i="1"/>
  <c r="DJ296" i="1"/>
  <c r="DH314" i="1"/>
  <c r="CO302" i="1"/>
  <c r="DA302" i="1" s="1"/>
  <c r="DJ279" i="1"/>
  <c r="DJ297" i="1"/>
  <c r="DJ315" i="1"/>
  <c r="DJ295" i="1"/>
  <c r="DG294" i="1"/>
  <c r="EQ310" i="1"/>
  <c r="EQ290" i="1"/>
  <c r="CW277" i="1"/>
  <c r="CX277" i="1"/>
  <c r="CZ277" i="1"/>
  <c r="DB277" i="1"/>
  <c r="DC277" i="1"/>
  <c r="DG277" i="1" s="1"/>
  <c r="DD277" i="1"/>
  <c r="DE277" i="1"/>
  <c r="DF277" i="1"/>
  <c r="DK277" i="1"/>
  <c r="DL277" i="1"/>
  <c r="DM277" i="1"/>
  <c r="DN277" i="1"/>
  <c r="DO277" i="1"/>
  <c r="DP277" i="1"/>
  <c r="EM315" i="1" l="1"/>
  <c r="EN315" i="1"/>
  <c r="EJ315" i="1"/>
  <c r="EL315" i="1"/>
  <c r="EO315" i="1"/>
  <c r="EH315" i="1"/>
  <c r="EI315" i="1"/>
  <c r="EG315" i="1"/>
  <c r="EK315" i="1"/>
  <c r="EO306" i="1"/>
  <c r="EN306" i="1"/>
  <c r="EL306" i="1"/>
  <c r="EJ306" i="1"/>
  <c r="EM306" i="1"/>
  <c r="EG306" i="1"/>
  <c r="EI306" i="1"/>
  <c r="EH306" i="1"/>
  <c r="EK306" i="1"/>
  <c r="EM296" i="1"/>
  <c r="EN296" i="1"/>
  <c r="EO296" i="1"/>
  <c r="EL296" i="1"/>
  <c r="EK296" i="1"/>
  <c r="EH296" i="1"/>
  <c r="EI296" i="1"/>
  <c r="EJ296" i="1"/>
  <c r="EG296" i="1"/>
  <c r="EO302" i="1"/>
  <c r="EM302" i="1"/>
  <c r="EN302" i="1"/>
  <c r="EG302" i="1"/>
  <c r="EJ302" i="1"/>
  <c r="EL302" i="1"/>
  <c r="EK302" i="1"/>
  <c r="EI302" i="1"/>
  <c r="EH302" i="1"/>
  <c r="EL298" i="1"/>
  <c r="EM298" i="1"/>
  <c r="EI298" i="1"/>
  <c r="EO298" i="1"/>
  <c r="EK298" i="1"/>
  <c r="EN298" i="1"/>
  <c r="EH298" i="1"/>
  <c r="EJ298" i="1"/>
  <c r="EG298" i="1"/>
  <c r="EM279" i="1"/>
  <c r="EO279" i="1"/>
  <c r="EL279" i="1"/>
  <c r="EN279" i="1"/>
  <c r="EK279" i="1"/>
  <c r="EJ279" i="1"/>
  <c r="EG279" i="1"/>
  <c r="EH279" i="1"/>
  <c r="EI279" i="1"/>
  <c r="EO307" i="1"/>
  <c r="EJ307" i="1"/>
  <c r="EL307" i="1"/>
  <c r="EM307" i="1"/>
  <c r="EN307" i="1"/>
  <c r="EI307" i="1"/>
  <c r="EK307" i="1"/>
  <c r="EH307" i="1"/>
  <c r="EG307" i="1"/>
  <c r="EM295" i="1"/>
  <c r="EN295" i="1"/>
  <c r="EO295" i="1"/>
  <c r="EJ295" i="1"/>
  <c r="EL295" i="1"/>
  <c r="EH295" i="1"/>
  <c r="EK295" i="1"/>
  <c r="EG295" i="1"/>
  <c r="EI295" i="1"/>
  <c r="EL278" i="1"/>
  <c r="EI278" i="1"/>
  <c r="EH278" i="1"/>
  <c r="EM278" i="1"/>
  <c r="EN278" i="1"/>
  <c r="EK278" i="1"/>
  <c r="EO278" i="1"/>
  <c r="EJ278" i="1"/>
  <c r="EG278" i="1"/>
  <c r="EM284" i="1"/>
  <c r="EO284" i="1"/>
  <c r="EN284" i="1"/>
  <c r="EK284" i="1"/>
  <c r="EL284" i="1"/>
  <c r="EG284" i="1"/>
  <c r="EI284" i="1"/>
  <c r="EH284" i="1"/>
  <c r="EJ284" i="1"/>
  <c r="EM281" i="1"/>
  <c r="EN281" i="1"/>
  <c r="EO281" i="1"/>
  <c r="EK281" i="1"/>
  <c r="EG281" i="1"/>
  <c r="EL281" i="1"/>
  <c r="EH281" i="1"/>
  <c r="EJ281" i="1"/>
  <c r="EI281" i="1"/>
  <c r="EM280" i="1"/>
  <c r="EN280" i="1"/>
  <c r="EO280" i="1"/>
  <c r="EL280" i="1"/>
  <c r="EG280" i="1"/>
  <c r="EH280" i="1"/>
  <c r="EJ280" i="1"/>
  <c r="EK280" i="1"/>
  <c r="EI280" i="1"/>
  <c r="EM300" i="1"/>
  <c r="EN300" i="1"/>
  <c r="EO300" i="1"/>
  <c r="EG300" i="1"/>
  <c r="EJ300" i="1"/>
  <c r="EH300" i="1"/>
  <c r="EL300" i="1"/>
  <c r="EI300" i="1"/>
  <c r="EK300" i="1"/>
  <c r="EO282" i="1"/>
  <c r="EN282" i="1"/>
  <c r="EM282" i="1"/>
  <c r="EK282" i="1"/>
  <c r="EG282" i="1"/>
  <c r="EL282" i="1"/>
  <c r="EJ282" i="1"/>
  <c r="EH282" i="1"/>
  <c r="EI282" i="1"/>
  <c r="ED295" i="1"/>
  <c r="EF295" i="1" s="1"/>
  <c r="EC295" i="1"/>
  <c r="EE295" i="1" s="1"/>
  <c r="ED279" i="1"/>
  <c r="EF279" i="1" s="1"/>
  <c r="EC279" i="1"/>
  <c r="EE279" i="1" s="1"/>
  <c r="ED298" i="1"/>
  <c r="EF298" i="1" s="1"/>
  <c r="EC298" i="1"/>
  <c r="EE298" i="1" s="1"/>
  <c r="ED306" i="1"/>
  <c r="EF306" i="1" s="1"/>
  <c r="EC306" i="1"/>
  <c r="EE306" i="1" s="1"/>
  <c r="ED296" i="1"/>
  <c r="EF296" i="1" s="1"/>
  <c r="EC296" i="1"/>
  <c r="EE296" i="1" s="1"/>
  <c r="ED278" i="1"/>
  <c r="EF278" i="1" s="1"/>
  <c r="EC278" i="1"/>
  <c r="EE278" i="1" s="1"/>
  <c r="ED302" i="1"/>
  <c r="EF302" i="1" s="1"/>
  <c r="EC302" i="1"/>
  <c r="EE302" i="1" s="1"/>
  <c r="EC280" i="1"/>
  <c r="EE280" i="1" s="1"/>
  <c r="ED280" i="1"/>
  <c r="EF280" i="1" s="1"/>
  <c r="EC315" i="1"/>
  <c r="EE315" i="1" s="1"/>
  <c r="ED315" i="1"/>
  <c r="EF315" i="1" s="1"/>
  <c r="EC281" i="1"/>
  <c r="EE281" i="1" s="1"/>
  <c r="ED281" i="1"/>
  <c r="EF281" i="1" s="1"/>
  <c r="EC307" i="1"/>
  <c r="EE307" i="1" s="1"/>
  <c r="ED307" i="1"/>
  <c r="EF307" i="1" s="1"/>
  <c r="EC300" i="1"/>
  <c r="EE300" i="1" s="1"/>
  <c r="ED300" i="1"/>
  <c r="EF300" i="1" s="1"/>
  <c r="EC282" i="1"/>
  <c r="EE282" i="1" s="1"/>
  <c r="ED282" i="1"/>
  <c r="EF282" i="1" s="1"/>
  <c r="EC284" i="1"/>
  <c r="EE284" i="1" s="1"/>
  <c r="ED284" i="1"/>
  <c r="EF284" i="1" s="1"/>
  <c r="EB284" i="1"/>
  <c r="DZ284" i="1"/>
  <c r="DX284" i="1"/>
  <c r="DY284" i="1"/>
  <c r="EB295" i="1"/>
  <c r="DZ295" i="1"/>
  <c r="DX295" i="1"/>
  <c r="DY295" i="1"/>
  <c r="EB279" i="1"/>
  <c r="DY279" i="1"/>
  <c r="DX279" i="1"/>
  <c r="DZ279" i="1"/>
  <c r="EB306" i="1"/>
  <c r="DZ306" i="1"/>
  <c r="DX306" i="1"/>
  <c r="DY306" i="1"/>
  <c r="EB296" i="1"/>
  <c r="DZ296" i="1"/>
  <c r="DX296" i="1"/>
  <c r="DY296" i="1"/>
  <c r="EB315" i="1"/>
  <c r="DZ315" i="1"/>
  <c r="DX315" i="1"/>
  <c r="DY315" i="1"/>
  <c r="EB280" i="1"/>
  <c r="DY280" i="1"/>
  <c r="DX280" i="1"/>
  <c r="DZ280" i="1"/>
  <c r="EB278" i="1"/>
  <c r="DY278" i="1"/>
  <c r="DX278" i="1"/>
  <c r="DZ278" i="1"/>
  <c r="EB302" i="1"/>
  <c r="DX302" i="1"/>
  <c r="DY302" i="1"/>
  <c r="DZ302" i="1"/>
  <c r="EB298" i="1"/>
  <c r="DY298" i="1"/>
  <c r="DX298" i="1"/>
  <c r="DZ298" i="1"/>
  <c r="EB281" i="1"/>
  <c r="DX281" i="1"/>
  <c r="DZ281" i="1"/>
  <c r="DY281" i="1"/>
  <c r="EB307" i="1"/>
  <c r="DY307" i="1"/>
  <c r="DZ307" i="1"/>
  <c r="DX307" i="1"/>
  <c r="EB300" i="1"/>
  <c r="DX300" i="1"/>
  <c r="DY300" i="1"/>
  <c r="DZ300" i="1"/>
  <c r="EB282" i="1"/>
  <c r="DX282" i="1"/>
  <c r="DY282" i="1"/>
  <c r="DZ282" i="1"/>
  <c r="ET277" i="1"/>
  <c r="DV279" i="1"/>
  <c r="DU279" i="1"/>
  <c r="DT279" i="1"/>
  <c r="DV296" i="1"/>
  <c r="DT296" i="1"/>
  <c r="DU296" i="1"/>
  <c r="DU302" i="1"/>
  <c r="DV302" i="1"/>
  <c r="DT302" i="1"/>
  <c r="DU280" i="1"/>
  <c r="DV280" i="1"/>
  <c r="DT280" i="1"/>
  <c r="DV298" i="1"/>
  <c r="DU298" i="1"/>
  <c r="DT298" i="1"/>
  <c r="DU281" i="1"/>
  <c r="DV281" i="1"/>
  <c r="DT281" i="1"/>
  <c r="DT307" i="1"/>
  <c r="DU307" i="1"/>
  <c r="DV307" i="1"/>
  <c r="DU300" i="1"/>
  <c r="DV300" i="1"/>
  <c r="DT300" i="1"/>
  <c r="DU282" i="1"/>
  <c r="DV282" i="1"/>
  <c r="DT282" i="1"/>
  <c r="DT284" i="1"/>
  <c r="DV284" i="1"/>
  <c r="DU284" i="1"/>
  <c r="DT306" i="1"/>
  <c r="DU306" i="1"/>
  <c r="DV306" i="1"/>
  <c r="DV295" i="1"/>
  <c r="DT295" i="1"/>
  <c r="DU295" i="1"/>
  <c r="DV315" i="1"/>
  <c r="DU315" i="1"/>
  <c r="DT315" i="1"/>
  <c r="DV278" i="1"/>
  <c r="DU278" i="1"/>
  <c r="DT278" i="1"/>
  <c r="CR309" i="1"/>
  <c r="CS303" i="1"/>
  <c r="DA305" i="1"/>
  <c r="DA286" i="1"/>
  <c r="CQ309" i="1"/>
  <c r="CU288" i="1"/>
  <c r="DA304" i="1"/>
  <c r="CS289" i="1"/>
  <c r="DA309" i="1"/>
  <c r="CU290" i="1"/>
  <c r="DA289" i="1"/>
  <c r="CT309" i="1"/>
  <c r="CS309" i="1"/>
  <c r="DA293" i="1"/>
  <c r="CP285" i="1"/>
  <c r="DA310" i="1"/>
  <c r="CQ285" i="1"/>
  <c r="CR285" i="1"/>
  <c r="DA314" i="1"/>
  <c r="DA290" i="1"/>
  <c r="DA283" i="1"/>
  <c r="CU285" i="1"/>
  <c r="DA292" i="1"/>
  <c r="CR288" i="1"/>
  <c r="CS285" i="1"/>
  <c r="DA312" i="1"/>
  <c r="DA291" i="1"/>
  <c r="CP309" i="1"/>
  <c r="DA285" i="1"/>
  <c r="DA301" i="1"/>
  <c r="DA294" i="1"/>
  <c r="DA303" i="1"/>
  <c r="DA311" i="1"/>
  <c r="CV288" i="1"/>
  <c r="CV285" i="1"/>
  <c r="DA313" i="1"/>
  <c r="CP288" i="1"/>
  <c r="CQ288" i="1"/>
  <c r="CS294" i="1"/>
  <c r="DA287" i="1"/>
  <c r="DA288" i="1"/>
  <c r="DA308" i="1"/>
  <c r="DA297" i="1"/>
  <c r="DA299" i="1"/>
  <c r="CV303" i="1"/>
  <c r="CV290" i="1"/>
  <c r="CT290" i="1"/>
  <c r="CV287" i="1"/>
  <c r="CP290" i="1"/>
  <c r="CP304" i="1"/>
  <c r="CR287" i="1"/>
  <c r="CT294" i="1"/>
  <c r="CP314" i="1"/>
  <c r="CP287" i="1"/>
  <c r="CV304" i="1"/>
  <c r="CV310" i="1"/>
  <c r="CS304" i="1"/>
  <c r="CV314" i="1"/>
  <c r="CR310" i="1"/>
  <c r="CR304" i="1"/>
  <c r="CU310" i="1"/>
  <c r="CU309" i="1"/>
  <c r="CU304" i="1"/>
  <c r="CQ311" i="1"/>
  <c r="CU294" i="1"/>
  <c r="CT310" i="1"/>
  <c r="CT304" i="1"/>
  <c r="CP310" i="1"/>
  <c r="CQ310" i="1"/>
  <c r="CQ308" i="1"/>
  <c r="CV286" i="1"/>
  <c r="CT286" i="1"/>
  <c r="CV308" i="1"/>
  <c r="CQ283" i="1"/>
  <c r="CU291" i="1"/>
  <c r="CR289" i="1"/>
  <c r="CR283" i="1"/>
  <c r="CP291" i="1"/>
  <c r="CT314" i="1"/>
  <c r="CU289" i="1"/>
  <c r="CT287" i="1"/>
  <c r="CS283" i="1"/>
  <c r="CS291" i="1"/>
  <c r="CV289" i="1"/>
  <c r="CU287" i="1"/>
  <c r="CP286" i="1"/>
  <c r="CV283" i="1"/>
  <c r="CQ291" i="1"/>
  <c r="CS314" i="1"/>
  <c r="CP289" i="1"/>
  <c r="CQ287" i="1"/>
  <c r="CT291" i="1"/>
  <c r="CU308" i="1"/>
  <c r="CT308" i="1"/>
  <c r="CQ286" i="1"/>
  <c r="CT289" i="1"/>
  <c r="CV291" i="1"/>
  <c r="CU286" i="1"/>
  <c r="CT283" i="1"/>
  <c r="CT288" i="1"/>
  <c r="CT311" i="1"/>
  <c r="CT293" i="1"/>
  <c r="CP313" i="1"/>
  <c r="CU293" i="1"/>
  <c r="CS290" i="1"/>
  <c r="CR313" i="1"/>
  <c r="CP312" i="1"/>
  <c r="CQ294" i="1"/>
  <c r="CR293" i="1"/>
  <c r="CV313" i="1"/>
  <c r="CR297" i="1"/>
  <c r="CP293" i="1"/>
  <c r="CT313" i="1"/>
  <c r="CR312" i="1"/>
  <c r="CQ312" i="1"/>
  <c r="CV294" i="1"/>
  <c r="CS293" i="1"/>
  <c r="CR294" i="1"/>
  <c r="CU301" i="1"/>
  <c r="CS311" i="1"/>
  <c r="CT279" i="1"/>
  <c r="CQ297" i="1"/>
  <c r="CT301" i="1"/>
  <c r="CV299" i="1"/>
  <c r="CV292" i="1"/>
  <c r="CR305" i="1"/>
  <c r="CP311" i="1"/>
  <c r="CV279" i="1"/>
  <c r="CS297" i="1"/>
  <c r="CV301" i="1"/>
  <c r="CT303" i="1"/>
  <c r="CQ293" i="1"/>
  <c r="CS299" i="1"/>
  <c r="CP292" i="1"/>
  <c r="CT312" i="1"/>
  <c r="CR290" i="1"/>
  <c r="CR299" i="1"/>
  <c r="CU292" i="1"/>
  <c r="CV305" i="1"/>
  <c r="CT299" i="1"/>
  <c r="CR292" i="1"/>
  <c r="CU305" i="1"/>
  <c r="CR279" i="1"/>
  <c r="CR311" i="1"/>
  <c r="CU279" i="1"/>
  <c r="CT297" i="1"/>
  <c r="CS301" i="1"/>
  <c r="CQ303" i="1"/>
  <c r="CS313" i="1"/>
  <c r="CQ313" i="1"/>
  <c r="CV312" i="1"/>
  <c r="CS305" i="1"/>
  <c r="CS312" i="1"/>
  <c r="CU299" i="1"/>
  <c r="CQ292" i="1"/>
  <c r="CQ305" i="1"/>
  <c r="CP299" i="1"/>
  <c r="CS292" i="1"/>
  <c r="CT305" i="1"/>
  <c r="CP279" i="1"/>
  <c r="CP297" i="1"/>
  <c r="CQ301" i="1"/>
  <c r="CU303" i="1"/>
  <c r="CQ314" i="1"/>
  <c r="CV311" i="1"/>
  <c r="CR314" i="1"/>
  <c r="CQ279" i="1"/>
  <c r="CR286" i="1"/>
  <c r="CR301" i="1"/>
  <c r="CP303" i="1"/>
  <c r="CP308" i="1"/>
  <c r="CR308" i="1"/>
  <c r="CS279" i="1"/>
  <c r="CV297" i="1"/>
  <c r="CP283" i="1"/>
  <c r="CP278" i="1"/>
  <c r="CQ278" i="1"/>
  <c r="CU278" i="1"/>
  <c r="CV278" i="1"/>
  <c r="CT278" i="1"/>
  <c r="CR278" i="1"/>
  <c r="CS278" i="1"/>
  <c r="CP298" i="1"/>
  <c r="CU298" i="1"/>
  <c r="CR298" i="1"/>
  <c r="CV298" i="1"/>
  <c r="CS298" i="1"/>
  <c r="CQ298" i="1"/>
  <c r="CT298" i="1"/>
  <c r="CT315" i="1"/>
  <c r="CP315" i="1"/>
  <c r="CU315" i="1"/>
  <c r="CS315" i="1"/>
  <c r="CR315" i="1"/>
  <c r="CV315" i="1"/>
  <c r="CQ315" i="1"/>
  <c r="CQ280" i="1"/>
  <c r="CP280" i="1"/>
  <c r="CS280" i="1"/>
  <c r="CR280" i="1"/>
  <c r="CT280" i="1"/>
  <c r="CU280" i="1"/>
  <c r="CV280" i="1"/>
  <c r="CQ300" i="1"/>
  <c r="CU300" i="1"/>
  <c r="CR300" i="1"/>
  <c r="CS300" i="1"/>
  <c r="CP300" i="1"/>
  <c r="CV300" i="1"/>
  <c r="CT300" i="1"/>
  <c r="CR282" i="1"/>
  <c r="CT282" i="1"/>
  <c r="CQ282" i="1"/>
  <c r="CU282" i="1"/>
  <c r="CV282" i="1"/>
  <c r="CP282" i="1"/>
  <c r="CS282" i="1"/>
  <c r="CR295" i="1"/>
  <c r="CQ295" i="1"/>
  <c r="CV295" i="1"/>
  <c r="CS295" i="1"/>
  <c r="CT295" i="1"/>
  <c r="CU295" i="1"/>
  <c r="CP295" i="1"/>
  <c r="CU307" i="1"/>
  <c r="CT307" i="1"/>
  <c r="CS307" i="1"/>
  <c r="CV307" i="1"/>
  <c r="CQ307" i="1"/>
  <c r="CR307" i="1"/>
  <c r="CP307" i="1"/>
  <c r="CS284" i="1"/>
  <c r="CV284" i="1"/>
  <c r="CU284" i="1"/>
  <c r="CT284" i="1"/>
  <c r="CR284" i="1"/>
  <c r="CQ284" i="1"/>
  <c r="CP284" i="1"/>
  <c r="CR302" i="1"/>
  <c r="CS302" i="1"/>
  <c r="CP302" i="1"/>
  <c r="CU302" i="1"/>
  <c r="CV302" i="1"/>
  <c r="CQ302" i="1"/>
  <c r="CT302" i="1"/>
  <c r="CO277" i="1"/>
  <c r="DA277" i="1" s="1"/>
  <c r="CR281" i="1"/>
  <c r="CQ281" i="1"/>
  <c r="CS281" i="1"/>
  <c r="CT281" i="1"/>
  <c r="CV281" i="1"/>
  <c r="CU281" i="1"/>
  <c r="CP281" i="1"/>
  <c r="CR296" i="1"/>
  <c r="CV296" i="1"/>
  <c r="CP296" i="1"/>
  <c r="CT296" i="1"/>
  <c r="CQ296" i="1"/>
  <c r="CU296" i="1"/>
  <c r="CS296" i="1"/>
  <c r="CT306" i="1"/>
  <c r="CV306" i="1"/>
  <c r="CS306" i="1"/>
  <c r="CR306" i="1"/>
  <c r="CQ306" i="1"/>
  <c r="CU306" i="1"/>
  <c r="CP306" i="1"/>
  <c r="EQ277" i="1"/>
  <c r="DH277" i="1"/>
  <c r="EP277" i="1"/>
  <c r="DJ277" i="1"/>
  <c r="DI277" i="1"/>
  <c r="EM299" i="1" l="1"/>
  <c r="EO299" i="1"/>
  <c r="EK299" i="1"/>
  <c r="EN299" i="1"/>
  <c r="EL299" i="1"/>
  <c r="EJ299" i="1"/>
  <c r="EI299" i="1"/>
  <c r="EG299" i="1"/>
  <c r="EH299" i="1"/>
  <c r="EO286" i="1"/>
  <c r="EN286" i="1"/>
  <c r="EL286" i="1"/>
  <c r="EM286" i="1"/>
  <c r="EI286" i="1"/>
  <c r="EH286" i="1"/>
  <c r="EG286" i="1"/>
  <c r="EK286" i="1"/>
  <c r="EJ286" i="1"/>
  <c r="EO308" i="1"/>
  <c r="EL308" i="1"/>
  <c r="EN308" i="1"/>
  <c r="EJ308" i="1"/>
  <c r="EM308" i="1"/>
  <c r="EK308" i="1"/>
  <c r="EH308" i="1"/>
  <c r="EI308" i="1"/>
  <c r="EG308" i="1"/>
  <c r="EO288" i="1"/>
  <c r="EL288" i="1"/>
  <c r="EN288" i="1"/>
  <c r="EK288" i="1"/>
  <c r="EJ288" i="1"/>
  <c r="EM288" i="1"/>
  <c r="EI288" i="1"/>
  <c r="EH288" i="1"/>
  <c r="EG288" i="1"/>
  <c r="EN283" i="1"/>
  <c r="EM283" i="1"/>
  <c r="EK283" i="1"/>
  <c r="EO283" i="1"/>
  <c r="EG283" i="1"/>
  <c r="EJ283" i="1"/>
  <c r="EL283" i="1"/>
  <c r="EH283" i="1"/>
  <c r="EI283" i="1"/>
  <c r="EO287" i="1"/>
  <c r="EL287" i="1"/>
  <c r="EK287" i="1"/>
  <c r="EM287" i="1"/>
  <c r="EN287" i="1"/>
  <c r="EI287" i="1"/>
  <c r="EH287" i="1"/>
  <c r="EJ287" i="1"/>
  <c r="EG287" i="1"/>
  <c r="EM314" i="1"/>
  <c r="EN314" i="1"/>
  <c r="EJ314" i="1"/>
  <c r="EL314" i="1"/>
  <c r="EO314" i="1"/>
  <c r="EI314" i="1"/>
  <c r="EH314" i="1"/>
  <c r="EK314" i="1"/>
  <c r="EG314" i="1"/>
  <c r="EN291" i="1"/>
  <c r="EO291" i="1"/>
  <c r="EL291" i="1"/>
  <c r="EI291" i="1"/>
  <c r="EK291" i="1"/>
  <c r="EM291" i="1"/>
  <c r="EH291" i="1"/>
  <c r="EJ291" i="1"/>
  <c r="EG291" i="1"/>
  <c r="EM304" i="1"/>
  <c r="EO304" i="1"/>
  <c r="EL304" i="1"/>
  <c r="EJ304" i="1"/>
  <c r="EN304" i="1"/>
  <c r="EI304" i="1"/>
  <c r="EG304" i="1"/>
  <c r="EK304" i="1"/>
  <c r="EH304" i="1"/>
  <c r="EN290" i="1"/>
  <c r="EM290" i="1"/>
  <c r="EK290" i="1"/>
  <c r="EO290" i="1"/>
  <c r="EL290" i="1"/>
  <c r="EI290" i="1"/>
  <c r="EH290" i="1"/>
  <c r="EJ290" i="1"/>
  <c r="EG290" i="1"/>
  <c r="EM297" i="1"/>
  <c r="EN297" i="1"/>
  <c r="EO297" i="1"/>
  <c r="EK297" i="1"/>
  <c r="EJ297" i="1"/>
  <c r="EH297" i="1"/>
  <c r="EI297" i="1"/>
  <c r="EL297" i="1"/>
  <c r="EG297" i="1"/>
  <c r="EL305" i="1"/>
  <c r="EM305" i="1"/>
  <c r="EN305" i="1"/>
  <c r="EO305" i="1"/>
  <c r="EK305" i="1"/>
  <c r="EG305" i="1"/>
  <c r="EJ305" i="1"/>
  <c r="EI305" i="1"/>
  <c r="EH305" i="1"/>
  <c r="EN311" i="1"/>
  <c r="EO311" i="1"/>
  <c r="EK311" i="1"/>
  <c r="EM311" i="1"/>
  <c r="EJ311" i="1"/>
  <c r="EL311" i="1"/>
  <c r="EI311" i="1"/>
  <c r="EH311" i="1"/>
  <c r="EG311" i="1"/>
  <c r="EN292" i="1"/>
  <c r="EO292" i="1"/>
  <c r="EK292" i="1"/>
  <c r="EM292" i="1"/>
  <c r="EI292" i="1"/>
  <c r="EL292" i="1"/>
  <c r="EH292" i="1"/>
  <c r="EJ292" i="1"/>
  <c r="EG292" i="1"/>
  <c r="EN303" i="1"/>
  <c r="EO303" i="1"/>
  <c r="EG303" i="1"/>
  <c r="EM303" i="1"/>
  <c r="EL303" i="1"/>
  <c r="EK303" i="1"/>
  <c r="EJ303" i="1"/>
  <c r="EI303" i="1"/>
  <c r="EH303" i="1"/>
  <c r="EM277" i="1"/>
  <c r="EN277" i="1"/>
  <c r="EO277" i="1"/>
  <c r="EK277" i="1"/>
  <c r="EJ277" i="1"/>
  <c r="EL277" i="1"/>
  <c r="EH277" i="1"/>
  <c r="EG277" i="1"/>
  <c r="EI277" i="1"/>
  <c r="EN312" i="1"/>
  <c r="EO312" i="1"/>
  <c r="EK312" i="1"/>
  <c r="EM312" i="1"/>
  <c r="EI312" i="1"/>
  <c r="EH312" i="1"/>
  <c r="EL312" i="1"/>
  <c r="EJ312" i="1"/>
  <c r="EG312" i="1"/>
  <c r="EM294" i="1"/>
  <c r="EJ294" i="1"/>
  <c r="EO294" i="1"/>
  <c r="EI294" i="1"/>
  <c r="EL294" i="1"/>
  <c r="EK294" i="1"/>
  <c r="EN294" i="1"/>
  <c r="EH294" i="1"/>
  <c r="EG294" i="1"/>
  <c r="EO289" i="1"/>
  <c r="EK289" i="1"/>
  <c r="EL289" i="1"/>
  <c r="EM289" i="1"/>
  <c r="EJ289" i="1"/>
  <c r="EN289" i="1"/>
  <c r="EI289" i="1"/>
  <c r="EH289" i="1"/>
  <c r="EG289" i="1"/>
  <c r="EN313" i="1"/>
  <c r="EO313" i="1"/>
  <c r="EK313" i="1"/>
  <c r="EI313" i="1"/>
  <c r="EL313" i="1"/>
  <c r="EM313" i="1"/>
  <c r="EH313" i="1"/>
  <c r="EJ313" i="1"/>
  <c r="EG313" i="1"/>
  <c r="EN310" i="1"/>
  <c r="EM310" i="1"/>
  <c r="EJ310" i="1"/>
  <c r="EL310" i="1"/>
  <c r="EG310" i="1"/>
  <c r="EO310" i="1"/>
  <c r="EI310" i="1"/>
  <c r="EH310" i="1"/>
  <c r="EK310" i="1"/>
  <c r="EM301" i="1"/>
  <c r="EN301" i="1"/>
  <c r="EO301" i="1"/>
  <c r="EK301" i="1"/>
  <c r="EG301" i="1"/>
  <c r="EJ301" i="1"/>
  <c r="EH301" i="1"/>
  <c r="EL301" i="1"/>
  <c r="EI301" i="1"/>
  <c r="EL285" i="1"/>
  <c r="EM285" i="1"/>
  <c r="EN285" i="1"/>
  <c r="EO285" i="1"/>
  <c r="EK285" i="1"/>
  <c r="EG285" i="1"/>
  <c r="EI285" i="1"/>
  <c r="EH285" i="1"/>
  <c r="EJ285" i="1"/>
  <c r="EO309" i="1"/>
  <c r="EK309" i="1"/>
  <c r="EL309" i="1"/>
  <c r="EM309" i="1"/>
  <c r="EJ309" i="1"/>
  <c r="EN309" i="1"/>
  <c r="EG309" i="1"/>
  <c r="EI309" i="1"/>
  <c r="EH309" i="1"/>
  <c r="EN293" i="1"/>
  <c r="EO293" i="1"/>
  <c r="EI293" i="1"/>
  <c r="EL293" i="1"/>
  <c r="EK293" i="1"/>
  <c r="EJ293" i="1"/>
  <c r="EM293" i="1"/>
  <c r="EH293" i="1"/>
  <c r="EG293" i="1"/>
  <c r="EC303" i="1"/>
  <c r="EE303" i="1" s="1"/>
  <c r="ED303" i="1"/>
  <c r="EF303" i="1" s="1"/>
  <c r="EC294" i="1"/>
  <c r="EE294" i="1" s="1"/>
  <c r="ED294" i="1"/>
  <c r="EF294" i="1" s="1"/>
  <c r="EC289" i="1"/>
  <c r="EE289" i="1" s="1"/>
  <c r="ED289" i="1"/>
  <c r="EF289" i="1" s="1"/>
  <c r="EC301" i="1"/>
  <c r="EE301" i="1" s="1"/>
  <c r="ED301" i="1"/>
  <c r="EF301" i="1" s="1"/>
  <c r="EC285" i="1"/>
  <c r="EE285" i="1" s="1"/>
  <c r="ED285" i="1"/>
  <c r="EF285" i="1" s="1"/>
  <c r="EC309" i="1"/>
  <c r="EE309" i="1" s="1"/>
  <c r="ED309" i="1"/>
  <c r="EF309" i="1" s="1"/>
  <c r="EC291" i="1"/>
  <c r="EE291" i="1" s="1"/>
  <c r="ED291" i="1"/>
  <c r="EF291" i="1" s="1"/>
  <c r="EC304" i="1"/>
  <c r="EE304" i="1" s="1"/>
  <c r="ED304" i="1"/>
  <c r="EF304" i="1" s="1"/>
  <c r="ED299" i="1"/>
  <c r="EF299" i="1" s="1"/>
  <c r="EC299" i="1"/>
  <c r="EE299" i="1" s="1"/>
  <c r="EC286" i="1"/>
  <c r="EE286" i="1" s="1"/>
  <c r="ED286" i="1"/>
  <c r="EF286" i="1" s="1"/>
  <c r="EC312" i="1"/>
  <c r="EE312" i="1" s="1"/>
  <c r="ED312" i="1"/>
  <c r="EF312" i="1" s="1"/>
  <c r="ED297" i="1"/>
  <c r="EF297" i="1" s="1"/>
  <c r="EC297" i="1"/>
  <c r="EE297" i="1" s="1"/>
  <c r="EC292" i="1"/>
  <c r="EE292" i="1" s="1"/>
  <c r="ED292" i="1"/>
  <c r="EF292" i="1" s="1"/>
  <c r="EC305" i="1"/>
  <c r="EE305" i="1" s="1"/>
  <c r="ED305" i="1"/>
  <c r="EF305" i="1" s="1"/>
  <c r="EC308" i="1"/>
  <c r="EE308" i="1" s="1"/>
  <c r="ED308" i="1"/>
  <c r="EF308" i="1" s="1"/>
  <c r="EC288" i="1"/>
  <c r="EE288" i="1" s="1"/>
  <c r="ED288" i="1"/>
  <c r="EF288" i="1" s="1"/>
  <c r="EC283" i="1"/>
  <c r="EE283" i="1" s="1"/>
  <c r="ED283" i="1"/>
  <c r="EF283" i="1" s="1"/>
  <c r="ED287" i="1"/>
  <c r="EF287" i="1" s="1"/>
  <c r="EC287" i="1"/>
  <c r="EE287" i="1" s="1"/>
  <c r="EC290" i="1"/>
  <c r="EE290" i="1" s="1"/>
  <c r="ED290" i="1"/>
  <c r="EF290" i="1" s="1"/>
  <c r="EC311" i="1"/>
  <c r="EE311" i="1" s="1"/>
  <c r="ED311" i="1"/>
  <c r="EF311" i="1" s="1"/>
  <c r="ED314" i="1"/>
  <c r="EF314" i="1" s="1"/>
  <c r="EC314" i="1"/>
  <c r="EE314" i="1" s="1"/>
  <c r="ED313" i="1"/>
  <c r="EF313" i="1" s="1"/>
  <c r="EC313" i="1"/>
  <c r="EE313" i="1" s="1"/>
  <c r="EC310" i="1"/>
  <c r="EE310" i="1" s="1"/>
  <c r="ED310" i="1"/>
  <c r="EF310" i="1" s="1"/>
  <c r="ED277" i="1"/>
  <c r="EF277" i="1" s="1"/>
  <c r="EC277" i="1"/>
  <c r="EE277" i="1" s="1"/>
  <c r="ED293" i="1"/>
  <c r="EF293" i="1" s="1"/>
  <c r="EC293" i="1"/>
  <c r="EE293" i="1" s="1"/>
  <c r="EB291" i="1"/>
  <c r="DX291" i="1"/>
  <c r="DY291" i="1"/>
  <c r="DZ291" i="1"/>
  <c r="EB304" i="1"/>
  <c r="DZ304" i="1"/>
  <c r="DX304" i="1"/>
  <c r="DY304" i="1"/>
  <c r="EB299" i="1"/>
  <c r="DY299" i="1"/>
  <c r="DX299" i="1"/>
  <c r="DZ299" i="1"/>
  <c r="EB286" i="1"/>
  <c r="DZ286" i="1"/>
  <c r="DX286" i="1"/>
  <c r="DY286" i="1"/>
  <c r="EB312" i="1"/>
  <c r="DX312" i="1"/>
  <c r="DY312" i="1"/>
  <c r="DZ312" i="1"/>
  <c r="EB297" i="1"/>
  <c r="DZ297" i="1"/>
  <c r="DY297" i="1"/>
  <c r="DX297" i="1"/>
  <c r="EB292" i="1"/>
  <c r="DX292" i="1"/>
  <c r="DY292" i="1"/>
  <c r="DZ292" i="1"/>
  <c r="EB305" i="1"/>
  <c r="DZ305" i="1"/>
  <c r="DY305" i="1"/>
  <c r="DX305" i="1"/>
  <c r="EB288" i="1"/>
  <c r="DY288" i="1"/>
  <c r="DZ288" i="1"/>
  <c r="DX288" i="1"/>
  <c r="EB283" i="1"/>
  <c r="DZ283" i="1"/>
  <c r="DX283" i="1"/>
  <c r="DY283" i="1"/>
  <c r="EB287" i="1"/>
  <c r="DY287" i="1"/>
  <c r="DZ287" i="1"/>
  <c r="DX287" i="1"/>
  <c r="EB290" i="1"/>
  <c r="DY290" i="1"/>
  <c r="DZ290" i="1"/>
  <c r="DX290" i="1"/>
  <c r="EB308" i="1"/>
  <c r="DY308" i="1"/>
  <c r="DZ308" i="1"/>
  <c r="DX308" i="1"/>
  <c r="EB314" i="1"/>
  <c r="DX314" i="1"/>
  <c r="DZ314" i="1"/>
  <c r="DY314" i="1"/>
  <c r="EB277" i="1"/>
  <c r="DX277" i="1"/>
  <c r="DY277" i="1"/>
  <c r="DZ277" i="1"/>
  <c r="EB313" i="1"/>
  <c r="DX313" i="1"/>
  <c r="DZ313" i="1"/>
  <c r="DY313" i="1"/>
  <c r="EB310" i="1"/>
  <c r="DY310" i="1"/>
  <c r="DZ310" i="1"/>
  <c r="DX310" i="1"/>
  <c r="EB293" i="1"/>
  <c r="DX293" i="1"/>
  <c r="DZ293" i="1"/>
  <c r="DY293" i="1"/>
  <c r="EB311" i="1"/>
  <c r="DX311" i="1"/>
  <c r="DY311" i="1"/>
  <c r="DZ311" i="1"/>
  <c r="EB303" i="1"/>
  <c r="DZ303" i="1"/>
  <c r="DX303" i="1"/>
  <c r="DY303" i="1"/>
  <c r="EB294" i="1"/>
  <c r="DX294" i="1"/>
  <c r="DZ294" i="1"/>
  <c r="DY294" i="1"/>
  <c r="EB289" i="1"/>
  <c r="DY289" i="1"/>
  <c r="DZ289" i="1"/>
  <c r="DX289" i="1"/>
  <c r="EB301" i="1"/>
  <c r="DY301" i="1"/>
  <c r="DX301" i="1"/>
  <c r="DZ301" i="1"/>
  <c r="EB285" i="1"/>
  <c r="DZ285" i="1"/>
  <c r="DY285" i="1"/>
  <c r="DX285" i="1"/>
  <c r="EB309" i="1"/>
  <c r="DY309" i="1"/>
  <c r="DZ309" i="1"/>
  <c r="DX309" i="1"/>
  <c r="DV313" i="1"/>
  <c r="DT313" i="1"/>
  <c r="DU313" i="1"/>
  <c r="DT310" i="1"/>
  <c r="DV310" i="1"/>
  <c r="DU310" i="1"/>
  <c r="DV293" i="1"/>
  <c r="DT293" i="1"/>
  <c r="DU293" i="1"/>
  <c r="DT311" i="1"/>
  <c r="DV311" i="1"/>
  <c r="DU311" i="1"/>
  <c r="DT285" i="1"/>
  <c r="DU285" i="1"/>
  <c r="DV285" i="1"/>
  <c r="DT309" i="1"/>
  <c r="DV309" i="1"/>
  <c r="DU309" i="1"/>
  <c r="DV299" i="1"/>
  <c r="DU299" i="1"/>
  <c r="DT299" i="1"/>
  <c r="DT286" i="1"/>
  <c r="DU286" i="1"/>
  <c r="DV286" i="1"/>
  <c r="DU303" i="1"/>
  <c r="DV303" i="1"/>
  <c r="DT303" i="1"/>
  <c r="DV294" i="1"/>
  <c r="DU294" i="1"/>
  <c r="DT294" i="1"/>
  <c r="DV297" i="1"/>
  <c r="DU297" i="1"/>
  <c r="DT297" i="1"/>
  <c r="DT292" i="1"/>
  <c r="DV292" i="1"/>
  <c r="DU292" i="1"/>
  <c r="DT305" i="1"/>
  <c r="DU305" i="1"/>
  <c r="DV305" i="1"/>
  <c r="DU308" i="1"/>
  <c r="DT308" i="1"/>
  <c r="DV308" i="1"/>
  <c r="DT288" i="1"/>
  <c r="DU288" i="1"/>
  <c r="DV288" i="1"/>
  <c r="DU283" i="1"/>
  <c r="DV283" i="1"/>
  <c r="DT283" i="1"/>
  <c r="DT304" i="1"/>
  <c r="DV304" i="1"/>
  <c r="DU304" i="1"/>
  <c r="DT287" i="1"/>
  <c r="DU287" i="1"/>
  <c r="DV287" i="1"/>
  <c r="DT290" i="1"/>
  <c r="DV290" i="1"/>
  <c r="DU290" i="1"/>
  <c r="DV277" i="1"/>
  <c r="DU277" i="1"/>
  <c r="DT277" i="1"/>
  <c r="DV314" i="1"/>
  <c r="DU314" i="1"/>
  <c r="DT314" i="1"/>
  <c r="DT312" i="1"/>
  <c r="DU312" i="1"/>
  <c r="DV312" i="1"/>
  <c r="DT289" i="1"/>
  <c r="DV289" i="1"/>
  <c r="DU289" i="1"/>
  <c r="DU301" i="1"/>
  <c r="DV301" i="1"/>
  <c r="DT301" i="1"/>
  <c r="DT291" i="1"/>
  <c r="DV291" i="1"/>
  <c r="DU291" i="1"/>
  <c r="CV277" i="1"/>
  <c r="CP277" i="1"/>
  <c r="DW281" i="1"/>
  <c r="EA281" i="1" s="1"/>
  <c r="DW302" i="1"/>
  <c r="EA302" i="1" s="1"/>
  <c r="DW279" i="1"/>
  <c r="EA279" i="1" s="1"/>
  <c r="DW296" i="1"/>
  <c r="EA296" i="1" s="1"/>
  <c r="DW282" i="1"/>
  <c r="EA282" i="1" s="1"/>
  <c r="DW280" i="1"/>
  <c r="EA280" i="1" s="1"/>
  <c r="DW284" i="1"/>
  <c r="EA284" i="1" s="1"/>
  <c r="DW300" i="1"/>
  <c r="EA300" i="1" s="1"/>
  <c r="CU277" i="1"/>
  <c r="CT277" i="1"/>
  <c r="CR277" i="1"/>
  <c r="CQ277" i="1"/>
  <c r="CS277" i="1"/>
  <c r="ES302" i="1"/>
  <c r="ER296" i="1"/>
  <c r="ES281" i="1"/>
  <c r="ES300" i="1"/>
  <c r="ER281" i="1"/>
  <c r="ES280" i="1"/>
  <c r="ER302" i="1"/>
  <c r="ER282" i="1"/>
  <c r="ER300" i="1"/>
  <c r="ES284" i="1"/>
  <c r="ES279" i="1"/>
  <c r="ES296" i="1"/>
  <c r="ER284" i="1"/>
  <c r="ES282" i="1"/>
  <c r="ER280" i="1"/>
  <c r="ER279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81" i="46"/>
  <c r="A82" i="46"/>
  <c r="A83" i="46"/>
  <c r="A84" i="46"/>
  <c r="A85" i="46"/>
  <c r="A86" i="46"/>
  <c r="A87" i="46"/>
  <c r="A88" i="46"/>
  <c r="A89" i="46"/>
  <c r="A90" i="46"/>
  <c r="A91" i="46"/>
  <c r="A92" i="46"/>
  <c r="A93" i="46"/>
  <c r="A94" i="46"/>
  <c r="A95" i="46"/>
  <c r="A96" i="46"/>
  <c r="A97" i="46"/>
  <c r="A98" i="46"/>
  <c r="A99" i="46"/>
  <c r="A100" i="46"/>
  <c r="A101" i="46"/>
  <c r="A102" i="46"/>
  <c r="A103" i="46"/>
  <c r="A104" i="46"/>
  <c r="A105" i="46"/>
  <c r="A106" i="46"/>
  <c r="A107" i="46"/>
  <c r="A108" i="46"/>
  <c r="A109" i="46"/>
  <c r="A110" i="46"/>
  <c r="A111" i="46"/>
  <c r="A112" i="46"/>
  <c r="A113" i="46"/>
  <c r="A114" i="46"/>
  <c r="A115" i="46"/>
  <c r="A116" i="46"/>
  <c r="A117" i="46"/>
  <c r="A118" i="46"/>
  <c r="A119" i="46"/>
  <c r="A120" i="46"/>
  <c r="A121" i="46"/>
  <c r="A122" i="46"/>
  <c r="A123" i="46"/>
  <c r="A124" i="46"/>
  <c r="A125" i="46"/>
  <c r="A126" i="46"/>
  <c r="A127" i="46"/>
  <c r="A128" i="46"/>
  <c r="A129" i="46"/>
  <c r="A130" i="46"/>
  <c r="A131" i="46"/>
  <c r="A132" i="46"/>
  <c r="A133" i="46"/>
  <c r="A134" i="46"/>
  <c r="A135" i="46"/>
  <c r="A136" i="46"/>
  <c r="A137" i="46"/>
  <c r="A138" i="46"/>
  <c r="A139" i="46"/>
  <c r="A140" i="46"/>
  <c r="A141" i="46"/>
  <c r="A142" i="46"/>
  <c r="A143" i="46"/>
  <c r="A144" i="46"/>
  <c r="A145" i="46"/>
  <c r="A146" i="46"/>
  <c r="A147" i="46"/>
  <c r="A148" i="46"/>
  <c r="A149" i="46"/>
  <c r="A150" i="46"/>
  <c r="A151" i="46"/>
  <c r="A152" i="46"/>
  <c r="A153" i="46"/>
  <c r="A154" i="46"/>
  <c r="A155" i="46"/>
  <c r="A156" i="46"/>
  <c r="A157" i="46"/>
  <c r="A158" i="46"/>
  <c r="A159" i="46"/>
  <c r="A160" i="46"/>
  <c r="A161" i="46"/>
  <c r="A162" i="46"/>
  <c r="A163" i="46"/>
  <c r="A164" i="46"/>
  <c r="A165" i="46"/>
  <c r="A166" i="46"/>
  <c r="A167" i="46"/>
  <c r="A168" i="46"/>
  <c r="A169" i="46"/>
  <c r="A170" i="46"/>
  <c r="A171" i="46"/>
  <c r="A172" i="46"/>
  <c r="A173" i="46"/>
  <c r="A174" i="46"/>
  <c r="A175" i="46"/>
  <c r="A176" i="46"/>
  <c r="A177" i="46"/>
  <c r="A178" i="46"/>
  <c r="A179" i="46"/>
  <c r="A180" i="46"/>
  <c r="A181" i="46"/>
  <c r="A182" i="46"/>
  <c r="A183" i="46"/>
  <c r="A184" i="46"/>
  <c r="A185" i="46"/>
  <c r="A186" i="46"/>
  <c r="A187" i="46"/>
  <c r="A188" i="46"/>
  <c r="A189" i="46"/>
  <c r="A190" i="46"/>
  <c r="A191" i="46"/>
  <c r="A192" i="46"/>
  <c r="A193" i="46"/>
  <c r="A194" i="46"/>
  <c r="A195" i="46"/>
  <c r="A196" i="46"/>
  <c r="A197" i="46"/>
  <c r="A198" i="46"/>
  <c r="A199" i="46"/>
  <c r="A200" i="46"/>
  <c r="A201" i="46"/>
  <c r="A202" i="46"/>
  <c r="A203" i="46"/>
  <c r="A204" i="46"/>
  <c r="A205" i="46"/>
  <c r="A206" i="46"/>
  <c r="A207" i="46"/>
  <c r="A208" i="46"/>
  <c r="A209" i="46"/>
  <c r="A210" i="46"/>
  <c r="A211" i="46"/>
  <c r="A212" i="46"/>
  <c r="A213" i="46"/>
  <c r="A214" i="46"/>
  <c r="A215" i="46"/>
  <c r="A216" i="46"/>
  <c r="A217" i="46"/>
  <c r="A218" i="46"/>
  <c r="A219" i="46"/>
  <c r="A220" i="46"/>
  <c r="A221" i="46"/>
  <c r="A222" i="46"/>
  <c r="A223" i="46"/>
  <c r="A224" i="46"/>
  <c r="A225" i="46"/>
  <c r="A226" i="46"/>
  <c r="A227" i="46"/>
  <c r="A228" i="46"/>
  <c r="A229" i="46"/>
  <c r="A230" i="46"/>
  <c r="A231" i="46"/>
  <c r="A232" i="46"/>
  <c r="A233" i="46"/>
  <c r="A234" i="46"/>
  <c r="A235" i="46"/>
  <c r="A236" i="46"/>
  <c r="A237" i="46"/>
  <c r="A238" i="46"/>
  <c r="A239" i="46"/>
  <c r="A240" i="46"/>
  <c r="A241" i="46"/>
  <c r="A242" i="46"/>
  <c r="A243" i="46"/>
  <c r="A244" i="46"/>
  <c r="A245" i="46"/>
  <c r="A246" i="46"/>
  <c r="A247" i="46"/>
  <c r="A248" i="46"/>
  <c r="A249" i="46"/>
  <c r="A250" i="46"/>
  <c r="A251" i="46"/>
  <c r="A252" i="46"/>
  <c r="A253" i="46"/>
  <c r="A254" i="46"/>
  <c r="A255" i="46"/>
  <c r="A256" i="46"/>
  <c r="A257" i="46"/>
  <c r="A258" i="46"/>
  <c r="A259" i="46"/>
  <c r="A260" i="46"/>
  <c r="A261" i="46"/>
  <c r="A262" i="46"/>
  <c r="A263" i="46"/>
  <c r="A264" i="46"/>
  <c r="A265" i="46"/>
  <c r="A266" i="46"/>
  <c r="A267" i="46"/>
  <c r="A268" i="46"/>
  <c r="A269" i="46"/>
  <c r="A270" i="46"/>
  <c r="A271" i="46"/>
  <c r="A272" i="46"/>
  <c r="DK7" i="1"/>
  <c r="DL7" i="1"/>
  <c r="DM7" i="1"/>
  <c r="DN7" i="1"/>
  <c r="DO7" i="1"/>
  <c r="DP7" i="1"/>
  <c r="DK8" i="1"/>
  <c r="DL8" i="1"/>
  <c r="DM8" i="1"/>
  <c r="DN8" i="1"/>
  <c r="DO8" i="1"/>
  <c r="DP8" i="1"/>
  <c r="DK9" i="1"/>
  <c r="DL9" i="1"/>
  <c r="DM9" i="1"/>
  <c r="DN9" i="1"/>
  <c r="DO9" i="1"/>
  <c r="DP9" i="1"/>
  <c r="DK10" i="1"/>
  <c r="DL10" i="1"/>
  <c r="DM10" i="1"/>
  <c r="DN10" i="1"/>
  <c r="DO10" i="1"/>
  <c r="DP10" i="1"/>
  <c r="DK11" i="1"/>
  <c r="DL11" i="1"/>
  <c r="DM11" i="1"/>
  <c r="DN11" i="1"/>
  <c r="DO11" i="1"/>
  <c r="DP11" i="1"/>
  <c r="DK12" i="1"/>
  <c r="DL12" i="1"/>
  <c r="DM12" i="1"/>
  <c r="DN12" i="1"/>
  <c r="DO12" i="1"/>
  <c r="DP12" i="1"/>
  <c r="DK13" i="1"/>
  <c r="DL13" i="1"/>
  <c r="DM13" i="1"/>
  <c r="DN13" i="1"/>
  <c r="DO13" i="1"/>
  <c r="DP13" i="1"/>
  <c r="DK14" i="1"/>
  <c r="DL14" i="1"/>
  <c r="DM14" i="1"/>
  <c r="DN14" i="1"/>
  <c r="DO14" i="1"/>
  <c r="DP14" i="1"/>
  <c r="DK15" i="1"/>
  <c r="DL15" i="1"/>
  <c r="DM15" i="1"/>
  <c r="DN15" i="1"/>
  <c r="DO15" i="1"/>
  <c r="DP15" i="1"/>
  <c r="DK16" i="1"/>
  <c r="DL16" i="1"/>
  <c r="DM16" i="1"/>
  <c r="DN16" i="1"/>
  <c r="DO16" i="1"/>
  <c r="DP16" i="1"/>
  <c r="DK17" i="1"/>
  <c r="DL17" i="1"/>
  <c r="DM17" i="1"/>
  <c r="DN17" i="1"/>
  <c r="DO17" i="1"/>
  <c r="DP17" i="1"/>
  <c r="DK18" i="1"/>
  <c r="DL18" i="1"/>
  <c r="DM18" i="1"/>
  <c r="DN18" i="1"/>
  <c r="DO18" i="1"/>
  <c r="DP18" i="1"/>
  <c r="DK19" i="1"/>
  <c r="DL19" i="1"/>
  <c r="DM19" i="1"/>
  <c r="DN19" i="1"/>
  <c r="DO19" i="1"/>
  <c r="DP19" i="1"/>
  <c r="DK20" i="1"/>
  <c r="DL20" i="1"/>
  <c r="DM20" i="1"/>
  <c r="DN20" i="1"/>
  <c r="DO20" i="1"/>
  <c r="DP20" i="1"/>
  <c r="DK21" i="1"/>
  <c r="DL21" i="1"/>
  <c r="DM21" i="1"/>
  <c r="DN21" i="1"/>
  <c r="DO21" i="1"/>
  <c r="DP21" i="1"/>
  <c r="DK22" i="1"/>
  <c r="DL22" i="1"/>
  <c r="DM22" i="1"/>
  <c r="DN22" i="1"/>
  <c r="DO22" i="1"/>
  <c r="DP22" i="1"/>
  <c r="DK23" i="1"/>
  <c r="DL23" i="1"/>
  <c r="DM23" i="1"/>
  <c r="DN23" i="1"/>
  <c r="DO23" i="1"/>
  <c r="DP23" i="1"/>
  <c r="DK24" i="1"/>
  <c r="DL24" i="1"/>
  <c r="DM24" i="1"/>
  <c r="DN24" i="1"/>
  <c r="DO24" i="1"/>
  <c r="DP24" i="1"/>
  <c r="DK25" i="1"/>
  <c r="DL25" i="1"/>
  <c r="DM25" i="1"/>
  <c r="DN25" i="1"/>
  <c r="DO25" i="1"/>
  <c r="DP25" i="1"/>
  <c r="DK26" i="1"/>
  <c r="DL26" i="1"/>
  <c r="DM26" i="1"/>
  <c r="DN26" i="1"/>
  <c r="DO26" i="1"/>
  <c r="DP26" i="1"/>
  <c r="DK27" i="1"/>
  <c r="DL27" i="1"/>
  <c r="DM27" i="1"/>
  <c r="DN27" i="1"/>
  <c r="DO27" i="1"/>
  <c r="DP27" i="1"/>
  <c r="DK28" i="1"/>
  <c r="DL28" i="1"/>
  <c r="DM28" i="1"/>
  <c r="DN28" i="1"/>
  <c r="DO28" i="1"/>
  <c r="DP28" i="1"/>
  <c r="DK29" i="1"/>
  <c r="DL29" i="1"/>
  <c r="DM29" i="1"/>
  <c r="DN29" i="1"/>
  <c r="DO29" i="1"/>
  <c r="DP29" i="1"/>
  <c r="DK30" i="1"/>
  <c r="DL30" i="1"/>
  <c r="DM30" i="1"/>
  <c r="DN30" i="1"/>
  <c r="DO30" i="1"/>
  <c r="DP30" i="1"/>
  <c r="DK31" i="1"/>
  <c r="DL31" i="1"/>
  <c r="DM31" i="1"/>
  <c r="DN31" i="1"/>
  <c r="DO31" i="1"/>
  <c r="DP31" i="1"/>
  <c r="DK32" i="1"/>
  <c r="DL32" i="1"/>
  <c r="DM32" i="1"/>
  <c r="DN32" i="1"/>
  <c r="DO32" i="1"/>
  <c r="DP32" i="1"/>
  <c r="DK33" i="1"/>
  <c r="DL33" i="1"/>
  <c r="DM33" i="1"/>
  <c r="DN33" i="1"/>
  <c r="DO33" i="1"/>
  <c r="DP33" i="1"/>
  <c r="DK34" i="1"/>
  <c r="DL34" i="1"/>
  <c r="DM34" i="1"/>
  <c r="DN34" i="1"/>
  <c r="DO34" i="1"/>
  <c r="DP34" i="1"/>
  <c r="DK35" i="1"/>
  <c r="DL35" i="1"/>
  <c r="DM35" i="1"/>
  <c r="DN35" i="1"/>
  <c r="DO35" i="1"/>
  <c r="DP35" i="1"/>
  <c r="DK36" i="1"/>
  <c r="DL36" i="1"/>
  <c r="DM36" i="1"/>
  <c r="DN36" i="1"/>
  <c r="DO36" i="1"/>
  <c r="DP36" i="1"/>
  <c r="DK37" i="1"/>
  <c r="DL37" i="1"/>
  <c r="DM37" i="1"/>
  <c r="DN37" i="1"/>
  <c r="DO37" i="1"/>
  <c r="DP37" i="1"/>
  <c r="DK38" i="1"/>
  <c r="DL38" i="1"/>
  <c r="DM38" i="1"/>
  <c r="DN38" i="1"/>
  <c r="DO38" i="1"/>
  <c r="DP38" i="1"/>
  <c r="DK39" i="1"/>
  <c r="DL39" i="1"/>
  <c r="DM39" i="1"/>
  <c r="DN39" i="1"/>
  <c r="DO39" i="1"/>
  <c r="DP39" i="1"/>
  <c r="DK40" i="1"/>
  <c r="DL40" i="1"/>
  <c r="DM40" i="1"/>
  <c r="DN40" i="1"/>
  <c r="DO40" i="1"/>
  <c r="DP40" i="1"/>
  <c r="DK41" i="1"/>
  <c r="DL41" i="1"/>
  <c r="DM41" i="1"/>
  <c r="DN41" i="1"/>
  <c r="DO41" i="1"/>
  <c r="DP41" i="1"/>
  <c r="DK42" i="1"/>
  <c r="DL42" i="1"/>
  <c r="DM42" i="1"/>
  <c r="DN42" i="1"/>
  <c r="DO42" i="1"/>
  <c r="DP42" i="1"/>
  <c r="DK43" i="1"/>
  <c r="DL43" i="1"/>
  <c r="DM43" i="1"/>
  <c r="DN43" i="1"/>
  <c r="DO43" i="1"/>
  <c r="DP43" i="1"/>
  <c r="DK44" i="1"/>
  <c r="DL44" i="1"/>
  <c r="DM44" i="1"/>
  <c r="DN44" i="1"/>
  <c r="DO44" i="1"/>
  <c r="DP44" i="1"/>
  <c r="DK45" i="1"/>
  <c r="DL45" i="1"/>
  <c r="DM45" i="1"/>
  <c r="DN45" i="1"/>
  <c r="DO45" i="1"/>
  <c r="DP45" i="1"/>
  <c r="DK46" i="1"/>
  <c r="DL46" i="1"/>
  <c r="DM46" i="1"/>
  <c r="DN46" i="1"/>
  <c r="DO46" i="1"/>
  <c r="DP46" i="1"/>
  <c r="DK47" i="1"/>
  <c r="DL47" i="1"/>
  <c r="DM47" i="1"/>
  <c r="DN47" i="1"/>
  <c r="DO47" i="1"/>
  <c r="DP47" i="1"/>
  <c r="DK48" i="1"/>
  <c r="DL48" i="1"/>
  <c r="DM48" i="1"/>
  <c r="DN48" i="1"/>
  <c r="DO48" i="1"/>
  <c r="DP48" i="1"/>
  <c r="DK49" i="1"/>
  <c r="DL49" i="1"/>
  <c r="DM49" i="1"/>
  <c r="DN49" i="1"/>
  <c r="DO49" i="1"/>
  <c r="DP49" i="1"/>
  <c r="DK50" i="1"/>
  <c r="DL50" i="1"/>
  <c r="DM50" i="1"/>
  <c r="DN50" i="1"/>
  <c r="DO50" i="1"/>
  <c r="DP50" i="1"/>
  <c r="DK51" i="1"/>
  <c r="DL51" i="1"/>
  <c r="DM51" i="1"/>
  <c r="DN51" i="1"/>
  <c r="DO51" i="1"/>
  <c r="DP51" i="1"/>
  <c r="DK52" i="1"/>
  <c r="DL52" i="1"/>
  <c r="DM52" i="1"/>
  <c r="DN52" i="1"/>
  <c r="DO52" i="1"/>
  <c r="DP52" i="1"/>
  <c r="DK53" i="1"/>
  <c r="DL53" i="1"/>
  <c r="DM53" i="1"/>
  <c r="DN53" i="1"/>
  <c r="DO53" i="1"/>
  <c r="DP53" i="1"/>
  <c r="DK54" i="1"/>
  <c r="DL54" i="1"/>
  <c r="DM54" i="1"/>
  <c r="DN54" i="1"/>
  <c r="DO54" i="1"/>
  <c r="DP54" i="1"/>
  <c r="DK55" i="1"/>
  <c r="DL55" i="1"/>
  <c r="DM55" i="1"/>
  <c r="DN55" i="1"/>
  <c r="DO55" i="1"/>
  <c r="DP55" i="1"/>
  <c r="DK56" i="1"/>
  <c r="DL56" i="1"/>
  <c r="DM56" i="1"/>
  <c r="DN56" i="1"/>
  <c r="DO56" i="1"/>
  <c r="DP56" i="1"/>
  <c r="DK57" i="1"/>
  <c r="DL57" i="1"/>
  <c r="DM57" i="1"/>
  <c r="DN57" i="1"/>
  <c r="DO57" i="1"/>
  <c r="DP57" i="1"/>
  <c r="DK58" i="1"/>
  <c r="DL58" i="1"/>
  <c r="DM58" i="1"/>
  <c r="DN58" i="1"/>
  <c r="DO58" i="1"/>
  <c r="DP58" i="1"/>
  <c r="DK59" i="1"/>
  <c r="DL59" i="1"/>
  <c r="DM59" i="1"/>
  <c r="DN59" i="1"/>
  <c r="DO59" i="1"/>
  <c r="DP59" i="1"/>
  <c r="DK60" i="1"/>
  <c r="DL60" i="1"/>
  <c r="DM60" i="1"/>
  <c r="DN60" i="1"/>
  <c r="DO60" i="1"/>
  <c r="DP60" i="1"/>
  <c r="DK61" i="1"/>
  <c r="DL61" i="1"/>
  <c r="DM61" i="1"/>
  <c r="DN61" i="1"/>
  <c r="DO61" i="1"/>
  <c r="DP61" i="1"/>
  <c r="DK62" i="1"/>
  <c r="DL62" i="1"/>
  <c r="DM62" i="1"/>
  <c r="DN62" i="1"/>
  <c r="DO62" i="1"/>
  <c r="DP62" i="1"/>
  <c r="DK63" i="1"/>
  <c r="DL63" i="1"/>
  <c r="DM63" i="1"/>
  <c r="DN63" i="1"/>
  <c r="DO63" i="1"/>
  <c r="DP63" i="1"/>
  <c r="DK64" i="1"/>
  <c r="DL64" i="1"/>
  <c r="DM64" i="1"/>
  <c r="DN64" i="1"/>
  <c r="DO64" i="1"/>
  <c r="DP64" i="1"/>
  <c r="DK65" i="1"/>
  <c r="DL65" i="1"/>
  <c r="DM65" i="1"/>
  <c r="DN65" i="1"/>
  <c r="DO65" i="1"/>
  <c r="DP65" i="1"/>
  <c r="DK66" i="1"/>
  <c r="DL66" i="1"/>
  <c r="DM66" i="1"/>
  <c r="DN66" i="1"/>
  <c r="DO66" i="1"/>
  <c r="DP66" i="1"/>
  <c r="DK67" i="1"/>
  <c r="DL67" i="1"/>
  <c r="DM67" i="1"/>
  <c r="DN67" i="1"/>
  <c r="DO67" i="1"/>
  <c r="DP67" i="1"/>
  <c r="DK68" i="1"/>
  <c r="DL68" i="1"/>
  <c r="DM68" i="1"/>
  <c r="DN68" i="1"/>
  <c r="DO68" i="1"/>
  <c r="DP68" i="1"/>
  <c r="DK69" i="1"/>
  <c r="DL69" i="1"/>
  <c r="DM69" i="1"/>
  <c r="DN69" i="1"/>
  <c r="DO69" i="1"/>
  <c r="DP69" i="1"/>
  <c r="DK70" i="1"/>
  <c r="DL70" i="1"/>
  <c r="DM70" i="1"/>
  <c r="DN70" i="1"/>
  <c r="DO70" i="1"/>
  <c r="DP70" i="1"/>
  <c r="DK71" i="1"/>
  <c r="DL71" i="1"/>
  <c r="DM71" i="1"/>
  <c r="DN71" i="1"/>
  <c r="DO71" i="1"/>
  <c r="DP71" i="1"/>
  <c r="DK72" i="1"/>
  <c r="DL72" i="1"/>
  <c r="DM72" i="1"/>
  <c r="DN72" i="1"/>
  <c r="DO72" i="1"/>
  <c r="DP72" i="1"/>
  <c r="DK73" i="1"/>
  <c r="DL73" i="1"/>
  <c r="DM73" i="1"/>
  <c r="DN73" i="1"/>
  <c r="DO73" i="1"/>
  <c r="DP73" i="1"/>
  <c r="DK74" i="1"/>
  <c r="DL74" i="1"/>
  <c r="DM74" i="1"/>
  <c r="DN74" i="1"/>
  <c r="DO74" i="1"/>
  <c r="DP74" i="1"/>
  <c r="DK75" i="1"/>
  <c r="DL75" i="1"/>
  <c r="DM75" i="1"/>
  <c r="DN75" i="1"/>
  <c r="DO75" i="1"/>
  <c r="DP75" i="1"/>
  <c r="DK76" i="1"/>
  <c r="DL76" i="1"/>
  <c r="DM76" i="1"/>
  <c r="DN76" i="1"/>
  <c r="DO76" i="1"/>
  <c r="DP76" i="1"/>
  <c r="DK77" i="1"/>
  <c r="DL77" i="1"/>
  <c r="DM77" i="1"/>
  <c r="DN77" i="1"/>
  <c r="DO77" i="1"/>
  <c r="DP77" i="1"/>
  <c r="DK78" i="1"/>
  <c r="DL78" i="1"/>
  <c r="DM78" i="1"/>
  <c r="DN78" i="1"/>
  <c r="DO78" i="1"/>
  <c r="DP78" i="1"/>
  <c r="DK79" i="1"/>
  <c r="DL79" i="1"/>
  <c r="DM79" i="1"/>
  <c r="DN79" i="1"/>
  <c r="DO79" i="1"/>
  <c r="DP79" i="1"/>
  <c r="DK80" i="1"/>
  <c r="DL80" i="1"/>
  <c r="DM80" i="1"/>
  <c r="DN80" i="1"/>
  <c r="DO80" i="1"/>
  <c r="DP80" i="1"/>
  <c r="DK81" i="1"/>
  <c r="DL81" i="1"/>
  <c r="DM81" i="1"/>
  <c r="DN81" i="1"/>
  <c r="DO81" i="1"/>
  <c r="DP81" i="1"/>
  <c r="DK82" i="1"/>
  <c r="DL82" i="1"/>
  <c r="DM82" i="1"/>
  <c r="DN82" i="1"/>
  <c r="DO82" i="1"/>
  <c r="DP82" i="1"/>
  <c r="DK83" i="1"/>
  <c r="DL83" i="1"/>
  <c r="DM83" i="1"/>
  <c r="DN83" i="1"/>
  <c r="DO83" i="1"/>
  <c r="DP83" i="1"/>
  <c r="DK84" i="1"/>
  <c r="DL84" i="1"/>
  <c r="DM84" i="1"/>
  <c r="DN84" i="1"/>
  <c r="DO84" i="1"/>
  <c r="DP84" i="1"/>
  <c r="DK85" i="1"/>
  <c r="DL85" i="1"/>
  <c r="DM85" i="1"/>
  <c r="DN85" i="1"/>
  <c r="DO85" i="1"/>
  <c r="DP85" i="1"/>
  <c r="DK86" i="1"/>
  <c r="DL86" i="1"/>
  <c r="DM86" i="1"/>
  <c r="DN86" i="1"/>
  <c r="DO86" i="1"/>
  <c r="DP86" i="1"/>
  <c r="DK87" i="1"/>
  <c r="DL87" i="1"/>
  <c r="DM87" i="1"/>
  <c r="DN87" i="1"/>
  <c r="DO87" i="1"/>
  <c r="DP87" i="1"/>
  <c r="DK88" i="1"/>
  <c r="DL88" i="1"/>
  <c r="DM88" i="1"/>
  <c r="DN88" i="1"/>
  <c r="DO88" i="1"/>
  <c r="DP88" i="1"/>
  <c r="DK89" i="1"/>
  <c r="DL89" i="1"/>
  <c r="DM89" i="1"/>
  <c r="DN89" i="1"/>
  <c r="DO89" i="1"/>
  <c r="DP89" i="1"/>
  <c r="DK90" i="1"/>
  <c r="DL90" i="1"/>
  <c r="DM90" i="1"/>
  <c r="DN90" i="1"/>
  <c r="DO90" i="1"/>
  <c r="DP90" i="1"/>
  <c r="DK91" i="1"/>
  <c r="DL91" i="1"/>
  <c r="DM91" i="1"/>
  <c r="DN91" i="1"/>
  <c r="DO91" i="1"/>
  <c r="DP91" i="1"/>
  <c r="DK92" i="1"/>
  <c r="DL92" i="1"/>
  <c r="DM92" i="1"/>
  <c r="DN92" i="1"/>
  <c r="DO92" i="1"/>
  <c r="DP92" i="1"/>
  <c r="DK93" i="1"/>
  <c r="DL93" i="1"/>
  <c r="DM93" i="1"/>
  <c r="DN93" i="1"/>
  <c r="DO93" i="1"/>
  <c r="DP93" i="1"/>
  <c r="DK94" i="1"/>
  <c r="DL94" i="1"/>
  <c r="DM94" i="1"/>
  <c r="DN94" i="1"/>
  <c r="DO94" i="1"/>
  <c r="DP94" i="1"/>
  <c r="DK95" i="1"/>
  <c r="DL95" i="1"/>
  <c r="DM95" i="1"/>
  <c r="DN95" i="1"/>
  <c r="DO95" i="1"/>
  <c r="DP95" i="1"/>
  <c r="DK96" i="1"/>
  <c r="DL96" i="1"/>
  <c r="DM96" i="1"/>
  <c r="DN96" i="1"/>
  <c r="DO96" i="1"/>
  <c r="DP96" i="1"/>
  <c r="DK97" i="1"/>
  <c r="DL97" i="1"/>
  <c r="DM97" i="1"/>
  <c r="DN97" i="1"/>
  <c r="DO97" i="1"/>
  <c r="DP97" i="1"/>
  <c r="DK98" i="1"/>
  <c r="DL98" i="1"/>
  <c r="DM98" i="1"/>
  <c r="DN98" i="1"/>
  <c r="DO98" i="1"/>
  <c r="DP98" i="1"/>
  <c r="DK99" i="1"/>
  <c r="DL99" i="1"/>
  <c r="DM99" i="1"/>
  <c r="DN99" i="1"/>
  <c r="DO99" i="1"/>
  <c r="DP99" i="1"/>
  <c r="DK100" i="1"/>
  <c r="DL100" i="1"/>
  <c r="DM100" i="1"/>
  <c r="DN100" i="1"/>
  <c r="DO100" i="1"/>
  <c r="DP100" i="1"/>
  <c r="DK101" i="1"/>
  <c r="DL101" i="1"/>
  <c r="DM101" i="1"/>
  <c r="DN101" i="1"/>
  <c r="DO101" i="1"/>
  <c r="DP101" i="1"/>
  <c r="DK102" i="1"/>
  <c r="DL102" i="1"/>
  <c r="DM102" i="1"/>
  <c r="DN102" i="1"/>
  <c r="DO102" i="1"/>
  <c r="DP102" i="1"/>
  <c r="DK103" i="1"/>
  <c r="DL103" i="1"/>
  <c r="DM103" i="1"/>
  <c r="DN103" i="1"/>
  <c r="DO103" i="1"/>
  <c r="DP103" i="1"/>
  <c r="DK104" i="1"/>
  <c r="DL104" i="1"/>
  <c r="DM104" i="1"/>
  <c r="DN104" i="1"/>
  <c r="DO104" i="1"/>
  <c r="DP104" i="1"/>
  <c r="DK105" i="1"/>
  <c r="DL105" i="1"/>
  <c r="DM105" i="1"/>
  <c r="DN105" i="1"/>
  <c r="DO105" i="1"/>
  <c r="DP105" i="1"/>
  <c r="DK106" i="1"/>
  <c r="DL106" i="1"/>
  <c r="DM106" i="1"/>
  <c r="DN106" i="1"/>
  <c r="DO106" i="1"/>
  <c r="DP106" i="1"/>
  <c r="DK107" i="1"/>
  <c r="DL107" i="1"/>
  <c r="DM107" i="1"/>
  <c r="DN107" i="1"/>
  <c r="DO107" i="1"/>
  <c r="DP107" i="1"/>
  <c r="DK108" i="1"/>
  <c r="DL108" i="1"/>
  <c r="DM108" i="1"/>
  <c r="DN108" i="1"/>
  <c r="DO108" i="1"/>
  <c r="DP108" i="1"/>
  <c r="DK109" i="1"/>
  <c r="DL109" i="1"/>
  <c r="DM109" i="1"/>
  <c r="DN109" i="1"/>
  <c r="DO109" i="1"/>
  <c r="DP109" i="1"/>
  <c r="DK110" i="1"/>
  <c r="DL110" i="1"/>
  <c r="DM110" i="1"/>
  <c r="DN110" i="1"/>
  <c r="DO110" i="1"/>
  <c r="DP110" i="1"/>
  <c r="DK111" i="1"/>
  <c r="DL111" i="1"/>
  <c r="DM111" i="1"/>
  <c r="DN111" i="1"/>
  <c r="DO111" i="1"/>
  <c r="DP111" i="1"/>
  <c r="DK112" i="1"/>
  <c r="DL112" i="1"/>
  <c r="DM112" i="1"/>
  <c r="DN112" i="1"/>
  <c r="DO112" i="1"/>
  <c r="DP112" i="1"/>
  <c r="DK113" i="1"/>
  <c r="DL113" i="1"/>
  <c r="DM113" i="1"/>
  <c r="DN113" i="1"/>
  <c r="DO113" i="1"/>
  <c r="DP113" i="1"/>
  <c r="DK114" i="1"/>
  <c r="DL114" i="1"/>
  <c r="DM114" i="1"/>
  <c r="DN114" i="1"/>
  <c r="DO114" i="1"/>
  <c r="DP114" i="1"/>
  <c r="DK115" i="1"/>
  <c r="DL115" i="1"/>
  <c r="DM115" i="1"/>
  <c r="DN115" i="1"/>
  <c r="DO115" i="1"/>
  <c r="DP115" i="1"/>
  <c r="DK116" i="1"/>
  <c r="DL116" i="1"/>
  <c r="DM116" i="1"/>
  <c r="DN116" i="1"/>
  <c r="DO116" i="1"/>
  <c r="DP116" i="1"/>
  <c r="DK117" i="1"/>
  <c r="DL117" i="1"/>
  <c r="DM117" i="1"/>
  <c r="DN117" i="1"/>
  <c r="DO117" i="1"/>
  <c r="DP117" i="1"/>
  <c r="DK118" i="1"/>
  <c r="DL118" i="1"/>
  <c r="DM118" i="1"/>
  <c r="DN118" i="1"/>
  <c r="DO118" i="1"/>
  <c r="DP118" i="1"/>
  <c r="DK119" i="1"/>
  <c r="DL119" i="1"/>
  <c r="DM119" i="1"/>
  <c r="DN119" i="1"/>
  <c r="DO119" i="1"/>
  <c r="DP119" i="1"/>
  <c r="DK120" i="1"/>
  <c r="DL120" i="1"/>
  <c r="DM120" i="1"/>
  <c r="DN120" i="1"/>
  <c r="DO120" i="1"/>
  <c r="DP120" i="1"/>
  <c r="DK121" i="1"/>
  <c r="DL121" i="1"/>
  <c r="DM121" i="1"/>
  <c r="DN121" i="1"/>
  <c r="DO121" i="1"/>
  <c r="DP121" i="1"/>
  <c r="DK122" i="1"/>
  <c r="DL122" i="1"/>
  <c r="DM122" i="1"/>
  <c r="DN122" i="1"/>
  <c r="DO122" i="1"/>
  <c r="DP122" i="1"/>
  <c r="DK123" i="1"/>
  <c r="DL123" i="1"/>
  <c r="DM123" i="1"/>
  <c r="DN123" i="1"/>
  <c r="DO123" i="1"/>
  <c r="DP123" i="1"/>
  <c r="DK124" i="1"/>
  <c r="DL124" i="1"/>
  <c r="DM124" i="1"/>
  <c r="DN124" i="1"/>
  <c r="DO124" i="1"/>
  <c r="DP124" i="1"/>
  <c r="DK125" i="1"/>
  <c r="DL125" i="1"/>
  <c r="DM125" i="1"/>
  <c r="DN125" i="1"/>
  <c r="DO125" i="1"/>
  <c r="DP125" i="1"/>
  <c r="DK126" i="1"/>
  <c r="DL126" i="1"/>
  <c r="DM126" i="1"/>
  <c r="DN126" i="1"/>
  <c r="DO126" i="1"/>
  <c r="DP126" i="1"/>
  <c r="DK127" i="1"/>
  <c r="DL127" i="1"/>
  <c r="DM127" i="1"/>
  <c r="DN127" i="1"/>
  <c r="DO127" i="1"/>
  <c r="DP127" i="1"/>
  <c r="DK128" i="1"/>
  <c r="DL128" i="1"/>
  <c r="DM128" i="1"/>
  <c r="DN128" i="1"/>
  <c r="DO128" i="1"/>
  <c r="DP128" i="1"/>
  <c r="DK129" i="1"/>
  <c r="DL129" i="1"/>
  <c r="DM129" i="1"/>
  <c r="DN129" i="1"/>
  <c r="DO129" i="1"/>
  <c r="DP129" i="1"/>
  <c r="DK130" i="1"/>
  <c r="DL130" i="1"/>
  <c r="DM130" i="1"/>
  <c r="DN130" i="1"/>
  <c r="DO130" i="1"/>
  <c r="DP130" i="1"/>
  <c r="DK131" i="1"/>
  <c r="DL131" i="1"/>
  <c r="DM131" i="1"/>
  <c r="DN131" i="1"/>
  <c r="DO131" i="1"/>
  <c r="DP131" i="1"/>
  <c r="DK132" i="1"/>
  <c r="DL132" i="1"/>
  <c r="DM132" i="1"/>
  <c r="DN132" i="1"/>
  <c r="DO132" i="1"/>
  <c r="DP132" i="1"/>
  <c r="DK133" i="1"/>
  <c r="DL133" i="1"/>
  <c r="DM133" i="1"/>
  <c r="DN133" i="1"/>
  <c r="DO133" i="1"/>
  <c r="DP133" i="1"/>
  <c r="DK134" i="1"/>
  <c r="DL134" i="1"/>
  <c r="DM134" i="1"/>
  <c r="DN134" i="1"/>
  <c r="DO134" i="1"/>
  <c r="DP134" i="1"/>
  <c r="DK135" i="1"/>
  <c r="DL135" i="1"/>
  <c r="DM135" i="1"/>
  <c r="DN135" i="1"/>
  <c r="DO135" i="1"/>
  <c r="DP135" i="1"/>
  <c r="DK136" i="1"/>
  <c r="DL136" i="1"/>
  <c r="DM136" i="1"/>
  <c r="DN136" i="1"/>
  <c r="DO136" i="1"/>
  <c r="DP136" i="1"/>
  <c r="DK137" i="1"/>
  <c r="DL137" i="1"/>
  <c r="DM137" i="1"/>
  <c r="DN137" i="1"/>
  <c r="DO137" i="1"/>
  <c r="DP137" i="1"/>
  <c r="DK138" i="1"/>
  <c r="DL138" i="1"/>
  <c r="DM138" i="1"/>
  <c r="DN138" i="1"/>
  <c r="DO138" i="1"/>
  <c r="DP138" i="1"/>
  <c r="DK139" i="1"/>
  <c r="DL139" i="1"/>
  <c r="DM139" i="1"/>
  <c r="DN139" i="1"/>
  <c r="DO139" i="1"/>
  <c r="DP139" i="1"/>
  <c r="DK140" i="1"/>
  <c r="DL140" i="1"/>
  <c r="DM140" i="1"/>
  <c r="DN140" i="1"/>
  <c r="DO140" i="1"/>
  <c r="DP140" i="1"/>
  <c r="DK141" i="1"/>
  <c r="DL141" i="1"/>
  <c r="DM141" i="1"/>
  <c r="DN141" i="1"/>
  <c r="DO141" i="1"/>
  <c r="DP141" i="1"/>
  <c r="DK142" i="1"/>
  <c r="DL142" i="1"/>
  <c r="DM142" i="1"/>
  <c r="DN142" i="1"/>
  <c r="DO142" i="1"/>
  <c r="DP142" i="1"/>
  <c r="DK143" i="1"/>
  <c r="DL143" i="1"/>
  <c r="DM143" i="1"/>
  <c r="DN143" i="1"/>
  <c r="DO143" i="1"/>
  <c r="DP143" i="1"/>
  <c r="DK144" i="1"/>
  <c r="DL144" i="1"/>
  <c r="DM144" i="1"/>
  <c r="DN144" i="1"/>
  <c r="DO144" i="1"/>
  <c r="DP144" i="1"/>
  <c r="DK145" i="1"/>
  <c r="DL145" i="1"/>
  <c r="DM145" i="1"/>
  <c r="DN145" i="1"/>
  <c r="DO145" i="1"/>
  <c r="DP145" i="1"/>
  <c r="DK146" i="1"/>
  <c r="DL146" i="1"/>
  <c r="DM146" i="1"/>
  <c r="DN146" i="1"/>
  <c r="DO146" i="1"/>
  <c r="DP146" i="1"/>
  <c r="DK147" i="1"/>
  <c r="DL147" i="1"/>
  <c r="DM147" i="1"/>
  <c r="DN147" i="1"/>
  <c r="DO147" i="1"/>
  <c r="DP147" i="1"/>
  <c r="DK148" i="1"/>
  <c r="DL148" i="1"/>
  <c r="DM148" i="1"/>
  <c r="DN148" i="1"/>
  <c r="DO148" i="1"/>
  <c r="DP148" i="1"/>
  <c r="DK149" i="1"/>
  <c r="DL149" i="1"/>
  <c r="DM149" i="1"/>
  <c r="DN149" i="1"/>
  <c r="DO149" i="1"/>
  <c r="DP149" i="1"/>
  <c r="DK150" i="1"/>
  <c r="DL150" i="1"/>
  <c r="DM150" i="1"/>
  <c r="DN150" i="1"/>
  <c r="DO150" i="1"/>
  <c r="DP150" i="1"/>
  <c r="DK151" i="1"/>
  <c r="DL151" i="1"/>
  <c r="DM151" i="1"/>
  <c r="DN151" i="1"/>
  <c r="DO151" i="1"/>
  <c r="DP151" i="1"/>
  <c r="DK152" i="1"/>
  <c r="DL152" i="1"/>
  <c r="DM152" i="1"/>
  <c r="DN152" i="1"/>
  <c r="DO152" i="1"/>
  <c r="DP152" i="1"/>
  <c r="DK153" i="1"/>
  <c r="DL153" i="1"/>
  <c r="DM153" i="1"/>
  <c r="DN153" i="1"/>
  <c r="DO153" i="1"/>
  <c r="DP153" i="1"/>
  <c r="DK154" i="1"/>
  <c r="DL154" i="1"/>
  <c r="DM154" i="1"/>
  <c r="DN154" i="1"/>
  <c r="DO154" i="1"/>
  <c r="DP154" i="1"/>
  <c r="DK155" i="1"/>
  <c r="DL155" i="1"/>
  <c r="DM155" i="1"/>
  <c r="DN155" i="1"/>
  <c r="DO155" i="1"/>
  <c r="DP155" i="1"/>
  <c r="DK156" i="1"/>
  <c r="DL156" i="1"/>
  <c r="DM156" i="1"/>
  <c r="DN156" i="1"/>
  <c r="DO156" i="1"/>
  <c r="DP156" i="1"/>
  <c r="DK157" i="1"/>
  <c r="DL157" i="1"/>
  <c r="DM157" i="1"/>
  <c r="DN157" i="1"/>
  <c r="DO157" i="1"/>
  <c r="DP157" i="1"/>
  <c r="DK158" i="1"/>
  <c r="DL158" i="1"/>
  <c r="DM158" i="1"/>
  <c r="DN158" i="1"/>
  <c r="DO158" i="1"/>
  <c r="DP158" i="1"/>
  <c r="DK159" i="1"/>
  <c r="DL159" i="1"/>
  <c r="DM159" i="1"/>
  <c r="DN159" i="1"/>
  <c r="DO159" i="1"/>
  <c r="DP159" i="1"/>
  <c r="DK160" i="1"/>
  <c r="DL160" i="1"/>
  <c r="DM160" i="1"/>
  <c r="DN160" i="1"/>
  <c r="DO160" i="1"/>
  <c r="DP160" i="1"/>
  <c r="DK161" i="1"/>
  <c r="DL161" i="1"/>
  <c r="DM161" i="1"/>
  <c r="DN161" i="1"/>
  <c r="DO161" i="1"/>
  <c r="DP161" i="1"/>
  <c r="DK162" i="1"/>
  <c r="DL162" i="1"/>
  <c r="DM162" i="1"/>
  <c r="DN162" i="1"/>
  <c r="DO162" i="1"/>
  <c r="DP162" i="1"/>
  <c r="DK163" i="1"/>
  <c r="DL163" i="1"/>
  <c r="DM163" i="1"/>
  <c r="DN163" i="1"/>
  <c r="DO163" i="1"/>
  <c r="DP163" i="1"/>
  <c r="DK164" i="1"/>
  <c r="DL164" i="1"/>
  <c r="DM164" i="1"/>
  <c r="DN164" i="1"/>
  <c r="DO164" i="1"/>
  <c r="DP164" i="1"/>
  <c r="DK165" i="1"/>
  <c r="DL165" i="1"/>
  <c r="DM165" i="1"/>
  <c r="DN165" i="1"/>
  <c r="DO165" i="1"/>
  <c r="DP165" i="1"/>
  <c r="DK166" i="1"/>
  <c r="DL166" i="1"/>
  <c r="DM166" i="1"/>
  <c r="DN166" i="1"/>
  <c r="DO166" i="1"/>
  <c r="DP166" i="1"/>
  <c r="DK167" i="1"/>
  <c r="DL167" i="1"/>
  <c r="DM167" i="1"/>
  <c r="DN167" i="1"/>
  <c r="DO167" i="1"/>
  <c r="DP167" i="1"/>
  <c r="DK168" i="1"/>
  <c r="DL168" i="1"/>
  <c r="DM168" i="1"/>
  <c r="DN168" i="1"/>
  <c r="DO168" i="1"/>
  <c r="DP168" i="1"/>
  <c r="DK169" i="1"/>
  <c r="DL169" i="1"/>
  <c r="DM169" i="1"/>
  <c r="DN169" i="1"/>
  <c r="DO169" i="1"/>
  <c r="DP169" i="1"/>
  <c r="DK170" i="1"/>
  <c r="DL170" i="1"/>
  <c r="DM170" i="1"/>
  <c r="DN170" i="1"/>
  <c r="DO170" i="1"/>
  <c r="DP170" i="1"/>
  <c r="DK171" i="1"/>
  <c r="DL171" i="1"/>
  <c r="DM171" i="1"/>
  <c r="DN171" i="1"/>
  <c r="DO171" i="1"/>
  <c r="DP171" i="1"/>
  <c r="DK172" i="1"/>
  <c r="DL172" i="1"/>
  <c r="DM172" i="1"/>
  <c r="DN172" i="1"/>
  <c r="DO172" i="1"/>
  <c r="DP172" i="1"/>
  <c r="DK173" i="1"/>
  <c r="DL173" i="1"/>
  <c r="DM173" i="1"/>
  <c r="DN173" i="1"/>
  <c r="DO173" i="1"/>
  <c r="DP173" i="1"/>
  <c r="DK174" i="1"/>
  <c r="DL174" i="1"/>
  <c r="DM174" i="1"/>
  <c r="DN174" i="1"/>
  <c r="DO174" i="1"/>
  <c r="DP174" i="1"/>
  <c r="DK175" i="1"/>
  <c r="DL175" i="1"/>
  <c r="DM175" i="1"/>
  <c r="DN175" i="1"/>
  <c r="DO175" i="1"/>
  <c r="DP175" i="1"/>
  <c r="DK176" i="1"/>
  <c r="DL176" i="1"/>
  <c r="DM176" i="1"/>
  <c r="DN176" i="1"/>
  <c r="DO176" i="1"/>
  <c r="DP176" i="1"/>
  <c r="DK177" i="1"/>
  <c r="DL177" i="1"/>
  <c r="DM177" i="1"/>
  <c r="DN177" i="1"/>
  <c r="DO177" i="1"/>
  <c r="DP177" i="1"/>
  <c r="DK178" i="1"/>
  <c r="DL178" i="1"/>
  <c r="DM178" i="1"/>
  <c r="DN178" i="1"/>
  <c r="DO178" i="1"/>
  <c r="DP178" i="1"/>
  <c r="DK179" i="1"/>
  <c r="DL179" i="1"/>
  <c r="DM179" i="1"/>
  <c r="DN179" i="1"/>
  <c r="DO179" i="1"/>
  <c r="DP179" i="1"/>
  <c r="DK180" i="1"/>
  <c r="DL180" i="1"/>
  <c r="DM180" i="1"/>
  <c r="DN180" i="1"/>
  <c r="DO180" i="1"/>
  <c r="DP180" i="1"/>
  <c r="DK181" i="1"/>
  <c r="DL181" i="1"/>
  <c r="DM181" i="1"/>
  <c r="DN181" i="1"/>
  <c r="DO181" i="1"/>
  <c r="DP181" i="1"/>
  <c r="DK182" i="1"/>
  <c r="DL182" i="1"/>
  <c r="DM182" i="1"/>
  <c r="DN182" i="1"/>
  <c r="DO182" i="1"/>
  <c r="DP182" i="1"/>
  <c r="DK183" i="1"/>
  <c r="DL183" i="1"/>
  <c r="DM183" i="1"/>
  <c r="DN183" i="1"/>
  <c r="DO183" i="1"/>
  <c r="DP183" i="1"/>
  <c r="DK184" i="1"/>
  <c r="DL184" i="1"/>
  <c r="DM184" i="1"/>
  <c r="DN184" i="1"/>
  <c r="DO184" i="1"/>
  <c r="DP184" i="1"/>
  <c r="DK185" i="1"/>
  <c r="DL185" i="1"/>
  <c r="DM185" i="1"/>
  <c r="DN185" i="1"/>
  <c r="DO185" i="1"/>
  <c r="DP185" i="1"/>
  <c r="DK186" i="1"/>
  <c r="DL186" i="1"/>
  <c r="DM186" i="1"/>
  <c r="DN186" i="1"/>
  <c r="DO186" i="1"/>
  <c r="DP186" i="1"/>
  <c r="DK187" i="1"/>
  <c r="DL187" i="1"/>
  <c r="DM187" i="1"/>
  <c r="DN187" i="1"/>
  <c r="DO187" i="1"/>
  <c r="DP187" i="1"/>
  <c r="DK188" i="1"/>
  <c r="DL188" i="1"/>
  <c r="DM188" i="1"/>
  <c r="DN188" i="1"/>
  <c r="DO188" i="1"/>
  <c r="DP188" i="1"/>
  <c r="DK189" i="1"/>
  <c r="DL189" i="1"/>
  <c r="DM189" i="1"/>
  <c r="DN189" i="1"/>
  <c r="DO189" i="1"/>
  <c r="DP189" i="1"/>
  <c r="DK190" i="1"/>
  <c r="DL190" i="1"/>
  <c r="DM190" i="1"/>
  <c r="DN190" i="1"/>
  <c r="DO190" i="1"/>
  <c r="DP190" i="1"/>
  <c r="DK191" i="1"/>
  <c r="DL191" i="1"/>
  <c r="DM191" i="1"/>
  <c r="DN191" i="1"/>
  <c r="DO191" i="1"/>
  <c r="DP191" i="1"/>
  <c r="DK192" i="1"/>
  <c r="DL192" i="1"/>
  <c r="DM192" i="1"/>
  <c r="DN192" i="1"/>
  <c r="DO192" i="1"/>
  <c r="DP192" i="1"/>
  <c r="DK193" i="1"/>
  <c r="DL193" i="1"/>
  <c r="DM193" i="1"/>
  <c r="DN193" i="1"/>
  <c r="DO193" i="1"/>
  <c r="DP193" i="1"/>
  <c r="DK194" i="1"/>
  <c r="DL194" i="1"/>
  <c r="DM194" i="1"/>
  <c r="DN194" i="1"/>
  <c r="DO194" i="1"/>
  <c r="DP194" i="1"/>
  <c r="DK195" i="1"/>
  <c r="DL195" i="1"/>
  <c r="DM195" i="1"/>
  <c r="DN195" i="1"/>
  <c r="DO195" i="1"/>
  <c r="DP195" i="1"/>
  <c r="DK196" i="1"/>
  <c r="DL196" i="1"/>
  <c r="DM196" i="1"/>
  <c r="DN196" i="1"/>
  <c r="DO196" i="1"/>
  <c r="DP196" i="1"/>
  <c r="DK197" i="1"/>
  <c r="DL197" i="1"/>
  <c r="DM197" i="1"/>
  <c r="DN197" i="1"/>
  <c r="DO197" i="1"/>
  <c r="DP197" i="1"/>
  <c r="DK198" i="1"/>
  <c r="DL198" i="1"/>
  <c r="DM198" i="1"/>
  <c r="DN198" i="1"/>
  <c r="DO198" i="1"/>
  <c r="DP198" i="1"/>
  <c r="DK199" i="1"/>
  <c r="DL199" i="1"/>
  <c r="DM199" i="1"/>
  <c r="DN199" i="1"/>
  <c r="DO199" i="1"/>
  <c r="DP199" i="1"/>
  <c r="DK200" i="1"/>
  <c r="DL200" i="1"/>
  <c r="DM200" i="1"/>
  <c r="DN200" i="1"/>
  <c r="DO200" i="1"/>
  <c r="DP200" i="1"/>
  <c r="DK201" i="1"/>
  <c r="DL201" i="1"/>
  <c r="DM201" i="1"/>
  <c r="DN201" i="1"/>
  <c r="DO201" i="1"/>
  <c r="DP201" i="1"/>
  <c r="DK202" i="1"/>
  <c r="DL202" i="1"/>
  <c r="DM202" i="1"/>
  <c r="DN202" i="1"/>
  <c r="DO202" i="1"/>
  <c r="DP202" i="1"/>
  <c r="DK203" i="1"/>
  <c r="DL203" i="1"/>
  <c r="DM203" i="1"/>
  <c r="DN203" i="1"/>
  <c r="DO203" i="1"/>
  <c r="DP203" i="1"/>
  <c r="DK204" i="1"/>
  <c r="DL204" i="1"/>
  <c r="DM204" i="1"/>
  <c r="DN204" i="1"/>
  <c r="DO204" i="1"/>
  <c r="DP204" i="1"/>
  <c r="DK205" i="1"/>
  <c r="DL205" i="1"/>
  <c r="DM205" i="1"/>
  <c r="DN205" i="1"/>
  <c r="DO205" i="1"/>
  <c r="DP205" i="1"/>
  <c r="DK206" i="1"/>
  <c r="DL206" i="1"/>
  <c r="DM206" i="1"/>
  <c r="DN206" i="1"/>
  <c r="DO206" i="1"/>
  <c r="DP206" i="1"/>
  <c r="DK207" i="1"/>
  <c r="DL207" i="1"/>
  <c r="DM207" i="1"/>
  <c r="DN207" i="1"/>
  <c r="DO207" i="1"/>
  <c r="DP207" i="1"/>
  <c r="DK208" i="1"/>
  <c r="DL208" i="1"/>
  <c r="DM208" i="1"/>
  <c r="DN208" i="1"/>
  <c r="DO208" i="1"/>
  <c r="DP208" i="1"/>
  <c r="DK209" i="1"/>
  <c r="DL209" i="1"/>
  <c r="DM209" i="1"/>
  <c r="DN209" i="1"/>
  <c r="DO209" i="1"/>
  <c r="DP209" i="1"/>
  <c r="DK210" i="1"/>
  <c r="DL210" i="1"/>
  <c r="DM210" i="1"/>
  <c r="DN210" i="1"/>
  <c r="DO210" i="1"/>
  <c r="DP210" i="1"/>
  <c r="DK211" i="1"/>
  <c r="DL211" i="1"/>
  <c r="DM211" i="1"/>
  <c r="DN211" i="1"/>
  <c r="DO211" i="1"/>
  <c r="DP211" i="1"/>
  <c r="DK212" i="1"/>
  <c r="DL212" i="1"/>
  <c r="DM212" i="1"/>
  <c r="DN212" i="1"/>
  <c r="DO212" i="1"/>
  <c r="DP212" i="1"/>
  <c r="DK213" i="1"/>
  <c r="DL213" i="1"/>
  <c r="DM213" i="1"/>
  <c r="DN213" i="1"/>
  <c r="DO213" i="1"/>
  <c r="DP213" i="1"/>
  <c r="DK214" i="1"/>
  <c r="DL214" i="1"/>
  <c r="DM214" i="1"/>
  <c r="DN214" i="1"/>
  <c r="DO214" i="1"/>
  <c r="DP214" i="1"/>
  <c r="DK215" i="1"/>
  <c r="DL215" i="1"/>
  <c r="DM215" i="1"/>
  <c r="DN215" i="1"/>
  <c r="DO215" i="1"/>
  <c r="DP215" i="1"/>
  <c r="DK216" i="1"/>
  <c r="DL216" i="1"/>
  <c r="DM216" i="1"/>
  <c r="DN216" i="1"/>
  <c r="DO216" i="1"/>
  <c r="DP216" i="1"/>
  <c r="DK217" i="1"/>
  <c r="DL217" i="1"/>
  <c r="DM217" i="1"/>
  <c r="DN217" i="1"/>
  <c r="DO217" i="1"/>
  <c r="DP217" i="1"/>
  <c r="DK218" i="1"/>
  <c r="DL218" i="1"/>
  <c r="DM218" i="1"/>
  <c r="DN218" i="1"/>
  <c r="DO218" i="1"/>
  <c r="DP218" i="1"/>
  <c r="DK219" i="1"/>
  <c r="DL219" i="1"/>
  <c r="DM219" i="1"/>
  <c r="DN219" i="1"/>
  <c r="DO219" i="1"/>
  <c r="DP219" i="1"/>
  <c r="DK220" i="1"/>
  <c r="DL220" i="1"/>
  <c r="DM220" i="1"/>
  <c r="DN220" i="1"/>
  <c r="DO220" i="1"/>
  <c r="DP220" i="1"/>
  <c r="DK221" i="1"/>
  <c r="DL221" i="1"/>
  <c r="DM221" i="1"/>
  <c r="DN221" i="1"/>
  <c r="DO221" i="1"/>
  <c r="DP221" i="1"/>
  <c r="DK222" i="1"/>
  <c r="DL222" i="1"/>
  <c r="DM222" i="1"/>
  <c r="DN222" i="1"/>
  <c r="DO222" i="1"/>
  <c r="DP222" i="1"/>
  <c r="DK223" i="1"/>
  <c r="DL223" i="1"/>
  <c r="DM223" i="1"/>
  <c r="DN223" i="1"/>
  <c r="DO223" i="1"/>
  <c r="DP223" i="1"/>
  <c r="DK224" i="1"/>
  <c r="DL224" i="1"/>
  <c r="DM224" i="1"/>
  <c r="DN224" i="1"/>
  <c r="DO224" i="1"/>
  <c r="DP224" i="1"/>
  <c r="DK225" i="1"/>
  <c r="DL225" i="1"/>
  <c r="DM225" i="1"/>
  <c r="DN225" i="1"/>
  <c r="DO225" i="1"/>
  <c r="DP225" i="1"/>
  <c r="DK226" i="1"/>
  <c r="DL226" i="1"/>
  <c r="DM226" i="1"/>
  <c r="DN226" i="1"/>
  <c r="DO226" i="1"/>
  <c r="DP226" i="1"/>
  <c r="DK227" i="1"/>
  <c r="DL227" i="1"/>
  <c r="DM227" i="1"/>
  <c r="DN227" i="1"/>
  <c r="DO227" i="1"/>
  <c r="DP227" i="1"/>
  <c r="DK228" i="1"/>
  <c r="DL228" i="1"/>
  <c r="DM228" i="1"/>
  <c r="DN228" i="1"/>
  <c r="DO228" i="1"/>
  <c r="DP228" i="1"/>
  <c r="DK229" i="1"/>
  <c r="DL229" i="1"/>
  <c r="DM229" i="1"/>
  <c r="DN229" i="1"/>
  <c r="DO229" i="1"/>
  <c r="DP229" i="1"/>
  <c r="DK230" i="1"/>
  <c r="DL230" i="1"/>
  <c r="DM230" i="1"/>
  <c r="DN230" i="1"/>
  <c r="DO230" i="1"/>
  <c r="DP230" i="1"/>
  <c r="DK231" i="1"/>
  <c r="DL231" i="1"/>
  <c r="DM231" i="1"/>
  <c r="DN231" i="1"/>
  <c r="DO231" i="1"/>
  <c r="DP231" i="1"/>
  <c r="DK232" i="1"/>
  <c r="DL232" i="1"/>
  <c r="DM232" i="1"/>
  <c r="DN232" i="1"/>
  <c r="DO232" i="1"/>
  <c r="DP232" i="1"/>
  <c r="DK233" i="1"/>
  <c r="DL233" i="1"/>
  <c r="DM233" i="1"/>
  <c r="DN233" i="1"/>
  <c r="DO233" i="1"/>
  <c r="DP233" i="1"/>
  <c r="DK234" i="1"/>
  <c r="DL234" i="1"/>
  <c r="DM234" i="1"/>
  <c r="DN234" i="1"/>
  <c r="DO234" i="1"/>
  <c r="DP234" i="1"/>
  <c r="DK235" i="1"/>
  <c r="DL235" i="1"/>
  <c r="DM235" i="1"/>
  <c r="DN235" i="1"/>
  <c r="DO235" i="1"/>
  <c r="DP235" i="1"/>
  <c r="DK236" i="1"/>
  <c r="DL236" i="1"/>
  <c r="DM236" i="1"/>
  <c r="DN236" i="1"/>
  <c r="DO236" i="1"/>
  <c r="DP236" i="1"/>
  <c r="DK237" i="1"/>
  <c r="DL237" i="1"/>
  <c r="DM237" i="1"/>
  <c r="DN237" i="1"/>
  <c r="DO237" i="1"/>
  <c r="DP237" i="1"/>
  <c r="DK238" i="1"/>
  <c r="DL238" i="1"/>
  <c r="DM238" i="1"/>
  <c r="DN238" i="1"/>
  <c r="DO238" i="1"/>
  <c r="DP238" i="1"/>
  <c r="DK239" i="1"/>
  <c r="DL239" i="1"/>
  <c r="DM239" i="1"/>
  <c r="DN239" i="1"/>
  <c r="DO239" i="1"/>
  <c r="DP239" i="1"/>
  <c r="DK240" i="1"/>
  <c r="DL240" i="1"/>
  <c r="DM240" i="1"/>
  <c r="DN240" i="1"/>
  <c r="DO240" i="1"/>
  <c r="DP240" i="1"/>
  <c r="DK241" i="1"/>
  <c r="DL241" i="1"/>
  <c r="DM241" i="1"/>
  <c r="DN241" i="1"/>
  <c r="DO241" i="1"/>
  <c r="DP241" i="1"/>
  <c r="DK242" i="1"/>
  <c r="DL242" i="1"/>
  <c r="DM242" i="1"/>
  <c r="DN242" i="1"/>
  <c r="DO242" i="1"/>
  <c r="DP242" i="1"/>
  <c r="DK243" i="1"/>
  <c r="DL243" i="1"/>
  <c r="DM243" i="1"/>
  <c r="DN243" i="1"/>
  <c r="DO243" i="1"/>
  <c r="DP243" i="1"/>
  <c r="DK244" i="1"/>
  <c r="DL244" i="1"/>
  <c r="DM244" i="1"/>
  <c r="DN244" i="1"/>
  <c r="DO244" i="1"/>
  <c r="DP244" i="1"/>
  <c r="DK245" i="1"/>
  <c r="DL245" i="1"/>
  <c r="DM245" i="1"/>
  <c r="DN245" i="1"/>
  <c r="DO245" i="1"/>
  <c r="DP245" i="1"/>
  <c r="DK246" i="1"/>
  <c r="DL246" i="1"/>
  <c r="DM246" i="1"/>
  <c r="DN246" i="1"/>
  <c r="DO246" i="1"/>
  <c r="DP246" i="1"/>
  <c r="DK247" i="1"/>
  <c r="DL247" i="1"/>
  <c r="DM247" i="1"/>
  <c r="DN247" i="1"/>
  <c r="DO247" i="1"/>
  <c r="DP247" i="1"/>
  <c r="DK248" i="1"/>
  <c r="DL248" i="1"/>
  <c r="DM248" i="1"/>
  <c r="DN248" i="1"/>
  <c r="DO248" i="1"/>
  <c r="DP248" i="1"/>
  <c r="DK249" i="1"/>
  <c r="DL249" i="1"/>
  <c r="DM249" i="1"/>
  <c r="DN249" i="1"/>
  <c r="DO249" i="1"/>
  <c r="DP249" i="1"/>
  <c r="DK250" i="1"/>
  <c r="DL250" i="1"/>
  <c r="DM250" i="1"/>
  <c r="DN250" i="1"/>
  <c r="DO250" i="1"/>
  <c r="DP250" i="1"/>
  <c r="DK251" i="1"/>
  <c r="DL251" i="1"/>
  <c r="DM251" i="1"/>
  <c r="DN251" i="1"/>
  <c r="DO251" i="1"/>
  <c r="DP251" i="1"/>
  <c r="DK252" i="1"/>
  <c r="DL252" i="1"/>
  <c r="DM252" i="1"/>
  <c r="DN252" i="1"/>
  <c r="DO252" i="1"/>
  <c r="DP252" i="1"/>
  <c r="DK253" i="1"/>
  <c r="DL253" i="1"/>
  <c r="DM253" i="1"/>
  <c r="DN253" i="1"/>
  <c r="DO253" i="1"/>
  <c r="DP253" i="1"/>
  <c r="DK254" i="1"/>
  <c r="DL254" i="1"/>
  <c r="DM254" i="1"/>
  <c r="DN254" i="1"/>
  <c r="DO254" i="1"/>
  <c r="DP254" i="1"/>
  <c r="DK255" i="1"/>
  <c r="DL255" i="1"/>
  <c r="DM255" i="1"/>
  <c r="DN255" i="1"/>
  <c r="DO255" i="1"/>
  <c r="DP255" i="1"/>
  <c r="DK256" i="1"/>
  <c r="DL256" i="1"/>
  <c r="DM256" i="1"/>
  <c r="DN256" i="1"/>
  <c r="DO256" i="1"/>
  <c r="DP256" i="1"/>
  <c r="DK257" i="1"/>
  <c r="DL257" i="1"/>
  <c r="DM257" i="1"/>
  <c r="DN257" i="1"/>
  <c r="DO257" i="1"/>
  <c r="DP257" i="1"/>
  <c r="DK258" i="1"/>
  <c r="DL258" i="1"/>
  <c r="DM258" i="1"/>
  <c r="DN258" i="1"/>
  <c r="DO258" i="1"/>
  <c r="DP258" i="1"/>
  <c r="DK259" i="1"/>
  <c r="DL259" i="1"/>
  <c r="DM259" i="1"/>
  <c r="DN259" i="1"/>
  <c r="DO259" i="1"/>
  <c r="DP259" i="1"/>
  <c r="DK260" i="1"/>
  <c r="DL260" i="1"/>
  <c r="DM260" i="1"/>
  <c r="DN260" i="1"/>
  <c r="DO260" i="1"/>
  <c r="DP260" i="1"/>
  <c r="DK261" i="1"/>
  <c r="DL261" i="1"/>
  <c r="DM261" i="1"/>
  <c r="DN261" i="1"/>
  <c r="DO261" i="1"/>
  <c r="DP261" i="1"/>
  <c r="DK262" i="1"/>
  <c r="DL262" i="1"/>
  <c r="DM262" i="1"/>
  <c r="DN262" i="1"/>
  <c r="DO262" i="1"/>
  <c r="DP262" i="1"/>
  <c r="DK263" i="1"/>
  <c r="DL263" i="1"/>
  <c r="DM263" i="1"/>
  <c r="DN263" i="1"/>
  <c r="DO263" i="1"/>
  <c r="DP263" i="1"/>
  <c r="DK264" i="1"/>
  <c r="DL264" i="1"/>
  <c r="DM264" i="1"/>
  <c r="DN264" i="1"/>
  <c r="DO264" i="1"/>
  <c r="DP264" i="1"/>
  <c r="DK265" i="1"/>
  <c r="DL265" i="1"/>
  <c r="DM265" i="1"/>
  <c r="DN265" i="1"/>
  <c r="DO265" i="1"/>
  <c r="DP265" i="1"/>
  <c r="DK266" i="1"/>
  <c r="DL266" i="1"/>
  <c r="DM266" i="1"/>
  <c r="DN266" i="1"/>
  <c r="DO266" i="1"/>
  <c r="DP266" i="1"/>
  <c r="DK267" i="1"/>
  <c r="DL267" i="1"/>
  <c r="DM267" i="1"/>
  <c r="DN267" i="1"/>
  <c r="DO267" i="1"/>
  <c r="DP267" i="1"/>
  <c r="DK268" i="1"/>
  <c r="DL268" i="1"/>
  <c r="DM268" i="1"/>
  <c r="DN268" i="1"/>
  <c r="DO268" i="1"/>
  <c r="DP268" i="1"/>
  <c r="DK269" i="1"/>
  <c r="DL269" i="1"/>
  <c r="DM269" i="1"/>
  <c r="DN269" i="1"/>
  <c r="DO269" i="1"/>
  <c r="DP269" i="1"/>
  <c r="DK270" i="1"/>
  <c r="DL270" i="1"/>
  <c r="DM270" i="1"/>
  <c r="DN270" i="1"/>
  <c r="DO270" i="1"/>
  <c r="DP270" i="1"/>
  <c r="DK271" i="1"/>
  <c r="DL271" i="1"/>
  <c r="DM271" i="1"/>
  <c r="DN271" i="1"/>
  <c r="DO271" i="1"/>
  <c r="DP271" i="1"/>
  <c r="DK272" i="1"/>
  <c r="DL272" i="1"/>
  <c r="DM272" i="1"/>
  <c r="DN272" i="1"/>
  <c r="DO272" i="1"/>
  <c r="DP272" i="1"/>
  <c r="DK273" i="1"/>
  <c r="DL273" i="1"/>
  <c r="DM273" i="1"/>
  <c r="DN273" i="1"/>
  <c r="DO273" i="1"/>
  <c r="DP273" i="1"/>
  <c r="DK274" i="1"/>
  <c r="DL274" i="1"/>
  <c r="DM274" i="1"/>
  <c r="DN274" i="1"/>
  <c r="DO274" i="1"/>
  <c r="DP274" i="1"/>
  <c r="DK275" i="1"/>
  <c r="DL275" i="1"/>
  <c r="DM275" i="1"/>
  <c r="DN275" i="1"/>
  <c r="DO275" i="1"/>
  <c r="DP275" i="1"/>
  <c r="DK276" i="1"/>
  <c r="DL276" i="1"/>
  <c r="DM276" i="1"/>
  <c r="DN276" i="1"/>
  <c r="DO276" i="1"/>
  <c r="DP276" i="1"/>
  <c r="ET224" i="1" l="1"/>
  <c r="ET194" i="1"/>
  <c r="ET164" i="1"/>
  <c r="ET104" i="1"/>
  <c r="ET54" i="1"/>
  <c r="ET234" i="1"/>
  <c r="ET174" i="1"/>
  <c r="ET84" i="1"/>
  <c r="ET44" i="1"/>
  <c r="ET74" i="1"/>
  <c r="ET274" i="1"/>
  <c r="ET254" i="1"/>
  <c r="ET204" i="1"/>
  <c r="ET134" i="1"/>
  <c r="ET34" i="1"/>
  <c r="ET144" i="1"/>
  <c r="ET14" i="1"/>
  <c r="ET244" i="1"/>
  <c r="ET184" i="1"/>
  <c r="ET124" i="1"/>
  <c r="ET24" i="1"/>
  <c r="ET264" i="1"/>
  <c r="ET214" i="1"/>
  <c r="ET154" i="1"/>
  <c r="ET114" i="1"/>
  <c r="ET94" i="1"/>
  <c r="ET64" i="1"/>
  <c r="ET133" i="1"/>
  <c r="ET246" i="1"/>
  <c r="ET267" i="1"/>
  <c r="ET257" i="1"/>
  <c r="ET237" i="1"/>
  <c r="ET227" i="1"/>
  <c r="ET197" i="1"/>
  <c r="ET167" i="1"/>
  <c r="ET137" i="1"/>
  <c r="ET117" i="1"/>
  <c r="ET97" i="1"/>
  <c r="ET77" i="1"/>
  <c r="ET57" i="1"/>
  <c r="ET247" i="1"/>
  <c r="ET217" i="1"/>
  <c r="ET207" i="1"/>
  <c r="ET187" i="1"/>
  <c r="ET177" i="1"/>
  <c r="ET157" i="1"/>
  <c r="ET147" i="1"/>
  <c r="ET127" i="1"/>
  <c r="ET107" i="1"/>
  <c r="ET87" i="1"/>
  <c r="ET67" i="1"/>
  <c r="ET47" i="1"/>
  <c r="ET37" i="1"/>
  <c r="ET27" i="1"/>
  <c r="ET17" i="1"/>
  <c r="ET7" i="1"/>
  <c r="ET270" i="1"/>
  <c r="ET260" i="1"/>
  <c r="ET250" i="1"/>
  <c r="ET240" i="1"/>
  <c r="ET230" i="1"/>
  <c r="ET220" i="1"/>
  <c r="ET210" i="1"/>
  <c r="ET200" i="1"/>
  <c r="ET190" i="1"/>
  <c r="ET180" i="1"/>
  <c r="ET170" i="1"/>
  <c r="ET160" i="1"/>
  <c r="ET150" i="1"/>
  <c r="ET140" i="1"/>
  <c r="ET130" i="1"/>
  <c r="ET120" i="1"/>
  <c r="ET110" i="1"/>
  <c r="ET100" i="1"/>
  <c r="ET90" i="1"/>
  <c r="ET80" i="1"/>
  <c r="ET70" i="1"/>
  <c r="ET60" i="1"/>
  <c r="ET50" i="1"/>
  <c r="ET40" i="1"/>
  <c r="ET30" i="1"/>
  <c r="ET20" i="1"/>
  <c r="ET10" i="1"/>
  <c r="ET163" i="1"/>
  <c r="ET166" i="1"/>
  <c r="ET273" i="1"/>
  <c r="ET253" i="1"/>
  <c r="ET73" i="1"/>
  <c r="ET226" i="1"/>
  <c r="ET269" i="1"/>
  <c r="ET259" i="1"/>
  <c r="ET249" i="1"/>
  <c r="ET239" i="1"/>
  <c r="ET229" i="1"/>
  <c r="ET219" i="1"/>
  <c r="ET209" i="1"/>
  <c r="ET199" i="1"/>
  <c r="ET189" i="1"/>
  <c r="ET179" i="1"/>
  <c r="ET169" i="1"/>
  <c r="ET159" i="1"/>
  <c r="ET149" i="1"/>
  <c r="ET139" i="1"/>
  <c r="ET129" i="1"/>
  <c r="ET119" i="1"/>
  <c r="ET109" i="1"/>
  <c r="ET99" i="1"/>
  <c r="ET89" i="1"/>
  <c r="ET79" i="1"/>
  <c r="ET69" i="1"/>
  <c r="ET59" i="1"/>
  <c r="ET49" i="1"/>
  <c r="ET39" i="1"/>
  <c r="ET29" i="1"/>
  <c r="ET19" i="1"/>
  <c r="ET9" i="1"/>
  <c r="ET206" i="1"/>
  <c r="ET202" i="1"/>
  <c r="ET162" i="1"/>
  <c r="ET72" i="1"/>
  <c r="ET22" i="1"/>
  <c r="ET243" i="1"/>
  <c r="ET213" i="1"/>
  <c r="ET143" i="1"/>
  <c r="ET236" i="1"/>
  <c r="ET176" i="1"/>
  <c r="ET126" i="1"/>
  <c r="ET56" i="1"/>
  <c r="ET36" i="1"/>
  <c r="ET262" i="1"/>
  <c r="ET232" i="1"/>
  <c r="ET42" i="1"/>
  <c r="ET173" i="1"/>
  <c r="ET123" i="1"/>
  <c r="ET83" i="1"/>
  <c r="ET276" i="1"/>
  <c r="ET266" i="1"/>
  <c r="ET256" i="1"/>
  <c r="ET216" i="1"/>
  <c r="ET196" i="1"/>
  <c r="ET186" i="1"/>
  <c r="ET156" i="1"/>
  <c r="ET146" i="1"/>
  <c r="ET136" i="1"/>
  <c r="ET116" i="1"/>
  <c r="ET106" i="1"/>
  <c r="ET96" i="1"/>
  <c r="ET86" i="1"/>
  <c r="ET76" i="1"/>
  <c r="ET66" i="1"/>
  <c r="ET46" i="1"/>
  <c r="ET26" i="1"/>
  <c r="ET16" i="1"/>
  <c r="ET122" i="1"/>
  <c r="ET235" i="1"/>
  <c r="ET225" i="1"/>
  <c r="ET175" i="1"/>
  <c r="ET145" i="1"/>
  <c r="ET125" i="1"/>
  <c r="ET115" i="1"/>
  <c r="ET105" i="1"/>
  <c r="ET95" i="1"/>
  <c r="ET85" i="1"/>
  <c r="ET75" i="1"/>
  <c r="ET65" i="1"/>
  <c r="ET55" i="1"/>
  <c r="ET45" i="1"/>
  <c r="ET35" i="1"/>
  <c r="ET15" i="1"/>
  <c r="ET212" i="1"/>
  <c r="ET182" i="1"/>
  <c r="ET82" i="1"/>
  <c r="ET52" i="1"/>
  <c r="ET28" i="1"/>
  <c r="ET252" i="1"/>
  <c r="ET192" i="1"/>
  <c r="ET32" i="1"/>
  <c r="ET245" i="1"/>
  <c r="ET205" i="1"/>
  <c r="ET185" i="1"/>
  <c r="ET165" i="1"/>
  <c r="ET268" i="1"/>
  <c r="ET228" i="1"/>
  <c r="ET218" i="1"/>
  <c r="ET188" i="1"/>
  <c r="ET158" i="1"/>
  <c r="ET138" i="1"/>
  <c r="ET118" i="1"/>
  <c r="ET88" i="1"/>
  <c r="ET78" i="1"/>
  <c r="ET68" i="1"/>
  <c r="ET58" i="1"/>
  <c r="ET48" i="1"/>
  <c r="ET18" i="1"/>
  <c r="ET8" i="1"/>
  <c r="ET263" i="1"/>
  <c r="ET233" i="1"/>
  <c r="ET223" i="1"/>
  <c r="ET193" i="1"/>
  <c r="ET183" i="1"/>
  <c r="ET153" i="1"/>
  <c r="ET113" i="1"/>
  <c r="ET103" i="1"/>
  <c r="ET93" i="1"/>
  <c r="ET63" i="1"/>
  <c r="ET53" i="1"/>
  <c r="ET43" i="1"/>
  <c r="ET33" i="1"/>
  <c r="ET23" i="1"/>
  <c r="ET13" i="1"/>
  <c r="ET272" i="1"/>
  <c r="ET222" i="1"/>
  <c r="ET152" i="1"/>
  <c r="ET142" i="1"/>
  <c r="ET132" i="1"/>
  <c r="ET112" i="1"/>
  <c r="ET102" i="1"/>
  <c r="ET62" i="1"/>
  <c r="ET275" i="1"/>
  <c r="ET265" i="1"/>
  <c r="ET135" i="1"/>
  <c r="ET258" i="1"/>
  <c r="ET248" i="1"/>
  <c r="ET238" i="1"/>
  <c r="ET198" i="1"/>
  <c r="ET178" i="1"/>
  <c r="ET168" i="1"/>
  <c r="ET148" i="1"/>
  <c r="ET128" i="1"/>
  <c r="ET108" i="1"/>
  <c r="ET98" i="1"/>
  <c r="ET38" i="1"/>
  <c r="ET271" i="1"/>
  <c r="ET251" i="1"/>
  <c r="ET211" i="1"/>
  <c r="ET201" i="1"/>
  <c r="ET191" i="1"/>
  <c r="ET181" i="1"/>
  <c r="ET171" i="1"/>
  <c r="ET161" i="1"/>
  <c r="ET151" i="1"/>
  <c r="ET141" i="1"/>
  <c r="ET131" i="1"/>
  <c r="ET121" i="1"/>
  <c r="ET111" i="1"/>
  <c r="ET101" i="1"/>
  <c r="ET91" i="1"/>
  <c r="ET81" i="1"/>
  <c r="ET71" i="1"/>
  <c r="ET61" i="1"/>
  <c r="ET51" i="1"/>
  <c r="ET41" i="1"/>
  <c r="ET31" i="1"/>
  <c r="ET21" i="1"/>
  <c r="ET11" i="1"/>
  <c r="ET203" i="1"/>
  <c r="ET242" i="1"/>
  <c r="ET172" i="1"/>
  <c r="ET92" i="1"/>
  <c r="ET12" i="1"/>
  <c r="ET255" i="1"/>
  <c r="ET215" i="1"/>
  <c r="ET195" i="1"/>
  <c r="ET155" i="1"/>
  <c r="ET25" i="1"/>
  <c r="ET208" i="1"/>
  <c r="ET261" i="1"/>
  <c r="ET241" i="1"/>
  <c r="ET231" i="1"/>
  <c r="ET221" i="1"/>
  <c r="DW315" i="1"/>
  <c r="EA315" i="1" s="1"/>
  <c r="ER289" i="1"/>
  <c r="ER310" i="1"/>
  <c r="ER286" i="1"/>
  <c r="DW298" i="1"/>
  <c r="EA298" i="1" s="1"/>
  <c r="DW312" i="1"/>
  <c r="EA312" i="1" s="1"/>
  <c r="DW277" i="1"/>
  <c r="EA277" i="1" s="1"/>
  <c r="DW306" i="1"/>
  <c r="EA306" i="1" s="1"/>
  <c r="DW292" i="1"/>
  <c r="EA292" i="1" s="1"/>
  <c r="DW291" i="1"/>
  <c r="EA291" i="1" s="1"/>
  <c r="DW295" i="1"/>
  <c r="EA295" i="1" s="1"/>
  <c r="DW307" i="1"/>
  <c r="EA307" i="1" s="1"/>
  <c r="DW278" i="1"/>
  <c r="EA278" i="1" s="1"/>
  <c r="DW283" i="1"/>
  <c r="EA283" i="1" s="1"/>
  <c r="ER314" i="1"/>
  <c r="DW314" i="1"/>
  <c r="EA314" i="1" s="1"/>
  <c r="DW288" i="1"/>
  <c r="EA288" i="1" s="1"/>
  <c r="ER309" i="1"/>
  <c r="DW309" i="1"/>
  <c r="EA309" i="1" s="1"/>
  <c r="ER312" i="1"/>
  <c r="ER285" i="1"/>
  <c r="DW285" i="1"/>
  <c r="EA285" i="1" s="1"/>
  <c r="DW290" i="1"/>
  <c r="EA290" i="1" s="1"/>
  <c r="ER301" i="1"/>
  <c r="DW301" i="1"/>
  <c r="EA301" i="1" s="1"/>
  <c r="DW311" i="1"/>
  <c r="EA311" i="1" s="1"/>
  <c r="DW286" i="1"/>
  <c r="EA286" i="1" s="1"/>
  <c r="DW287" i="1"/>
  <c r="EA287" i="1" s="1"/>
  <c r="DW293" i="1"/>
  <c r="EA293" i="1" s="1"/>
  <c r="ER299" i="1"/>
  <c r="DW299" i="1"/>
  <c r="EA299" i="1" s="1"/>
  <c r="ER304" i="1"/>
  <c r="DW304" i="1"/>
  <c r="EA304" i="1" s="1"/>
  <c r="DW297" i="1"/>
  <c r="EA297" i="1" s="1"/>
  <c r="ER308" i="1"/>
  <c r="DW308" i="1"/>
  <c r="EA308" i="1" s="1"/>
  <c r="DW305" i="1"/>
  <c r="EA305" i="1" s="1"/>
  <c r="DW310" i="1"/>
  <c r="EA310" i="1" s="1"/>
  <c r="ER294" i="1"/>
  <c r="DW294" i="1"/>
  <c r="EA294" i="1" s="1"/>
  <c r="ER303" i="1"/>
  <c r="DW303" i="1"/>
  <c r="EA303" i="1" s="1"/>
  <c r="ER313" i="1"/>
  <c r="DW313" i="1"/>
  <c r="EA313" i="1" s="1"/>
  <c r="DW289" i="1"/>
  <c r="EA289" i="1" s="1"/>
  <c r="ES285" i="1"/>
  <c r="ES289" i="1"/>
  <c r="ES303" i="1"/>
  <c r="ES294" i="1"/>
  <c r="ES308" i="1"/>
  <c r="ES310" i="1"/>
  <c r="ES304" i="1"/>
  <c r="ES314" i="1"/>
  <c r="ES283" i="1"/>
  <c r="ES288" i="1"/>
  <c r="ES286" i="1"/>
  <c r="ES287" i="1"/>
  <c r="ES299" i="1"/>
  <c r="ER287" i="1"/>
  <c r="ES301" i="1"/>
  <c r="ES305" i="1"/>
  <c r="ES290" i="1"/>
  <c r="ES293" i="1"/>
  <c r="ER290" i="1"/>
  <c r="ER288" i="1"/>
  <c r="ER305" i="1"/>
  <c r="ER297" i="1"/>
  <c r="ES312" i="1"/>
  <c r="ER293" i="1"/>
  <c r="ER283" i="1"/>
  <c r="ES297" i="1"/>
  <c r="ES313" i="1"/>
  <c r="ES309" i="1"/>
  <c r="ES292" i="1"/>
  <c r="ES291" i="1"/>
  <c r="ER291" i="1"/>
  <c r="ES311" i="1"/>
  <c r="ER292" i="1"/>
  <c r="ER311" i="1"/>
  <c r="ER307" i="1"/>
  <c r="ER315" i="1"/>
  <c r="ES298" i="1"/>
  <c r="ES315" i="1"/>
  <c r="ER278" i="1"/>
  <c r="ER298" i="1"/>
  <c r="ES306" i="1"/>
  <c r="ER295" i="1"/>
  <c r="ER306" i="1"/>
  <c r="ES278" i="1"/>
  <c r="ES295" i="1"/>
  <c r="ES307" i="1"/>
  <c r="ER277" i="1"/>
  <c r="ES277" i="1"/>
  <c r="DJ102" i="1"/>
  <c r="DJ108" i="1"/>
  <c r="DJ68" i="1"/>
  <c r="DJ268" i="1"/>
  <c r="DJ88" i="1"/>
  <c r="DJ188" i="1"/>
  <c r="DJ233" i="1"/>
  <c r="DJ103" i="1"/>
  <c r="DJ262" i="1"/>
  <c r="DJ242" i="1"/>
  <c r="DJ222" i="1"/>
  <c r="DJ202" i="1"/>
  <c r="DJ182" i="1"/>
  <c r="DJ162" i="1"/>
  <c r="DJ142" i="1"/>
  <c r="DJ122" i="1"/>
  <c r="DJ82" i="1"/>
  <c r="DJ42" i="1"/>
  <c r="DJ22" i="1"/>
  <c r="DJ263" i="1"/>
  <c r="DJ228" i="1"/>
  <c r="DJ28" i="1"/>
  <c r="DJ223" i="1"/>
  <c r="DJ23" i="1"/>
  <c r="DJ62" i="1"/>
  <c r="DJ248" i="1"/>
  <c r="DJ48" i="1"/>
  <c r="DJ168" i="1"/>
  <c r="DJ128" i="1"/>
  <c r="DJ273" i="1"/>
  <c r="DJ208" i="1"/>
  <c r="DJ148" i="1"/>
  <c r="DJ8" i="1"/>
  <c r="DJ83" i="1"/>
  <c r="DJ43" i="1"/>
  <c r="DJ253" i="1"/>
  <c r="DJ213" i="1"/>
  <c r="DJ123" i="1"/>
  <c r="DJ267" i="1"/>
  <c r="DJ247" i="1"/>
  <c r="DJ227" i="1"/>
  <c r="DJ207" i="1"/>
  <c r="DJ187" i="1"/>
  <c r="DJ167" i="1"/>
  <c r="DJ147" i="1"/>
  <c r="DJ127" i="1"/>
  <c r="DJ107" i="1"/>
  <c r="DJ87" i="1"/>
  <c r="DJ67" i="1"/>
  <c r="DJ47" i="1"/>
  <c r="DJ27" i="1"/>
  <c r="DJ7" i="1"/>
  <c r="DJ143" i="1"/>
  <c r="DJ243" i="1"/>
  <c r="DJ203" i="1"/>
  <c r="DJ183" i="1"/>
  <c r="DJ54" i="1"/>
  <c r="DJ163" i="1"/>
  <c r="DJ63" i="1"/>
  <c r="DJ276" i="1"/>
  <c r="DJ256" i="1"/>
  <c r="DJ236" i="1"/>
  <c r="DJ216" i="1"/>
  <c r="DJ196" i="1"/>
  <c r="DJ176" i="1"/>
  <c r="DJ156" i="1"/>
  <c r="DJ136" i="1"/>
  <c r="DJ116" i="1"/>
  <c r="DJ96" i="1"/>
  <c r="DJ76" i="1"/>
  <c r="DJ56" i="1"/>
  <c r="DJ36" i="1"/>
  <c r="DJ16" i="1"/>
  <c r="DJ269" i="1"/>
  <c r="DJ232" i="1"/>
  <c r="DJ189" i="1"/>
  <c r="DJ152" i="1"/>
  <c r="DJ112" i="1"/>
  <c r="DJ69" i="1"/>
  <c r="DJ245" i="1"/>
  <c r="DJ215" i="1"/>
  <c r="DJ185" i="1"/>
  <c r="DJ175" i="1"/>
  <c r="DJ165" i="1"/>
  <c r="DJ155" i="1"/>
  <c r="DJ135" i="1"/>
  <c r="DJ125" i="1"/>
  <c r="DJ115" i="1"/>
  <c r="DJ105" i="1"/>
  <c r="DJ95" i="1"/>
  <c r="DJ85" i="1"/>
  <c r="DJ75" i="1"/>
  <c r="DJ65" i="1"/>
  <c r="DJ55" i="1"/>
  <c r="DJ45" i="1"/>
  <c r="DJ35" i="1"/>
  <c r="DJ25" i="1"/>
  <c r="DJ15" i="1"/>
  <c r="DJ198" i="1"/>
  <c r="DJ178" i="1"/>
  <c r="DJ158" i="1"/>
  <c r="DJ138" i="1"/>
  <c r="DJ118" i="1"/>
  <c r="DJ98" i="1"/>
  <c r="DJ78" i="1"/>
  <c r="DJ58" i="1"/>
  <c r="DJ38" i="1"/>
  <c r="DJ18" i="1"/>
  <c r="DJ252" i="1"/>
  <c r="DJ219" i="1"/>
  <c r="DJ149" i="1"/>
  <c r="DJ89" i="1"/>
  <c r="DJ39" i="1"/>
  <c r="DJ19" i="1"/>
  <c r="DJ275" i="1"/>
  <c r="DJ265" i="1"/>
  <c r="DJ255" i="1"/>
  <c r="DJ235" i="1"/>
  <c r="DJ225" i="1"/>
  <c r="DJ205" i="1"/>
  <c r="DJ195" i="1"/>
  <c r="DJ145" i="1"/>
  <c r="DJ258" i="1"/>
  <c r="DJ238" i="1"/>
  <c r="DJ218" i="1"/>
  <c r="DJ209" i="1"/>
  <c r="DJ249" i="1"/>
  <c r="DJ212" i="1"/>
  <c r="DJ179" i="1"/>
  <c r="DJ159" i="1"/>
  <c r="DJ72" i="1"/>
  <c r="DJ12" i="1"/>
  <c r="DJ201" i="1"/>
  <c r="DJ151" i="1"/>
  <c r="DJ71" i="1"/>
  <c r="DJ41" i="1"/>
  <c r="DJ34" i="1"/>
  <c r="DJ14" i="1"/>
  <c r="DJ264" i="1"/>
  <c r="DJ254" i="1"/>
  <c r="DJ184" i="1"/>
  <c r="DJ124" i="1"/>
  <c r="DJ104" i="1"/>
  <c r="DJ229" i="1"/>
  <c r="DJ139" i="1"/>
  <c r="DJ52" i="1"/>
  <c r="DJ172" i="1"/>
  <c r="DJ129" i="1"/>
  <c r="DJ92" i="1"/>
  <c r="DJ32" i="1"/>
  <c r="DJ9" i="1"/>
  <c r="DJ251" i="1"/>
  <c r="DJ221" i="1"/>
  <c r="DJ161" i="1"/>
  <c r="DJ111" i="1"/>
  <c r="DJ91" i="1"/>
  <c r="DJ11" i="1"/>
  <c r="DJ74" i="1"/>
  <c r="DJ274" i="1"/>
  <c r="DJ244" i="1"/>
  <c r="DJ234" i="1"/>
  <c r="DJ224" i="1"/>
  <c r="DJ214" i="1"/>
  <c r="DJ204" i="1"/>
  <c r="DJ164" i="1"/>
  <c r="DJ144" i="1"/>
  <c r="DJ257" i="1"/>
  <c r="DJ237" i="1"/>
  <c r="DJ217" i="1"/>
  <c r="DJ197" i="1"/>
  <c r="DJ177" i="1"/>
  <c r="DJ157" i="1"/>
  <c r="DJ137" i="1"/>
  <c r="DJ117" i="1"/>
  <c r="DJ97" i="1"/>
  <c r="DJ77" i="1"/>
  <c r="DJ57" i="1"/>
  <c r="DJ37" i="1"/>
  <c r="DJ17" i="1"/>
  <c r="DJ272" i="1"/>
  <c r="DJ239" i="1"/>
  <c r="DJ199" i="1"/>
  <c r="DJ169" i="1"/>
  <c r="DJ132" i="1"/>
  <c r="DJ119" i="1"/>
  <c r="DJ109" i="1"/>
  <c r="DJ59" i="1"/>
  <c r="DJ261" i="1"/>
  <c r="DJ131" i="1"/>
  <c r="DJ121" i="1"/>
  <c r="DJ101" i="1"/>
  <c r="DJ84" i="1"/>
  <c r="DJ44" i="1"/>
  <c r="DJ259" i="1"/>
  <c r="DJ99" i="1"/>
  <c r="DJ49" i="1"/>
  <c r="DJ271" i="1"/>
  <c r="DJ181" i="1"/>
  <c r="DJ81" i="1"/>
  <c r="DJ61" i="1"/>
  <c r="DJ21" i="1"/>
  <c r="DJ134" i="1"/>
  <c r="DJ120" i="1"/>
  <c r="DJ192" i="1"/>
  <c r="DJ79" i="1"/>
  <c r="DJ29" i="1"/>
  <c r="DJ241" i="1"/>
  <c r="DJ231" i="1"/>
  <c r="DJ211" i="1"/>
  <c r="DJ191" i="1"/>
  <c r="DJ171" i="1"/>
  <c r="DJ141" i="1"/>
  <c r="DJ51" i="1"/>
  <c r="DJ31" i="1"/>
  <c r="DJ194" i="1"/>
  <c r="DJ174" i="1"/>
  <c r="DJ154" i="1"/>
  <c r="DJ114" i="1"/>
  <c r="DJ94" i="1"/>
  <c r="DJ64" i="1"/>
  <c r="DJ24" i="1"/>
  <c r="DJ186" i="1"/>
  <c r="DJ270" i="1"/>
  <c r="DJ266" i="1"/>
  <c r="DJ260" i="1"/>
  <c r="DJ250" i="1"/>
  <c r="DJ246" i="1"/>
  <c r="DJ240" i="1"/>
  <c r="DJ230" i="1"/>
  <c r="DJ226" i="1"/>
  <c r="DJ220" i="1"/>
  <c r="DJ210" i="1"/>
  <c r="DJ206" i="1"/>
  <c r="DJ200" i="1"/>
  <c r="DJ193" i="1"/>
  <c r="DJ190" i="1"/>
  <c r="DJ180" i="1"/>
  <c r="DJ173" i="1"/>
  <c r="DJ170" i="1"/>
  <c r="DJ166" i="1"/>
  <c r="DJ160" i="1"/>
  <c r="DJ153" i="1"/>
  <c r="DJ150" i="1"/>
  <c r="DJ146" i="1"/>
  <c r="DJ140" i="1"/>
  <c r="DJ133" i="1"/>
  <c r="DJ130" i="1"/>
  <c r="DJ126" i="1"/>
  <c r="DJ113" i="1"/>
  <c r="DJ110" i="1"/>
  <c r="DJ106" i="1"/>
  <c r="DJ100" i="1"/>
  <c r="DJ93" i="1"/>
  <c r="DJ90" i="1"/>
  <c r="DJ86" i="1"/>
  <c r="DJ80" i="1"/>
  <c r="DJ73" i="1"/>
  <c r="DJ70" i="1"/>
  <c r="DJ66" i="1"/>
  <c r="DJ60" i="1"/>
  <c r="DJ53" i="1"/>
  <c r="DJ50" i="1"/>
  <c r="DJ46" i="1"/>
  <c r="DJ40" i="1"/>
  <c r="DJ33" i="1"/>
  <c r="DJ30" i="1"/>
  <c r="DJ26" i="1"/>
  <c r="DJ20" i="1"/>
  <c r="DJ13" i="1"/>
  <c r="DJ10" i="1"/>
  <c r="DP6" i="1"/>
  <c r="DP3" i="1" s="1"/>
  <c r="DP1" i="1" s="1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69" i="46"/>
  <c r="R270" i="46"/>
  <c r="R271" i="46"/>
  <c r="R272" i="46"/>
  <c r="EQ7" i="1" l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R268" i="46"/>
  <c r="R267" i="46"/>
  <c r="R266" i="46"/>
  <c r="R265" i="46"/>
  <c r="R264" i="46"/>
  <c r="R263" i="46"/>
  <c r="R262" i="46"/>
  <c r="R261" i="46"/>
  <c r="R260" i="46"/>
  <c r="R259" i="46"/>
  <c r="R258" i="46"/>
  <c r="R257" i="46"/>
  <c r="R256" i="46"/>
  <c r="R255" i="46"/>
  <c r="R254" i="46"/>
  <c r="R253" i="46"/>
  <c r="R252" i="46"/>
  <c r="R251" i="46"/>
  <c r="R250" i="46"/>
  <c r="R249" i="46"/>
  <c r="R248" i="46"/>
  <c r="R247" i="46"/>
  <c r="R246" i="46"/>
  <c r="R245" i="46"/>
  <c r="R244" i="46"/>
  <c r="R243" i="46"/>
  <c r="R242" i="46"/>
  <c r="R241" i="46"/>
  <c r="R240" i="46"/>
  <c r="R239" i="46"/>
  <c r="R238" i="46"/>
  <c r="R237" i="46"/>
  <c r="R236" i="46"/>
  <c r="R235" i="46"/>
  <c r="R234" i="46"/>
  <c r="R233" i="46"/>
  <c r="R232" i="46"/>
  <c r="R231" i="46"/>
  <c r="R230" i="46"/>
  <c r="R229" i="46"/>
  <c r="R228" i="46"/>
  <c r="R227" i="46"/>
  <c r="R226" i="46"/>
  <c r="R225" i="46"/>
  <c r="R224" i="46"/>
  <c r="R223" i="46"/>
  <c r="R222" i="46"/>
  <c r="R221" i="46"/>
  <c r="R220" i="46"/>
  <c r="R219" i="46"/>
  <c r="R218" i="46"/>
  <c r="R217" i="46"/>
  <c r="R216" i="46"/>
  <c r="R215" i="46"/>
  <c r="R214" i="46"/>
  <c r="R213" i="46"/>
  <c r="R212" i="46"/>
  <c r="R211" i="46"/>
  <c r="R210" i="46"/>
  <c r="R209" i="46"/>
  <c r="R208" i="46"/>
  <c r="R207" i="46"/>
  <c r="R206" i="46"/>
  <c r="R205" i="46"/>
  <c r="R204" i="46"/>
  <c r="R203" i="46"/>
  <c r="R202" i="46"/>
  <c r="R201" i="46"/>
  <c r="R200" i="46"/>
  <c r="R199" i="46"/>
  <c r="R198" i="46"/>
  <c r="R197" i="46"/>
  <c r="R196" i="46"/>
  <c r="R195" i="46"/>
  <c r="R194" i="46"/>
  <c r="R193" i="46"/>
  <c r="R192" i="46"/>
  <c r="R191" i="46"/>
  <c r="R190" i="46"/>
  <c r="R189" i="46"/>
  <c r="R188" i="46"/>
  <c r="R187" i="46"/>
  <c r="R186" i="46"/>
  <c r="R185" i="46"/>
  <c r="R184" i="46"/>
  <c r="R183" i="46"/>
  <c r="R182" i="46"/>
  <c r="R181" i="46"/>
  <c r="R180" i="46"/>
  <c r="R179" i="46"/>
  <c r="R178" i="46"/>
  <c r="R177" i="46"/>
  <c r="R176" i="46"/>
  <c r="R175" i="46"/>
  <c r="R174" i="46"/>
  <c r="R173" i="46"/>
  <c r="R172" i="46"/>
  <c r="R171" i="46"/>
  <c r="R170" i="46"/>
  <c r="R169" i="46"/>
  <c r="R168" i="46"/>
  <c r="R167" i="46"/>
  <c r="R166" i="46"/>
  <c r="R165" i="46"/>
  <c r="R164" i="46"/>
  <c r="R163" i="46"/>
  <c r="R162" i="46"/>
  <c r="R161" i="46"/>
  <c r="R160" i="46"/>
  <c r="R159" i="46"/>
  <c r="R158" i="46"/>
  <c r="R157" i="46"/>
  <c r="R156" i="46"/>
  <c r="R155" i="46"/>
  <c r="R154" i="46"/>
  <c r="R153" i="46"/>
  <c r="R152" i="46"/>
  <c r="R151" i="46"/>
  <c r="R150" i="46"/>
  <c r="R149" i="46"/>
  <c r="R148" i="46"/>
  <c r="R147" i="46"/>
  <c r="R146" i="46"/>
  <c r="R145" i="46"/>
  <c r="R144" i="46"/>
  <c r="R143" i="46"/>
  <c r="R142" i="46"/>
  <c r="R141" i="46"/>
  <c r="R140" i="46"/>
  <c r="R139" i="46"/>
  <c r="R138" i="46"/>
  <c r="R137" i="46"/>
  <c r="R136" i="46"/>
  <c r="R135" i="46"/>
  <c r="R134" i="46"/>
  <c r="R133" i="46"/>
  <c r="R132" i="46"/>
  <c r="R131" i="46"/>
  <c r="R130" i="46"/>
  <c r="R129" i="46"/>
  <c r="R128" i="46"/>
  <c r="R127" i="46"/>
  <c r="R126" i="46"/>
  <c r="R125" i="46"/>
  <c r="R124" i="46"/>
  <c r="R123" i="46"/>
  <c r="R122" i="46"/>
  <c r="R121" i="46"/>
  <c r="R120" i="46"/>
  <c r="R119" i="46"/>
  <c r="R118" i="46"/>
  <c r="R117" i="46"/>
  <c r="R116" i="46"/>
  <c r="R115" i="46"/>
  <c r="R114" i="46"/>
  <c r="R113" i="46"/>
  <c r="R112" i="46"/>
  <c r="R111" i="46"/>
  <c r="R110" i="46"/>
  <c r="R109" i="46"/>
  <c r="R108" i="46"/>
  <c r="R107" i="46"/>
  <c r="R106" i="46"/>
  <c r="R105" i="46"/>
  <c r="R104" i="46"/>
  <c r="R103" i="46"/>
  <c r="R102" i="46"/>
  <c r="R101" i="46"/>
  <c r="R100" i="46"/>
  <c r="R99" i="46"/>
  <c r="R98" i="46"/>
  <c r="R97" i="46"/>
  <c r="R96" i="46"/>
  <c r="R95" i="46"/>
  <c r="R94" i="46"/>
  <c r="R93" i="46"/>
  <c r="R92" i="46"/>
  <c r="R91" i="46"/>
  <c r="R90" i="46"/>
  <c r="R89" i="46"/>
  <c r="R88" i="46"/>
  <c r="R87" i="46"/>
  <c r="R86" i="46"/>
  <c r="R85" i="46"/>
  <c r="R84" i="46"/>
  <c r="R83" i="46"/>
  <c r="R82" i="46"/>
  <c r="R81" i="46"/>
  <c r="R80" i="46"/>
  <c r="R79" i="46"/>
  <c r="R78" i="46"/>
  <c r="R77" i="46"/>
  <c r="R76" i="46"/>
  <c r="R75" i="46"/>
  <c r="R74" i="46"/>
  <c r="R73" i="46"/>
  <c r="R72" i="46"/>
  <c r="R71" i="46"/>
  <c r="R70" i="46"/>
  <c r="R69" i="46"/>
  <c r="R68" i="46"/>
  <c r="R67" i="46"/>
  <c r="R66" i="46"/>
  <c r="R65" i="46"/>
  <c r="R64" i="46"/>
  <c r="R63" i="46"/>
  <c r="R62" i="46"/>
  <c r="R61" i="46"/>
  <c r="R60" i="46"/>
  <c r="R59" i="46"/>
  <c r="R58" i="46"/>
  <c r="R57" i="46"/>
  <c r="R56" i="46"/>
  <c r="R55" i="46"/>
  <c r="R54" i="46"/>
  <c r="R53" i="46"/>
  <c r="R52" i="46"/>
  <c r="R51" i="46"/>
  <c r="R50" i="46"/>
  <c r="R49" i="46"/>
  <c r="R48" i="46"/>
  <c r="R47" i="46"/>
  <c r="R46" i="46"/>
  <c r="R45" i="46"/>
  <c r="R44" i="46"/>
  <c r="R43" i="46"/>
  <c r="R42" i="46"/>
  <c r="R41" i="46"/>
  <c r="R40" i="46"/>
  <c r="R39" i="46"/>
  <c r="R38" i="46"/>
  <c r="R37" i="46"/>
  <c r="R36" i="46"/>
  <c r="R35" i="46"/>
  <c r="R34" i="46"/>
  <c r="R33" i="46"/>
  <c r="R32" i="46"/>
  <c r="R31" i="46"/>
  <c r="R30" i="46"/>
  <c r="R29" i="46"/>
  <c r="R28" i="46"/>
  <c r="R27" i="46"/>
  <c r="R26" i="46"/>
  <c r="R25" i="46"/>
  <c r="R24" i="46"/>
  <c r="R23" i="46"/>
  <c r="R22" i="46"/>
  <c r="R21" i="46"/>
  <c r="R20" i="46"/>
  <c r="R19" i="46"/>
  <c r="R18" i="46"/>
  <c r="R17" i="46"/>
  <c r="R16" i="46"/>
  <c r="R15" i="46"/>
  <c r="R14" i="46"/>
  <c r="R13" i="46"/>
  <c r="R12" i="46"/>
  <c r="R11" i="46"/>
  <c r="R10" i="46"/>
  <c r="R9" i="46"/>
  <c r="R8" i="46"/>
  <c r="R7" i="46"/>
  <c r="R6" i="46"/>
  <c r="A6" i="46"/>
  <c r="R2" i="46" l="1"/>
  <c r="CX276" i="1" l="1"/>
  <c r="CZ276" i="1"/>
  <c r="DB276" i="1"/>
  <c r="DC276" i="1"/>
  <c r="DH276" i="1" s="1"/>
  <c r="DD276" i="1"/>
  <c r="DE276" i="1"/>
  <c r="DF276" i="1"/>
  <c r="CO276" i="1" l="1"/>
  <c r="DA276" i="1" s="1"/>
  <c r="DG276" i="1"/>
  <c r="DI276" i="1"/>
  <c r="CX274" i="1"/>
  <c r="CX275" i="1"/>
  <c r="CZ274" i="1"/>
  <c r="CZ275" i="1"/>
  <c r="DB274" i="1"/>
  <c r="DB275" i="1"/>
  <c r="DC274" i="1"/>
  <c r="DG274" i="1" s="1"/>
  <c r="DC275" i="1"/>
  <c r="DG275" i="1" s="1"/>
  <c r="DD274" i="1"/>
  <c r="DD275" i="1"/>
  <c r="DE274" i="1"/>
  <c r="DE275" i="1"/>
  <c r="DF274" i="1"/>
  <c r="DF275" i="1"/>
  <c r="EM276" i="1" l="1"/>
  <c r="EN276" i="1"/>
  <c r="EO276" i="1"/>
  <c r="EL276" i="1"/>
  <c r="EK276" i="1"/>
  <c r="EH276" i="1"/>
  <c r="EJ276" i="1"/>
  <c r="EG276" i="1"/>
  <c r="EI276" i="1"/>
  <c r="EC276" i="1"/>
  <c r="EE276" i="1" s="1"/>
  <c r="ED276" i="1"/>
  <c r="EF276" i="1" s="1"/>
  <c r="EB276" i="1"/>
  <c r="DX276" i="1"/>
  <c r="DZ276" i="1"/>
  <c r="DY276" i="1"/>
  <c r="DV276" i="1"/>
  <c r="DT276" i="1"/>
  <c r="DU276" i="1"/>
  <c r="CT276" i="1"/>
  <c r="CQ276" i="1"/>
  <c r="CV276" i="1"/>
  <c r="CU276" i="1"/>
  <c r="CS276" i="1"/>
  <c r="CR276" i="1"/>
  <c r="CP276" i="1"/>
  <c r="CO275" i="1"/>
  <c r="CS275" i="1" s="1"/>
  <c r="CO274" i="1"/>
  <c r="DA274" i="1" s="1"/>
  <c r="EP276" i="1"/>
  <c r="DI275" i="1"/>
  <c r="DI274" i="1"/>
  <c r="DH275" i="1"/>
  <c r="DH274" i="1"/>
  <c r="EM274" i="1" l="1"/>
  <c r="EN274" i="1"/>
  <c r="EK274" i="1"/>
  <c r="EJ274" i="1"/>
  <c r="EI274" i="1"/>
  <c r="EG274" i="1"/>
  <c r="EL274" i="1"/>
  <c r="EO274" i="1"/>
  <c r="EH274" i="1"/>
  <c r="ED274" i="1"/>
  <c r="EF274" i="1" s="1"/>
  <c r="EC274" i="1"/>
  <c r="EE274" i="1" s="1"/>
  <c r="EB274" i="1"/>
  <c r="DX274" i="1"/>
  <c r="DZ274" i="1"/>
  <c r="DY274" i="1"/>
  <c r="DV274" i="1"/>
  <c r="DU274" i="1"/>
  <c r="DT274" i="1"/>
  <c r="DW276" i="1"/>
  <c r="EA276" i="1" s="1"/>
  <c r="CV274" i="1"/>
  <c r="CT274" i="1"/>
  <c r="CP274" i="1"/>
  <c r="CU274" i="1"/>
  <c r="DA275" i="1"/>
  <c r="CP275" i="1"/>
  <c r="CQ275" i="1"/>
  <c r="CR275" i="1"/>
  <c r="CV275" i="1"/>
  <c r="CT275" i="1"/>
  <c r="CU275" i="1"/>
  <c r="CQ274" i="1"/>
  <c r="ER276" i="1"/>
  <c r="ES276" i="1"/>
  <c r="CR274" i="1"/>
  <c r="CS274" i="1"/>
  <c r="EP274" i="1"/>
  <c r="EM275" i="1" l="1"/>
  <c r="EN275" i="1"/>
  <c r="EK275" i="1"/>
  <c r="EJ275" i="1"/>
  <c r="EL275" i="1"/>
  <c r="EH275" i="1"/>
  <c r="EI275" i="1"/>
  <c r="EO275" i="1"/>
  <c r="EG275" i="1"/>
  <c r="ED275" i="1"/>
  <c r="EF275" i="1" s="1"/>
  <c r="EC275" i="1"/>
  <c r="EE275" i="1" s="1"/>
  <c r="EB275" i="1"/>
  <c r="DZ275" i="1"/>
  <c r="DX275" i="1"/>
  <c r="DY275" i="1"/>
  <c r="DV275" i="1"/>
  <c r="DU275" i="1"/>
  <c r="DT275" i="1"/>
  <c r="DW274" i="1"/>
  <c r="EA274" i="1" s="1"/>
  <c r="ER274" i="1"/>
  <c r="ES274" i="1"/>
  <c r="EP275" i="1"/>
  <c r="ER275" i="1" l="1"/>
  <c r="DW275" i="1"/>
  <c r="EA275" i="1" s="1"/>
  <c r="ES275" i="1"/>
  <c r="CX273" i="1"/>
  <c r="CZ273" i="1"/>
  <c r="DB273" i="1"/>
  <c r="DC273" i="1"/>
  <c r="DG273" i="1" s="1"/>
  <c r="DD273" i="1"/>
  <c r="DE273" i="1"/>
  <c r="DF273" i="1"/>
  <c r="CO273" i="1" l="1"/>
  <c r="CP273" i="1" s="1"/>
  <c r="DI273" i="1"/>
  <c r="DH273" i="1"/>
  <c r="M238" i="36"/>
  <c r="DA273" i="1" l="1"/>
  <c r="CR273" i="1"/>
  <c r="CV273" i="1"/>
  <c r="CU273" i="1"/>
  <c r="CT273" i="1"/>
  <c r="CS273" i="1"/>
  <c r="CQ273" i="1"/>
  <c r="P238" i="36"/>
  <c r="C269" i="36" s="1"/>
  <c r="EN273" i="1" l="1"/>
  <c r="EO273" i="1"/>
  <c r="EI273" i="1"/>
  <c r="EM273" i="1"/>
  <c r="EJ273" i="1"/>
  <c r="EL273" i="1"/>
  <c r="EK273" i="1"/>
  <c r="EH273" i="1"/>
  <c r="EG273" i="1"/>
  <c r="EC273" i="1"/>
  <c r="EE273" i="1" s="1"/>
  <c r="ED273" i="1"/>
  <c r="EF273" i="1" s="1"/>
  <c r="EB273" i="1"/>
  <c r="DZ273" i="1"/>
  <c r="DX273" i="1"/>
  <c r="DY273" i="1"/>
  <c r="DV273" i="1"/>
  <c r="DU273" i="1"/>
  <c r="DT273" i="1"/>
  <c r="EP273" i="1"/>
  <c r="B282" i="36"/>
  <c r="DK6" i="1"/>
  <c r="A282" i="36"/>
  <c r="F298" i="36" s="1"/>
  <c r="F299" i="36" s="1"/>
  <c r="C298" i="36"/>
  <c r="C297" i="36"/>
  <c r="C296" i="36"/>
  <c r="DK3" i="1" l="1"/>
  <c r="DK1" i="1" s="1"/>
  <c r="DW273" i="1"/>
  <c r="EA273" i="1" s="1"/>
  <c r="ER273" i="1"/>
  <c r="ES273" i="1"/>
  <c r="C229" i="36"/>
  <c r="B261" i="36" s="1"/>
  <c r="B288" i="36" s="1"/>
  <c r="D229" i="36"/>
  <c r="B262" i="36" s="1"/>
  <c r="B289" i="36" s="1"/>
  <c r="E229" i="36"/>
  <c r="B263" i="36" s="1"/>
  <c r="B290" i="36" s="1"/>
  <c r="F229" i="36"/>
  <c r="B264" i="36" s="1"/>
  <c r="B291" i="36" s="1"/>
  <c r="G229" i="36"/>
  <c r="B265" i="36" s="1"/>
  <c r="H229" i="36"/>
  <c r="B266" i="36" s="1"/>
  <c r="I229" i="36"/>
  <c r="B267" i="36" s="1"/>
  <c r="J229" i="36"/>
  <c r="B268" i="36" s="1"/>
  <c r="K229" i="36"/>
  <c r="L229" i="36"/>
  <c r="M229" i="36"/>
  <c r="N229" i="36"/>
  <c r="B229" i="36"/>
  <c r="B260" i="36" s="1"/>
  <c r="B287" i="36" s="1"/>
  <c r="C238" i="36" l="1"/>
  <c r="C261" i="36" s="1"/>
  <c r="C288" i="36" s="1"/>
  <c r="D238" i="36"/>
  <c r="C262" i="36" s="1"/>
  <c r="C289" i="36" s="1"/>
  <c r="E238" i="36"/>
  <c r="C263" i="36" s="1"/>
  <c r="F238" i="36"/>
  <c r="C264" i="36" s="1"/>
  <c r="G238" i="36"/>
  <c r="C265" i="36" s="1"/>
  <c r="H238" i="36"/>
  <c r="I238" i="36"/>
  <c r="J238" i="36"/>
  <c r="C268" i="36" s="1"/>
  <c r="K238" i="36"/>
  <c r="B269" i="36" s="1"/>
  <c r="E269" i="36" s="1"/>
  <c r="L238" i="36"/>
  <c r="B270" i="36" s="1"/>
  <c r="B271" i="36"/>
  <c r="N238" i="36"/>
  <c r="B238" i="36"/>
  <c r="C260" i="36" s="1"/>
  <c r="C287" i="36" s="1"/>
  <c r="F272" i="36"/>
  <c r="E268" i="36" l="1"/>
  <c r="G268" i="36" s="1"/>
  <c r="C295" i="36"/>
  <c r="B293" i="36"/>
  <c r="C266" i="36"/>
  <c r="D266" i="36" s="1"/>
  <c r="B294" i="36"/>
  <c r="C267" i="36"/>
  <c r="D267" i="36" s="1"/>
  <c r="B292" i="36"/>
  <c r="D265" i="36"/>
  <c r="E271" i="36"/>
  <c r="G271" i="36" s="1"/>
  <c r="B298" i="36"/>
  <c r="B295" i="36"/>
  <c r="D289" i="36"/>
  <c r="E289" i="36"/>
  <c r="G289" i="36" s="1"/>
  <c r="D269" i="36"/>
  <c r="B296" i="36"/>
  <c r="E294" i="36"/>
  <c r="G294" i="36" s="1"/>
  <c r="E263" i="36"/>
  <c r="G263" i="36" s="1"/>
  <c r="C290" i="36"/>
  <c r="E260" i="36"/>
  <c r="G260" i="36" s="1"/>
  <c r="E261" i="36"/>
  <c r="G261" i="36" s="1"/>
  <c r="E287" i="36"/>
  <c r="D287" i="36"/>
  <c r="E270" i="36"/>
  <c r="G270" i="36" s="1"/>
  <c r="B297" i="36"/>
  <c r="E293" i="36"/>
  <c r="G293" i="36" s="1"/>
  <c r="E264" i="36"/>
  <c r="G264" i="36" s="1"/>
  <c r="C291" i="36"/>
  <c r="D288" i="36"/>
  <c r="E288" i="36"/>
  <c r="G288" i="36" s="1"/>
  <c r="E262" i="36"/>
  <c r="G262" i="36" s="1"/>
  <c r="G269" i="36"/>
  <c r="D263" i="36"/>
  <c r="D270" i="36"/>
  <c r="D261" i="36"/>
  <c r="D264" i="36"/>
  <c r="D262" i="36"/>
  <c r="D271" i="36"/>
  <c r="D260" i="36"/>
  <c r="D268" i="36"/>
  <c r="E266" i="36" l="1"/>
  <c r="G266" i="36" s="1"/>
  <c r="C293" i="36"/>
  <c r="D293" i="36" s="1"/>
  <c r="C294" i="36"/>
  <c r="D294" i="36" s="1"/>
  <c r="E267" i="36"/>
  <c r="G267" i="36" s="1"/>
  <c r="E265" i="36"/>
  <c r="G265" i="36" s="1"/>
  <c r="C292" i="36"/>
  <c r="E297" i="36"/>
  <c r="G297" i="36" s="1"/>
  <c r="D297" i="36"/>
  <c r="G287" i="36"/>
  <c r="D291" i="36"/>
  <c r="E291" i="36"/>
  <c r="G291" i="36" s="1"/>
  <c r="E298" i="36"/>
  <c r="G298" i="36" s="1"/>
  <c r="D298" i="36"/>
  <c r="E290" i="36"/>
  <c r="G290" i="36" s="1"/>
  <c r="D290" i="36"/>
  <c r="D296" i="36"/>
  <c r="E296" i="36"/>
  <c r="G296" i="36" s="1"/>
  <c r="E295" i="36"/>
  <c r="G295" i="36" s="1"/>
  <c r="D295" i="36"/>
  <c r="H260" i="36"/>
  <c r="G272" i="36" l="1"/>
  <c r="I260" i="36" s="1"/>
  <c r="E272" i="36"/>
  <c r="E292" i="36"/>
  <c r="G292" i="36" s="1"/>
  <c r="D292" i="36"/>
  <c r="G299" i="36"/>
  <c r="H287" i="36"/>
  <c r="H261" i="36"/>
  <c r="I261" i="36" l="1"/>
  <c r="E299" i="36"/>
  <c r="H288" i="36"/>
  <c r="I287" i="36"/>
  <c r="H262" i="36"/>
  <c r="I262" i="36" s="1"/>
  <c r="H289" i="36" l="1"/>
  <c r="I288" i="36"/>
  <c r="H263" i="36"/>
  <c r="I263" i="36" s="1"/>
  <c r="H290" i="36" l="1"/>
  <c r="I289" i="36"/>
  <c r="H264" i="36"/>
  <c r="I264" i="36" s="1"/>
  <c r="I290" i="36" l="1"/>
  <c r="H291" i="36"/>
  <c r="H265" i="36"/>
  <c r="I265" i="36" s="1"/>
  <c r="I291" i="36" l="1"/>
  <c r="H292" i="36"/>
  <c r="H266" i="36"/>
  <c r="I266" i="36" s="1"/>
  <c r="I292" i="36" l="1"/>
  <c r="H293" i="36"/>
  <c r="H267" i="36"/>
  <c r="I267" i="36" s="1"/>
  <c r="I293" i="36" l="1"/>
  <c r="H294" i="36"/>
  <c r="H268" i="36"/>
  <c r="I268" i="36" s="1"/>
  <c r="I294" i="36" l="1"/>
  <c r="H295" i="36"/>
  <c r="H269" i="36"/>
  <c r="I269" i="36" s="1"/>
  <c r="I295" i="36" l="1"/>
  <c r="H296" i="36"/>
  <c r="H270" i="36"/>
  <c r="I270" i="36" s="1"/>
  <c r="I296" i="36" l="1"/>
  <c r="H297" i="36"/>
  <c r="H271" i="36"/>
  <c r="I271" i="36" s="1"/>
  <c r="I297" i="36" l="1"/>
  <c r="H298" i="36"/>
  <c r="I298" i="36" s="1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F2" i="40"/>
  <c r="G2" i="40"/>
  <c r="H2" i="40"/>
  <c r="I2" i="40"/>
  <c r="J2" i="40"/>
  <c r="K2" i="40"/>
  <c r="L2" i="40"/>
  <c r="M2" i="40"/>
  <c r="N2" i="40"/>
  <c r="O2" i="40"/>
  <c r="P2" i="40"/>
  <c r="Q2" i="40"/>
  <c r="E2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T2" i="40" l="1"/>
  <c r="R158" i="40" l="1"/>
  <c r="A158" i="40"/>
  <c r="R157" i="40"/>
  <c r="A157" i="40"/>
  <c r="R156" i="40"/>
  <c r="A156" i="40"/>
  <c r="R155" i="40"/>
  <c r="A155" i="40"/>
  <c r="R154" i="40"/>
  <c r="A154" i="40"/>
  <c r="R153" i="40"/>
  <c r="A153" i="40"/>
  <c r="R152" i="40"/>
  <c r="A152" i="40"/>
  <c r="R151" i="40"/>
  <c r="A151" i="40"/>
  <c r="R150" i="40"/>
  <c r="A150" i="40"/>
  <c r="R149" i="40"/>
  <c r="A149" i="40"/>
  <c r="R148" i="40"/>
  <c r="A148" i="40"/>
  <c r="R147" i="40"/>
  <c r="A147" i="40"/>
  <c r="R146" i="40"/>
  <c r="A146" i="40"/>
  <c r="R145" i="40"/>
  <c r="A145" i="40"/>
  <c r="R144" i="40"/>
  <c r="A144" i="40"/>
  <c r="R143" i="40"/>
  <c r="A143" i="40"/>
  <c r="R142" i="40"/>
  <c r="A142" i="40"/>
  <c r="R141" i="40"/>
  <c r="A141" i="40"/>
  <c r="R140" i="40"/>
  <c r="A140" i="40"/>
  <c r="R139" i="40"/>
  <c r="A139" i="40"/>
  <c r="R138" i="40"/>
  <c r="A138" i="40"/>
  <c r="R137" i="40"/>
  <c r="A137" i="40"/>
  <c r="R136" i="40"/>
  <c r="A136" i="40"/>
  <c r="R135" i="40"/>
  <c r="A135" i="40"/>
  <c r="R134" i="40"/>
  <c r="A134" i="40"/>
  <c r="R133" i="40"/>
  <c r="A133" i="40"/>
  <c r="R132" i="40"/>
  <c r="A132" i="40"/>
  <c r="R131" i="40"/>
  <c r="A131" i="40"/>
  <c r="R130" i="40"/>
  <c r="A130" i="40"/>
  <c r="R129" i="40"/>
  <c r="A129" i="40"/>
  <c r="R128" i="40"/>
  <c r="A128" i="40"/>
  <c r="R127" i="40"/>
  <c r="A127" i="40"/>
  <c r="R126" i="40"/>
  <c r="A126" i="40"/>
  <c r="R125" i="40"/>
  <c r="A125" i="40"/>
  <c r="R124" i="40"/>
  <c r="A124" i="40"/>
  <c r="R123" i="40"/>
  <c r="A123" i="40"/>
  <c r="R122" i="40"/>
  <c r="A122" i="40"/>
  <c r="R121" i="40"/>
  <c r="A121" i="40"/>
  <c r="R120" i="40"/>
  <c r="A120" i="40"/>
  <c r="R119" i="40"/>
  <c r="A119" i="40"/>
  <c r="R118" i="40"/>
  <c r="A118" i="40"/>
  <c r="R117" i="40"/>
  <c r="A117" i="40"/>
  <c r="R116" i="40"/>
  <c r="A116" i="40"/>
  <c r="R115" i="40"/>
  <c r="A115" i="40"/>
  <c r="R114" i="40"/>
  <c r="A114" i="40"/>
  <c r="R113" i="40"/>
  <c r="A113" i="40"/>
  <c r="R112" i="40"/>
  <c r="A112" i="40"/>
  <c r="R111" i="40"/>
  <c r="A111" i="40"/>
  <c r="R110" i="40"/>
  <c r="A110" i="40"/>
  <c r="R109" i="40"/>
  <c r="A109" i="40"/>
  <c r="R108" i="40"/>
  <c r="A108" i="40"/>
  <c r="R107" i="40"/>
  <c r="A107" i="40"/>
  <c r="R106" i="40"/>
  <c r="A106" i="40"/>
  <c r="R105" i="40"/>
  <c r="A105" i="40"/>
  <c r="R104" i="40"/>
  <c r="A104" i="40"/>
  <c r="R103" i="40"/>
  <c r="A103" i="40"/>
  <c r="R102" i="40"/>
  <c r="A102" i="40"/>
  <c r="R101" i="40"/>
  <c r="A101" i="40"/>
  <c r="R100" i="40"/>
  <c r="A100" i="40"/>
  <c r="R99" i="40"/>
  <c r="A99" i="40"/>
  <c r="R98" i="40"/>
  <c r="A98" i="40"/>
  <c r="R97" i="40"/>
  <c r="A97" i="40"/>
  <c r="R96" i="40"/>
  <c r="A96" i="40"/>
  <c r="R95" i="40"/>
  <c r="A95" i="40"/>
  <c r="R94" i="40"/>
  <c r="A94" i="40"/>
  <c r="R93" i="40"/>
  <c r="A93" i="40"/>
  <c r="R92" i="40"/>
  <c r="A92" i="40"/>
  <c r="R91" i="40"/>
  <c r="A91" i="40"/>
  <c r="R90" i="40"/>
  <c r="A90" i="40"/>
  <c r="R89" i="40"/>
  <c r="A89" i="40"/>
  <c r="R88" i="40"/>
  <c r="A88" i="40"/>
  <c r="R87" i="40"/>
  <c r="A87" i="40"/>
  <c r="R86" i="40"/>
  <c r="A86" i="40"/>
  <c r="R85" i="40"/>
  <c r="A85" i="40"/>
  <c r="R84" i="40"/>
  <c r="A84" i="40"/>
  <c r="R83" i="40"/>
  <c r="A83" i="40"/>
  <c r="R82" i="40"/>
  <c r="A82" i="40"/>
  <c r="R81" i="40"/>
  <c r="A81" i="40"/>
  <c r="R80" i="40"/>
  <c r="A80" i="40"/>
  <c r="R79" i="40"/>
  <c r="A79" i="40"/>
  <c r="R78" i="40"/>
  <c r="A78" i="40"/>
  <c r="R77" i="40"/>
  <c r="A77" i="40"/>
  <c r="R76" i="40"/>
  <c r="A76" i="40"/>
  <c r="R75" i="40"/>
  <c r="A75" i="40"/>
  <c r="R74" i="40"/>
  <c r="A74" i="40"/>
  <c r="R73" i="40"/>
  <c r="A73" i="40"/>
  <c r="R72" i="40"/>
  <c r="A72" i="40"/>
  <c r="R71" i="40"/>
  <c r="A71" i="40"/>
  <c r="R70" i="40"/>
  <c r="A70" i="40"/>
  <c r="R69" i="40"/>
  <c r="A69" i="40"/>
  <c r="R68" i="40"/>
  <c r="A68" i="40"/>
  <c r="R67" i="40"/>
  <c r="A67" i="40"/>
  <c r="R66" i="40"/>
  <c r="A66" i="40"/>
  <c r="R65" i="40"/>
  <c r="A65" i="40"/>
  <c r="R64" i="40"/>
  <c r="A64" i="40"/>
  <c r="R63" i="40"/>
  <c r="A63" i="40"/>
  <c r="R62" i="40"/>
  <c r="A62" i="40"/>
  <c r="R61" i="40"/>
  <c r="A61" i="40"/>
  <c r="R60" i="40"/>
  <c r="A60" i="40"/>
  <c r="R59" i="40"/>
  <c r="A59" i="40"/>
  <c r="R58" i="40"/>
  <c r="A58" i="40"/>
  <c r="R57" i="40"/>
  <c r="A57" i="40"/>
  <c r="R56" i="40"/>
  <c r="A56" i="40"/>
  <c r="R55" i="40"/>
  <c r="A55" i="40"/>
  <c r="R54" i="40"/>
  <c r="A54" i="40"/>
  <c r="R53" i="40"/>
  <c r="A53" i="40"/>
  <c r="R52" i="40"/>
  <c r="A52" i="40"/>
  <c r="R51" i="40"/>
  <c r="A51" i="40"/>
  <c r="R50" i="40"/>
  <c r="A50" i="40"/>
  <c r="R49" i="40"/>
  <c r="A49" i="40"/>
  <c r="R48" i="40"/>
  <c r="A48" i="40"/>
  <c r="R47" i="40"/>
  <c r="A47" i="40"/>
  <c r="R46" i="40"/>
  <c r="A46" i="40"/>
  <c r="R45" i="40"/>
  <c r="A45" i="40"/>
  <c r="R44" i="40"/>
  <c r="A44" i="40"/>
  <c r="R43" i="40"/>
  <c r="A43" i="40"/>
  <c r="R42" i="40"/>
  <c r="A42" i="40"/>
  <c r="R41" i="40"/>
  <c r="A41" i="40"/>
  <c r="R40" i="40"/>
  <c r="A40" i="40"/>
  <c r="R39" i="40"/>
  <c r="A39" i="40"/>
  <c r="R38" i="40"/>
  <c r="A38" i="40"/>
  <c r="R37" i="40"/>
  <c r="A37" i="40"/>
  <c r="R36" i="40"/>
  <c r="A36" i="40"/>
  <c r="R35" i="40"/>
  <c r="A35" i="40"/>
  <c r="R34" i="40"/>
  <c r="A34" i="40"/>
  <c r="R33" i="40"/>
  <c r="A33" i="40"/>
  <c r="R32" i="40"/>
  <c r="A32" i="40"/>
  <c r="R31" i="40"/>
  <c r="A31" i="40"/>
  <c r="R30" i="40"/>
  <c r="A30" i="40"/>
  <c r="R29" i="40"/>
  <c r="A29" i="40"/>
  <c r="R28" i="40"/>
  <c r="A28" i="40"/>
  <c r="R27" i="40"/>
  <c r="A27" i="40"/>
  <c r="R26" i="40"/>
  <c r="A26" i="40"/>
  <c r="R25" i="40"/>
  <c r="A25" i="40"/>
  <c r="R24" i="40"/>
  <c r="A24" i="40"/>
  <c r="R23" i="40"/>
  <c r="A23" i="40"/>
  <c r="R22" i="40"/>
  <c r="A22" i="40"/>
  <c r="R21" i="40"/>
  <c r="A21" i="40"/>
  <c r="R20" i="40"/>
  <c r="A20" i="40"/>
  <c r="R19" i="40"/>
  <c r="A19" i="40"/>
  <c r="R18" i="40"/>
  <c r="A18" i="40"/>
  <c r="R17" i="40"/>
  <c r="A17" i="40"/>
  <c r="R16" i="40"/>
  <c r="A16" i="40"/>
  <c r="R15" i="40"/>
  <c r="A15" i="40"/>
  <c r="R14" i="40"/>
  <c r="A14" i="40"/>
  <c r="R13" i="40"/>
  <c r="A13" i="40"/>
  <c r="R12" i="40"/>
  <c r="A12" i="40"/>
  <c r="R11" i="40"/>
  <c r="A11" i="40"/>
  <c r="A10" i="40"/>
  <c r="R9" i="40"/>
  <c r="A9" i="40"/>
  <c r="R8" i="40"/>
  <c r="A8" i="40"/>
  <c r="R7" i="40"/>
  <c r="A7" i="40"/>
  <c r="R6" i="40"/>
  <c r="A6" i="40"/>
  <c r="CX272" i="1"/>
  <c r="CZ272" i="1"/>
  <c r="DB272" i="1"/>
  <c r="DC272" i="1"/>
  <c r="DD272" i="1"/>
  <c r="DE272" i="1"/>
  <c r="DF272" i="1"/>
  <c r="R10" i="40" l="1"/>
  <c r="R2" i="40" s="1"/>
  <c r="CO272" i="1"/>
  <c r="DA272" i="1" s="1"/>
  <c r="DI272" i="1"/>
  <c r="DH272" i="1"/>
  <c r="DG272" i="1"/>
  <c r="H55" i="36"/>
  <c r="H54" i="36"/>
  <c r="H53" i="36"/>
  <c r="H52" i="36"/>
  <c r="G55" i="36"/>
  <c r="G54" i="36"/>
  <c r="G53" i="36"/>
  <c r="G52" i="36"/>
  <c r="C54" i="36"/>
  <c r="C53" i="36"/>
  <c r="C52" i="36"/>
  <c r="C49" i="36"/>
  <c r="EN272" i="1" l="1"/>
  <c r="EO272" i="1"/>
  <c r="EK272" i="1"/>
  <c r="EM272" i="1"/>
  <c r="EI272" i="1"/>
  <c r="EL272" i="1"/>
  <c r="EJ272" i="1"/>
  <c r="EG272" i="1"/>
  <c r="EH272" i="1"/>
  <c r="EC272" i="1"/>
  <c r="EE272" i="1" s="1"/>
  <c r="ED272" i="1"/>
  <c r="EF272" i="1" s="1"/>
  <c r="EB272" i="1"/>
  <c r="DX272" i="1"/>
  <c r="DY272" i="1"/>
  <c r="DZ272" i="1"/>
  <c r="DT272" i="1"/>
  <c r="DV272" i="1"/>
  <c r="DU272" i="1"/>
  <c r="W2" i="40"/>
  <c r="CP272" i="1"/>
  <c r="CT272" i="1"/>
  <c r="CU272" i="1"/>
  <c r="CV272" i="1"/>
  <c r="CQ272" i="1"/>
  <c r="CR272" i="1"/>
  <c r="CS272" i="1"/>
  <c r="D52" i="36"/>
  <c r="D54" i="36"/>
  <c r="D53" i="36"/>
  <c r="D34" i="36"/>
  <c r="C34" i="36"/>
  <c r="B34" i="36"/>
  <c r="C30" i="36"/>
  <c r="I30" i="36" s="1"/>
  <c r="B30" i="36"/>
  <c r="H30" i="36" s="1"/>
  <c r="A30" i="36"/>
  <c r="G30" i="36" s="1"/>
  <c r="F30" i="36" s="1"/>
  <c r="C29" i="36"/>
  <c r="I29" i="36" s="1"/>
  <c r="B29" i="36"/>
  <c r="H29" i="36" s="1"/>
  <c r="A29" i="36"/>
  <c r="G29" i="36" s="1"/>
  <c r="F29" i="36" s="1"/>
  <c r="C28" i="36"/>
  <c r="B28" i="36"/>
  <c r="A28" i="36"/>
  <c r="G28" i="36" s="1"/>
  <c r="F28" i="36" s="1"/>
  <c r="C27" i="36"/>
  <c r="I27" i="36" s="1"/>
  <c r="B27" i="36"/>
  <c r="H27" i="36" s="1"/>
  <c r="A27" i="36"/>
  <c r="G27" i="36" s="1"/>
  <c r="F27" i="36" s="1"/>
  <c r="C26" i="36"/>
  <c r="B26" i="36"/>
  <c r="H26" i="36" s="1"/>
  <c r="A26" i="36"/>
  <c r="G26" i="36" s="1"/>
  <c r="F26" i="36" s="1"/>
  <c r="C25" i="36"/>
  <c r="I25" i="36" s="1"/>
  <c r="B25" i="36"/>
  <c r="H25" i="36" s="1"/>
  <c r="A25" i="36"/>
  <c r="G25" i="36" s="1"/>
  <c r="F25" i="36" s="1"/>
  <c r="C24" i="36"/>
  <c r="B24" i="36"/>
  <c r="A24" i="36"/>
  <c r="G24" i="36" s="1"/>
  <c r="F24" i="36" s="1"/>
  <c r="DW272" i="1" l="1"/>
  <c r="EA272" i="1" s="1"/>
  <c r="ES272" i="1"/>
  <c r="ER272" i="1"/>
  <c r="H28" i="36"/>
  <c r="I28" i="36"/>
  <c r="B32" i="36"/>
  <c r="C32" i="36"/>
  <c r="D26" i="36"/>
  <c r="J26" i="36" s="1"/>
  <c r="H24" i="36"/>
  <c r="I24" i="36"/>
  <c r="I26" i="36"/>
  <c r="D25" i="36"/>
  <c r="J25" i="36" s="1"/>
  <c r="D29" i="36"/>
  <c r="J29" i="36" s="1"/>
  <c r="D24" i="36"/>
  <c r="J24" i="36" s="1"/>
  <c r="D28" i="36"/>
  <c r="J28" i="36" s="1"/>
  <c r="D30" i="36"/>
  <c r="J30" i="36" s="1"/>
  <c r="D27" i="36"/>
  <c r="J27" i="36" s="1"/>
  <c r="CX268" i="1"/>
  <c r="CX269" i="1"/>
  <c r="CX270" i="1"/>
  <c r="CX271" i="1"/>
  <c r="CZ268" i="1"/>
  <c r="CZ269" i="1"/>
  <c r="CZ270" i="1"/>
  <c r="CZ271" i="1"/>
  <c r="DB268" i="1"/>
  <c r="DB269" i="1"/>
  <c r="DB270" i="1"/>
  <c r="DB271" i="1"/>
  <c r="DC268" i="1"/>
  <c r="DC269" i="1"/>
  <c r="DC270" i="1"/>
  <c r="DC271" i="1"/>
  <c r="DD268" i="1"/>
  <c r="DD269" i="1"/>
  <c r="DD270" i="1"/>
  <c r="DD271" i="1"/>
  <c r="DE268" i="1"/>
  <c r="DE269" i="1"/>
  <c r="DE270" i="1"/>
  <c r="DE271" i="1"/>
  <c r="DF268" i="1"/>
  <c r="DF269" i="1"/>
  <c r="DF270" i="1"/>
  <c r="DF271" i="1"/>
  <c r="DI271" i="1" l="1"/>
  <c r="DI270" i="1"/>
  <c r="DI269" i="1"/>
  <c r="DI268" i="1"/>
  <c r="I32" i="36"/>
  <c r="C35" i="36"/>
  <c r="B39" i="36"/>
  <c r="B35" i="36"/>
  <c r="H32" i="36"/>
  <c r="C39" i="36"/>
  <c r="D32" i="36"/>
  <c r="J32" i="36" s="1"/>
  <c r="DH270" i="1"/>
  <c r="DH269" i="1"/>
  <c r="DH268" i="1"/>
  <c r="CO271" i="1"/>
  <c r="CQ271" i="1" s="1"/>
  <c r="CO270" i="1"/>
  <c r="CS270" i="1" s="1"/>
  <c r="CO269" i="1"/>
  <c r="CS269" i="1" s="1"/>
  <c r="CO268" i="1"/>
  <c r="CS268" i="1" s="1"/>
  <c r="DH271" i="1"/>
  <c r="DG271" i="1"/>
  <c r="DG270" i="1"/>
  <c r="DG269" i="1"/>
  <c r="DG268" i="1"/>
  <c r="DO6" i="1"/>
  <c r="DO3" i="1" s="1"/>
  <c r="DO1" i="1" s="1"/>
  <c r="DN6" i="1"/>
  <c r="DM6" i="1"/>
  <c r="DM3" i="1" s="1"/>
  <c r="DM1" i="1" s="1"/>
  <c r="DL6" i="1"/>
  <c r="ET6" i="1" l="1"/>
  <c r="ET3" i="1" s="1"/>
  <c r="DL3" i="1"/>
  <c r="DL1" i="1" s="1"/>
  <c r="DA268" i="1"/>
  <c r="DA269" i="1"/>
  <c r="DA270" i="1"/>
  <c r="DA271" i="1"/>
  <c r="EQ6" i="1"/>
  <c r="EQ3" i="1" s="1"/>
  <c r="DN3" i="1"/>
  <c r="DN1" i="1" s="1"/>
  <c r="DJ6" i="1"/>
  <c r="EP6" i="1"/>
  <c r="CS271" i="1"/>
  <c r="CU270" i="1"/>
  <c r="CV270" i="1"/>
  <c r="CR270" i="1"/>
  <c r="CQ270" i="1"/>
  <c r="CT271" i="1"/>
  <c r="CR271" i="1"/>
  <c r="CP271" i="1"/>
  <c r="CU271" i="1"/>
  <c r="CV271" i="1"/>
  <c r="CQ269" i="1"/>
  <c r="CP270" i="1"/>
  <c r="CT270" i="1"/>
  <c r="CV269" i="1"/>
  <c r="CQ268" i="1"/>
  <c r="CR268" i="1"/>
  <c r="CP268" i="1"/>
  <c r="CV268" i="1"/>
  <c r="CU268" i="1"/>
  <c r="CR269" i="1"/>
  <c r="CU269" i="1"/>
  <c r="CP269" i="1"/>
  <c r="CT268" i="1"/>
  <c r="CT269" i="1"/>
  <c r="CZ263" i="1"/>
  <c r="CZ264" i="1"/>
  <c r="CZ265" i="1"/>
  <c r="CZ266" i="1"/>
  <c r="CZ267" i="1"/>
  <c r="CX263" i="1"/>
  <c r="CX264" i="1"/>
  <c r="CX265" i="1"/>
  <c r="CX266" i="1"/>
  <c r="CX267" i="1"/>
  <c r="DB263" i="1"/>
  <c r="DB264" i="1"/>
  <c r="DB265" i="1"/>
  <c r="DB266" i="1"/>
  <c r="DB267" i="1"/>
  <c r="DC263" i="1"/>
  <c r="DC264" i="1"/>
  <c r="DC265" i="1"/>
  <c r="DC266" i="1"/>
  <c r="DC267" i="1"/>
  <c r="DD263" i="1"/>
  <c r="DD264" i="1"/>
  <c r="DD265" i="1"/>
  <c r="DD266" i="1"/>
  <c r="DD267" i="1"/>
  <c r="DE263" i="1"/>
  <c r="DE264" i="1"/>
  <c r="DE265" i="1"/>
  <c r="DE266" i="1"/>
  <c r="DE267" i="1"/>
  <c r="DF263" i="1"/>
  <c r="DF264" i="1"/>
  <c r="DF265" i="1"/>
  <c r="DF266" i="1"/>
  <c r="DF267" i="1"/>
  <c r="EN271" i="1" l="1"/>
  <c r="EO271" i="1"/>
  <c r="EJ271" i="1"/>
  <c r="EM271" i="1"/>
  <c r="EI271" i="1"/>
  <c r="EG271" i="1"/>
  <c r="EL271" i="1"/>
  <c r="EK271" i="1"/>
  <c r="EH271" i="1"/>
  <c r="EO269" i="1"/>
  <c r="EK269" i="1"/>
  <c r="EL269" i="1"/>
  <c r="EM269" i="1"/>
  <c r="EJ269" i="1"/>
  <c r="EI269" i="1"/>
  <c r="EN269" i="1"/>
  <c r="EH269" i="1"/>
  <c r="EG269" i="1"/>
  <c r="EN270" i="1"/>
  <c r="EM270" i="1"/>
  <c r="EL270" i="1"/>
  <c r="EO270" i="1"/>
  <c r="EG270" i="1"/>
  <c r="EK270" i="1"/>
  <c r="EI270" i="1"/>
  <c r="EH270" i="1"/>
  <c r="EJ270" i="1"/>
  <c r="EO268" i="1"/>
  <c r="EL268" i="1"/>
  <c r="EN268" i="1"/>
  <c r="EJ268" i="1"/>
  <c r="EM268" i="1"/>
  <c r="EI268" i="1"/>
  <c r="EK268" i="1"/>
  <c r="EH268" i="1"/>
  <c r="EG268" i="1"/>
  <c r="EC271" i="1"/>
  <c r="EE271" i="1" s="1"/>
  <c r="ED271" i="1"/>
  <c r="EF271" i="1" s="1"/>
  <c r="ED270" i="1"/>
  <c r="EF270" i="1" s="1"/>
  <c r="EC270" i="1"/>
  <c r="EE270" i="1" s="1"/>
  <c r="EC269" i="1"/>
  <c r="EE269" i="1" s="1"/>
  <c r="ED269" i="1"/>
  <c r="EF269" i="1" s="1"/>
  <c r="EC268" i="1"/>
  <c r="EE268" i="1" s="1"/>
  <c r="ED268" i="1"/>
  <c r="EF268" i="1" s="1"/>
  <c r="EB271" i="1"/>
  <c r="DX271" i="1"/>
  <c r="DY271" i="1"/>
  <c r="DZ271" i="1"/>
  <c r="EB270" i="1"/>
  <c r="DY270" i="1"/>
  <c r="DZ270" i="1"/>
  <c r="DX270" i="1"/>
  <c r="EB269" i="1"/>
  <c r="DY269" i="1"/>
  <c r="DZ269" i="1"/>
  <c r="DX269" i="1"/>
  <c r="EB268" i="1"/>
  <c r="DY268" i="1"/>
  <c r="DZ268" i="1"/>
  <c r="DX268" i="1"/>
  <c r="DT270" i="1"/>
  <c r="DU270" i="1"/>
  <c r="DV270" i="1"/>
  <c r="DT269" i="1"/>
  <c r="DU269" i="1"/>
  <c r="DV269" i="1"/>
  <c r="DT268" i="1"/>
  <c r="DU268" i="1"/>
  <c r="DV268" i="1"/>
  <c r="DT271" i="1"/>
  <c r="DU271" i="1"/>
  <c r="DV271" i="1"/>
  <c r="DH267" i="1"/>
  <c r="DH266" i="1"/>
  <c r="DH265" i="1"/>
  <c r="DH264" i="1"/>
  <c r="DH263" i="1"/>
  <c r="DI267" i="1"/>
  <c r="DI265" i="1"/>
  <c r="DI266" i="1"/>
  <c r="DI264" i="1"/>
  <c r="DI263" i="1"/>
  <c r="DG263" i="1"/>
  <c r="DG264" i="1"/>
  <c r="DG267" i="1"/>
  <c r="DG266" i="1"/>
  <c r="DG265" i="1"/>
  <c r="CO267" i="1"/>
  <c r="DA267" i="1" s="1"/>
  <c r="CO266" i="1"/>
  <c r="DA266" i="1" s="1"/>
  <c r="CO265" i="1"/>
  <c r="DA265" i="1" s="1"/>
  <c r="CO264" i="1"/>
  <c r="DA264" i="1" s="1"/>
  <c r="CO263" i="1"/>
  <c r="DA263" i="1" s="1"/>
  <c r="EO266" i="1" l="1"/>
  <c r="EN266" i="1"/>
  <c r="EK266" i="1"/>
  <c r="EM266" i="1"/>
  <c r="EL266" i="1"/>
  <c r="EI266" i="1"/>
  <c r="EH266" i="1"/>
  <c r="EG266" i="1"/>
  <c r="EJ266" i="1"/>
  <c r="EO267" i="1"/>
  <c r="EK267" i="1"/>
  <c r="EM267" i="1"/>
  <c r="EI267" i="1"/>
  <c r="EN267" i="1"/>
  <c r="EJ267" i="1"/>
  <c r="EH267" i="1"/>
  <c r="EG267" i="1"/>
  <c r="EL267" i="1"/>
  <c r="EL264" i="1"/>
  <c r="EM264" i="1"/>
  <c r="EO264" i="1"/>
  <c r="EN264" i="1"/>
  <c r="EK264" i="1"/>
  <c r="EH264" i="1"/>
  <c r="EI264" i="1"/>
  <c r="EG264" i="1"/>
  <c r="EJ264" i="1"/>
  <c r="EL265" i="1"/>
  <c r="EM265" i="1"/>
  <c r="EN265" i="1"/>
  <c r="EO265" i="1"/>
  <c r="EG265" i="1"/>
  <c r="EK265" i="1"/>
  <c r="EI265" i="1"/>
  <c r="EH265" i="1"/>
  <c r="EJ265" i="1"/>
  <c r="EN263" i="1"/>
  <c r="EM263" i="1"/>
  <c r="EO263" i="1"/>
  <c r="EG263" i="1"/>
  <c r="EK263" i="1"/>
  <c r="EJ263" i="1"/>
  <c r="EH263" i="1"/>
  <c r="EL263" i="1"/>
  <c r="EI263" i="1"/>
  <c r="EC265" i="1"/>
  <c r="EE265" i="1" s="1"/>
  <c r="ED265" i="1"/>
  <c r="EF265" i="1" s="1"/>
  <c r="ED266" i="1"/>
  <c r="EF266" i="1" s="1"/>
  <c r="EC266" i="1"/>
  <c r="EE266" i="1" s="1"/>
  <c r="EC264" i="1"/>
  <c r="EE264" i="1" s="1"/>
  <c r="ED264" i="1"/>
  <c r="EF264" i="1" s="1"/>
  <c r="EC263" i="1"/>
  <c r="EE263" i="1" s="1"/>
  <c r="ED263" i="1"/>
  <c r="EF263" i="1" s="1"/>
  <c r="ED267" i="1"/>
  <c r="EF267" i="1" s="1"/>
  <c r="EC267" i="1"/>
  <c r="EE267" i="1" s="1"/>
  <c r="EB264" i="1"/>
  <c r="DZ264" i="1"/>
  <c r="DX264" i="1"/>
  <c r="DY264" i="1"/>
  <c r="EB263" i="1"/>
  <c r="DZ263" i="1"/>
  <c r="DX263" i="1"/>
  <c r="DY263" i="1"/>
  <c r="EB266" i="1"/>
  <c r="DZ266" i="1"/>
  <c r="DX266" i="1"/>
  <c r="DY266" i="1"/>
  <c r="EB265" i="1"/>
  <c r="DZ265" i="1"/>
  <c r="DY265" i="1"/>
  <c r="DX265" i="1"/>
  <c r="EB267" i="1"/>
  <c r="DY267" i="1"/>
  <c r="DZ267" i="1"/>
  <c r="DX267" i="1"/>
  <c r="DT267" i="1"/>
  <c r="DU267" i="1"/>
  <c r="DV267" i="1"/>
  <c r="DU263" i="1"/>
  <c r="DV263" i="1"/>
  <c r="DT263" i="1"/>
  <c r="DT264" i="1"/>
  <c r="DV264" i="1"/>
  <c r="DU264" i="1"/>
  <c r="DT265" i="1"/>
  <c r="DU265" i="1"/>
  <c r="DV265" i="1"/>
  <c r="DT266" i="1"/>
  <c r="DU266" i="1"/>
  <c r="DV266" i="1"/>
  <c r="DW270" i="1"/>
  <c r="EA270" i="1" s="1"/>
  <c r="DW268" i="1"/>
  <c r="EA268" i="1" s="1"/>
  <c r="ER269" i="1"/>
  <c r="DW269" i="1"/>
  <c r="EA269" i="1" s="1"/>
  <c r="DW271" i="1"/>
  <c r="EA271" i="1" s="1"/>
  <c r="ES269" i="1"/>
  <c r="ES268" i="1"/>
  <c r="ER270" i="1"/>
  <c r="ES270" i="1"/>
  <c r="ER268" i="1"/>
  <c r="ER271" i="1"/>
  <c r="ES271" i="1"/>
  <c r="CU264" i="1"/>
  <c r="CV264" i="1"/>
  <c r="CU263" i="1"/>
  <c r="CV263" i="1"/>
  <c r="CU265" i="1"/>
  <c r="CV265" i="1"/>
  <c r="CU266" i="1"/>
  <c r="CV266" i="1"/>
  <c r="CU267" i="1"/>
  <c r="CV267" i="1"/>
  <c r="CS267" i="1"/>
  <c r="CT267" i="1"/>
  <c r="CS264" i="1"/>
  <c r="CT264" i="1"/>
  <c r="CS265" i="1"/>
  <c r="CT265" i="1"/>
  <c r="CS263" i="1"/>
  <c r="CT263" i="1"/>
  <c r="CS266" i="1"/>
  <c r="CT266" i="1"/>
  <c r="CQ264" i="1"/>
  <c r="CR264" i="1"/>
  <c r="CQ266" i="1"/>
  <c r="CR266" i="1"/>
  <c r="CQ263" i="1"/>
  <c r="CR263" i="1"/>
  <c r="CQ267" i="1"/>
  <c r="CR267" i="1"/>
  <c r="CQ265" i="1"/>
  <c r="CR265" i="1"/>
  <c r="CP267" i="1"/>
  <c r="CP263" i="1"/>
  <c r="CP264" i="1"/>
  <c r="CP265" i="1"/>
  <c r="CP266" i="1"/>
  <c r="DW267" i="1" l="1"/>
  <c r="EA267" i="1" s="1"/>
  <c r="DW266" i="1"/>
  <c r="EA266" i="1" s="1"/>
  <c r="DW265" i="1"/>
  <c r="EA265" i="1" s="1"/>
  <c r="DW263" i="1"/>
  <c r="EA263" i="1" s="1"/>
  <c r="DW264" i="1"/>
  <c r="EA264" i="1" s="1"/>
  <c r="ER266" i="1"/>
  <c r="ER267" i="1"/>
  <c r="ER265" i="1"/>
  <c r="ES263" i="1"/>
  <c r="ER263" i="1"/>
  <c r="ES265" i="1"/>
  <c r="ES267" i="1"/>
  <c r="ES264" i="1"/>
  <c r="ES266" i="1"/>
  <c r="ER264" i="1"/>
  <c r="CZ262" i="1"/>
  <c r="CX262" i="1"/>
  <c r="DB262" i="1"/>
  <c r="DC262" i="1"/>
  <c r="DD262" i="1"/>
  <c r="DE262" i="1"/>
  <c r="DF262" i="1"/>
  <c r="DG262" i="1" l="1"/>
  <c r="CO262" i="1"/>
  <c r="DA262" i="1" s="1"/>
  <c r="DI262" i="1"/>
  <c r="DH262" i="1"/>
  <c r="EO262" i="1" l="1"/>
  <c r="EL262" i="1"/>
  <c r="EG262" i="1"/>
  <c r="EN262" i="1"/>
  <c r="EH262" i="1"/>
  <c r="EI262" i="1"/>
  <c r="EK262" i="1"/>
  <c r="EJ262" i="1"/>
  <c r="EM262" i="1"/>
  <c r="ED262" i="1"/>
  <c r="EF262" i="1" s="1"/>
  <c r="EC262" i="1"/>
  <c r="EE262" i="1" s="1"/>
  <c r="EB262" i="1"/>
  <c r="DX262" i="1"/>
  <c r="DY262" i="1"/>
  <c r="DZ262" i="1"/>
  <c r="DU262" i="1"/>
  <c r="DV262" i="1"/>
  <c r="DT262" i="1"/>
  <c r="CU262" i="1"/>
  <c r="CV262" i="1"/>
  <c r="CS262" i="1"/>
  <c r="CT262" i="1"/>
  <c r="CQ262" i="1"/>
  <c r="CR262" i="1"/>
  <c r="CP262" i="1"/>
  <c r="CZ258" i="1"/>
  <c r="CZ259" i="1"/>
  <c r="CZ260" i="1"/>
  <c r="CZ261" i="1"/>
  <c r="CX258" i="1"/>
  <c r="CX259" i="1"/>
  <c r="CX260" i="1"/>
  <c r="CX261" i="1"/>
  <c r="DB258" i="1"/>
  <c r="DB259" i="1"/>
  <c r="DB260" i="1"/>
  <c r="DB261" i="1"/>
  <c r="DC258" i="1"/>
  <c r="DC259" i="1"/>
  <c r="DC260" i="1"/>
  <c r="DC261" i="1"/>
  <c r="DD258" i="1"/>
  <c r="DD259" i="1"/>
  <c r="DD260" i="1"/>
  <c r="DD261" i="1"/>
  <c r="DE258" i="1"/>
  <c r="DE259" i="1"/>
  <c r="DE260" i="1"/>
  <c r="DE261" i="1"/>
  <c r="DF258" i="1"/>
  <c r="DF259" i="1"/>
  <c r="DF260" i="1"/>
  <c r="DF261" i="1"/>
  <c r="DW262" i="1" l="1"/>
  <c r="EA262" i="1" s="1"/>
  <c r="ER262" i="1"/>
  <c r="ES262" i="1"/>
  <c r="DG260" i="1"/>
  <c r="DG259" i="1"/>
  <c r="DH258" i="1"/>
  <c r="DG261" i="1"/>
  <c r="CO260" i="1"/>
  <c r="DA260" i="1" s="1"/>
  <c r="CO258" i="1"/>
  <c r="DA258" i="1" s="1"/>
  <c r="DI259" i="1"/>
  <c r="CO261" i="1"/>
  <c r="DA261" i="1" s="1"/>
  <c r="DI260" i="1"/>
  <c r="DH259" i="1"/>
  <c r="CO259" i="1"/>
  <c r="DA259" i="1" s="1"/>
  <c r="DI261" i="1"/>
  <c r="DI258" i="1"/>
  <c r="DH261" i="1"/>
  <c r="DH260" i="1"/>
  <c r="DG258" i="1"/>
  <c r="EM259" i="1" l="1"/>
  <c r="EL259" i="1"/>
  <c r="EN259" i="1"/>
  <c r="EK259" i="1"/>
  <c r="EH259" i="1"/>
  <c r="EJ259" i="1"/>
  <c r="EO259" i="1"/>
  <c r="EG259" i="1"/>
  <c r="EI259" i="1"/>
  <c r="EL258" i="1"/>
  <c r="EI258" i="1"/>
  <c r="EO258" i="1"/>
  <c r="EM258" i="1"/>
  <c r="EH258" i="1"/>
  <c r="EN258" i="1"/>
  <c r="EK258" i="1"/>
  <c r="EJ258" i="1"/>
  <c r="EG258" i="1"/>
  <c r="EM261" i="1"/>
  <c r="EN261" i="1"/>
  <c r="EO261" i="1"/>
  <c r="EL261" i="1"/>
  <c r="EK261" i="1"/>
  <c r="EG261" i="1"/>
  <c r="EH261" i="1"/>
  <c r="EJ261" i="1"/>
  <c r="EI261" i="1"/>
  <c r="EM260" i="1"/>
  <c r="EN260" i="1"/>
  <c r="EL260" i="1"/>
  <c r="EO260" i="1"/>
  <c r="EG260" i="1"/>
  <c r="EH260" i="1"/>
  <c r="EK260" i="1"/>
  <c r="EI260" i="1"/>
  <c r="EJ260" i="1"/>
  <c r="EC261" i="1"/>
  <c r="EE261" i="1" s="1"/>
  <c r="ED261" i="1"/>
  <c r="EF261" i="1" s="1"/>
  <c r="ED259" i="1"/>
  <c r="EF259" i="1" s="1"/>
  <c r="EC259" i="1"/>
  <c r="EE259" i="1" s="1"/>
  <c r="EC260" i="1"/>
  <c r="EE260" i="1" s="1"/>
  <c r="ED260" i="1"/>
  <c r="EF260" i="1" s="1"/>
  <c r="ED258" i="1"/>
  <c r="EF258" i="1" s="1"/>
  <c r="EC258" i="1"/>
  <c r="EE258" i="1" s="1"/>
  <c r="EB259" i="1"/>
  <c r="DX259" i="1"/>
  <c r="DY259" i="1"/>
  <c r="DZ259" i="1"/>
  <c r="EB258" i="1"/>
  <c r="DX258" i="1"/>
  <c r="DY258" i="1"/>
  <c r="DZ258" i="1"/>
  <c r="EB261" i="1"/>
  <c r="DX261" i="1"/>
  <c r="DZ261" i="1"/>
  <c r="DY261" i="1"/>
  <c r="EB260" i="1"/>
  <c r="DY260" i="1"/>
  <c r="DX260" i="1"/>
  <c r="DZ260" i="1"/>
  <c r="DU261" i="1"/>
  <c r="DV261" i="1"/>
  <c r="DT261" i="1"/>
  <c r="DV258" i="1"/>
  <c r="DU258" i="1"/>
  <c r="DT258" i="1"/>
  <c r="DV259" i="1"/>
  <c r="DU259" i="1"/>
  <c r="DT259" i="1"/>
  <c r="DU260" i="1"/>
  <c r="DV260" i="1"/>
  <c r="DT260" i="1"/>
  <c r="CU258" i="1"/>
  <c r="CV258" i="1"/>
  <c r="CU259" i="1"/>
  <c r="CV259" i="1"/>
  <c r="CU261" i="1"/>
  <c r="CV261" i="1"/>
  <c r="CU260" i="1"/>
  <c r="CV260" i="1"/>
  <c r="CS259" i="1"/>
  <c r="CT259" i="1"/>
  <c r="CS261" i="1"/>
  <c r="CT261" i="1"/>
  <c r="CS258" i="1"/>
  <c r="CT258" i="1"/>
  <c r="CS260" i="1"/>
  <c r="CT260" i="1"/>
  <c r="CQ259" i="1"/>
  <c r="CR259" i="1"/>
  <c r="CQ258" i="1"/>
  <c r="CR258" i="1"/>
  <c r="CQ261" i="1"/>
  <c r="CR261" i="1"/>
  <c r="CQ260" i="1"/>
  <c r="CR260" i="1"/>
  <c r="CP259" i="1"/>
  <c r="CP258" i="1"/>
  <c r="CP261" i="1"/>
  <c r="CP260" i="1"/>
  <c r="CZ256" i="1"/>
  <c r="CZ257" i="1"/>
  <c r="CX256" i="1"/>
  <c r="CX257" i="1"/>
  <c r="DB256" i="1"/>
  <c r="DB257" i="1"/>
  <c r="DC256" i="1"/>
  <c r="DC257" i="1"/>
  <c r="DD256" i="1"/>
  <c r="DD257" i="1"/>
  <c r="DE256" i="1"/>
  <c r="DE257" i="1"/>
  <c r="DF256" i="1"/>
  <c r="DF257" i="1"/>
  <c r="DW260" i="1" l="1"/>
  <c r="EA260" i="1" s="1"/>
  <c r="DW261" i="1"/>
  <c r="EA261" i="1" s="1"/>
  <c r="DW258" i="1"/>
  <c r="EA258" i="1" s="1"/>
  <c r="DW259" i="1"/>
  <c r="EA259" i="1" s="1"/>
  <c r="ES258" i="1"/>
  <c r="ER258" i="1"/>
  <c r="ES261" i="1"/>
  <c r="ER261" i="1"/>
  <c r="ES259" i="1"/>
  <c r="ER259" i="1"/>
  <c r="ER260" i="1"/>
  <c r="ES260" i="1"/>
  <c r="DG256" i="1"/>
  <c r="DG257" i="1"/>
  <c r="DI256" i="1"/>
  <c r="DH257" i="1"/>
  <c r="DI257" i="1"/>
  <c r="CO257" i="1"/>
  <c r="DA257" i="1" s="1"/>
  <c r="CO256" i="1"/>
  <c r="DA256" i="1" s="1"/>
  <c r="DH256" i="1"/>
  <c r="P131" i="33"/>
  <c r="R131" i="33" s="1"/>
  <c r="T2" i="33"/>
  <c r="P10" i="33"/>
  <c r="R10" i="33" s="1"/>
  <c r="P9" i="33"/>
  <c r="R9" i="33" s="1"/>
  <c r="P8" i="33"/>
  <c r="R8" i="33" s="1"/>
  <c r="P7" i="33"/>
  <c r="R7" i="33" s="1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3" i="33"/>
  <c r="R84" i="33"/>
  <c r="R85" i="33"/>
  <c r="R86" i="33"/>
  <c r="R87" i="33"/>
  <c r="R88" i="33"/>
  <c r="R89" i="33"/>
  <c r="R90" i="33"/>
  <c r="R91" i="33"/>
  <c r="R92" i="33"/>
  <c r="R93" i="33"/>
  <c r="R94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2" i="33"/>
  <c r="R133" i="33"/>
  <c r="R134" i="33"/>
  <c r="R135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2" i="33"/>
  <c r="R223" i="33"/>
  <c r="R224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6" i="33"/>
  <c r="EM257" i="1" l="1"/>
  <c r="EN257" i="1"/>
  <c r="EO257" i="1"/>
  <c r="EJ257" i="1"/>
  <c r="EK257" i="1"/>
  <c r="EH257" i="1"/>
  <c r="EI257" i="1"/>
  <c r="EG257" i="1"/>
  <c r="EL257" i="1"/>
  <c r="EM256" i="1"/>
  <c r="EN256" i="1"/>
  <c r="EO256" i="1"/>
  <c r="EL256" i="1"/>
  <c r="EH256" i="1"/>
  <c r="EK256" i="1"/>
  <c r="EJ256" i="1"/>
  <c r="EI256" i="1"/>
  <c r="EG256" i="1"/>
  <c r="EC256" i="1"/>
  <c r="EE256" i="1" s="1"/>
  <c r="ED256" i="1"/>
  <c r="EF256" i="1" s="1"/>
  <c r="ED257" i="1"/>
  <c r="EF257" i="1" s="1"/>
  <c r="EC257" i="1"/>
  <c r="EE257" i="1" s="1"/>
  <c r="EB257" i="1"/>
  <c r="DY257" i="1"/>
  <c r="DZ257" i="1"/>
  <c r="DX257" i="1"/>
  <c r="EB256" i="1"/>
  <c r="DX256" i="1"/>
  <c r="DZ256" i="1"/>
  <c r="DY256" i="1"/>
  <c r="DV257" i="1"/>
  <c r="DU257" i="1"/>
  <c r="DT257" i="1"/>
  <c r="DV256" i="1"/>
  <c r="DU256" i="1"/>
  <c r="DT256" i="1"/>
  <c r="CU256" i="1"/>
  <c r="CV256" i="1"/>
  <c r="CU257" i="1"/>
  <c r="CV257" i="1"/>
  <c r="CS257" i="1"/>
  <c r="CT257" i="1"/>
  <c r="CS256" i="1"/>
  <c r="CT256" i="1"/>
  <c r="CQ256" i="1"/>
  <c r="CR256" i="1"/>
  <c r="CQ257" i="1"/>
  <c r="CR257" i="1"/>
  <c r="CP256" i="1"/>
  <c r="CP257" i="1"/>
  <c r="CZ254" i="1"/>
  <c r="CZ255" i="1"/>
  <c r="CX254" i="1"/>
  <c r="CX255" i="1"/>
  <c r="DB254" i="1"/>
  <c r="DB255" i="1"/>
  <c r="DC254" i="1"/>
  <c r="DC255" i="1"/>
  <c r="DD254" i="1"/>
  <c r="DD255" i="1"/>
  <c r="DE254" i="1"/>
  <c r="DE255" i="1"/>
  <c r="DF254" i="1"/>
  <c r="DF255" i="1"/>
  <c r="DW257" i="1" l="1"/>
  <c r="EA257" i="1" s="1"/>
  <c r="DW256" i="1"/>
  <c r="EA256" i="1" s="1"/>
  <c r="ER256" i="1"/>
  <c r="ER257" i="1"/>
  <c r="ES257" i="1"/>
  <c r="ES256" i="1"/>
  <c r="DI254" i="1"/>
  <c r="DG255" i="1"/>
  <c r="CO255" i="1"/>
  <c r="DA255" i="1" s="1"/>
  <c r="DG254" i="1"/>
  <c r="CO254" i="1"/>
  <c r="DA254" i="1" s="1"/>
  <c r="DH254" i="1"/>
  <c r="DI255" i="1"/>
  <c r="DH255" i="1"/>
  <c r="EM254" i="1" l="1"/>
  <c r="EJ254" i="1"/>
  <c r="EK254" i="1"/>
  <c r="EO254" i="1"/>
  <c r="EN254" i="1"/>
  <c r="EH254" i="1"/>
  <c r="EL254" i="1"/>
  <c r="EG254" i="1"/>
  <c r="EI254" i="1"/>
  <c r="EM255" i="1"/>
  <c r="EN255" i="1"/>
  <c r="EJ255" i="1"/>
  <c r="EK255" i="1"/>
  <c r="EH255" i="1"/>
  <c r="EI255" i="1"/>
  <c r="EG255" i="1"/>
  <c r="EO255" i="1"/>
  <c r="EL255" i="1"/>
  <c r="EC255" i="1"/>
  <c r="EE255" i="1" s="1"/>
  <c r="ED255" i="1"/>
  <c r="EF255" i="1" s="1"/>
  <c r="ED254" i="1"/>
  <c r="EF254" i="1" s="1"/>
  <c r="EC254" i="1"/>
  <c r="EE254" i="1" s="1"/>
  <c r="EB254" i="1"/>
  <c r="DX254" i="1"/>
  <c r="DZ254" i="1"/>
  <c r="DY254" i="1"/>
  <c r="EB255" i="1"/>
  <c r="DX255" i="1"/>
  <c r="DY255" i="1"/>
  <c r="DZ255" i="1"/>
  <c r="DV255" i="1"/>
  <c r="DT255" i="1"/>
  <c r="DU255" i="1"/>
  <c r="DV254" i="1"/>
  <c r="DT254" i="1"/>
  <c r="DU254" i="1"/>
  <c r="CU254" i="1"/>
  <c r="CV254" i="1"/>
  <c r="CU255" i="1"/>
  <c r="CV255" i="1"/>
  <c r="CS255" i="1"/>
  <c r="CT255" i="1"/>
  <c r="CS254" i="1"/>
  <c r="CT254" i="1"/>
  <c r="CQ254" i="1"/>
  <c r="CR254" i="1"/>
  <c r="CQ255" i="1"/>
  <c r="CR255" i="1"/>
  <c r="CP254" i="1"/>
  <c r="CP255" i="1"/>
  <c r="F2" i="33"/>
  <c r="G2" i="33"/>
  <c r="H2" i="33"/>
  <c r="I1" i="33" s="1"/>
  <c r="I2" i="33"/>
  <c r="J2" i="33"/>
  <c r="K2" i="33"/>
  <c r="L2" i="33"/>
  <c r="M2" i="33"/>
  <c r="N2" i="33"/>
  <c r="O2" i="33"/>
  <c r="P2" i="33"/>
  <c r="Q2" i="33"/>
  <c r="R2" i="33"/>
  <c r="W2" i="33" s="1"/>
  <c r="E2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6" i="33"/>
  <c r="DW255" i="1" l="1"/>
  <c r="EA255" i="1" s="1"/>
  <c r="DW254" i="1"/>
  <c r="EA254" i="1" s="1"/>
  <c r="ES254" i="1"/>
  <c r="ES255" i="1"/>
  <c r="ER255" i="1"/>
  <c r="ER254" i="1"/>
  <c r="EP254" i="1"/>
  <c r="EP255" i="1"/>
  <c r="CZ249" i="1"/>
  <c r="CZ250" i="1"/>
  <c r="CZ251" i="1"/>
  <c r="CZ252" i="1"/>
  <c r="CZ253" i="1"/>
  <c r="CX249" i="1"/>
  <c r="CX250" i="1"/>
  <c r="CX251" i="1"/>
  <c r="CX252" i="1"/>
  <c r="CX253" i="1"/>
  <c r="DB249" i="1"/>
  <c r="DB250" i="1"/>
  <c r="DB251" i="1"/>
  <c r="DB252" i="1"/>
  <c r="DB253" i="1"/>
  <c r="DC249" i="1"/>
  <c r="DC250" i="1"/>
  <c r="DC251" i="1"/>
  <c r="DC252" i="1"/>
  <c r="DC253" i="1"/>
  <c r="DD249" i="1"/>
  <c r="DD250" i="1"/>
  <c r="DD251" i="1"/>
  <c r="DD252" i="1"/>
  <c r="DD253" i="1"/>
  <c r="DE249" i="1"/>
  <c r="DE250" i="1"/>
  <c r="DE251" i="1"/>
  <c r="DE252" i="1"/>
  <c r="DE253" i="1"/>
  <c r="DF249" i="1"/>
  <c r="DF250" i="1"/>
  <c r="DF251" i="1"/>
  <c r="DF252" i="1"/>
  <c r="DF253" i="1"/>
  <c r="EP258" i="1" l="1"/>
  <c r="EP259" i="1"/>
  <c r="EP261" i="1"/>
  <c r="EP262" i="1"/>
  <c r="EP266" i="1"/>
  <c r="EP263" i="1"/>
  <c r="EP265" i="1"/>
  <c r="EP267" i="1"/>
  <c r="EP264" i="1"/>
  <c r="EP260" i="1"/>
  <c r="EP271" i="1"/>
  <c r="EP257" i="1"/>
  <c r="EP270" i="1"/>
  <c r="EP268" i="1"/>
  <c r="EP269" i="1"/>
  <c r="EP256" i="1"/>
  <c r="EP272" i="1"/>
  <c r="DI253" i="1"/>
  <c r="DI251" i="1"/>
  <c r="DI250" i="1"/>
  <c r="DH249" i="1"/>
  <c r="DI252" i="1"/>
  <c r="DG249" i="1"/>
  <c r="DG250" i="1"/>
  <c r="CO252" i="1"/>
  <c r="DA252" i="1" s="1"/>
  <c r="DG253" i="1"/>
  <c r="CO253" i="1"/>
  <c r="DA253" i="1" s="1"/>
  <c r="DH253" i="1"/>
  <c r="DI249" i="1"/>
  <c r="DH252" i="1"/>
  <c r="DH251" i="1"/>
  <c r="DH250" i="1"/>
  <c r="DG252" i="1"/>
  <c r="DG251" i="1"/>
  <c r="CO250" i="1"/>
  <c r="DA250" i="1" s="1"/>
  <c r="CO249" i="1"/>
  <c r="DA249" i="1" s="1"/>
  <c r="CO251" i="1"/>
  <c r="DA251" i="1" s="1"/>
  <c r="CZ248" i="1"/>
  <c r="CX248" i="1"/>
  <c r="DB248" i="1"/>
  <c r="DC248" i="1"/>
  <c r="DD248" i="1"/>
  <c r="DE248" i="1"/>
  <c r="DF248" i="1"/>
  <c r="EO249" i="1" l="1"/>
  <c r="EK249" i="1"/>
  <c r="EL249" i="1"/>
  <c r="EM249" i="1"/>
  <c r="EJ249" i="1"/>
  <c r="EN249" i="1"/>
  <c r="EI249" i="1"/>
  <c r="EG249" i="1"/>
  <c r="EH249" i="1"/>
  <c r="EN251" i="1"/>
  <c r="EO251" i="1"/>
  <c r="EL251" i="1"/>
  <c r="EK251" i="1"/>
  <c r="EM251" i="1"/>
  <c r="EJ251" i="1"/>
  <c r="EG251" i="1"/>
  <c r="EI251" i="1"/>
  <c r="EH251" i="1"/>
  <c r="EN253" i="1"/>
  <c r="EO253" i="1"/>
  <c r="EI253" i="1"/>
  <c r="EK253" i="1"/>
  <c r="EM253" i="1"/>
  <c r="EJ253" i="1"/>
  <c r="EL253" i="1"/>
  <c r="EH253" i="1"/>
  <c r="EG253" i="1"/>
  <c r="EN252" i="1"/>
  <c r="EO252" i="1"/>
  <c r="EK252" i="1"/>
  <c r="EM252" i="1"/>
  <c r="EI252" i="1"/>
  <c r="EL252" i="1"/>
  <c r="EJ252" i="1"/>
  <c r="EG252" i="1"/>
  <c r="EH252" i="1"/>
  <c r="EN250" i="1"/>
  <c r="EM250" i="1"/>
  <c r="EO250" i="1"/>
  <c r="EK250" i="1"/>
  <c r="EI250" i="1"/>
  <c r="EJ250" i="1"/>
  <c r="EG250" i="1"/>
  <c r="EH250" i="1"/>
  <c r="EL250" i="1"/>
  <c r="EC250" i="1"/>
  <c r="EE250" i="1" s="1"/>
  <c r="ED250" i="1"/>
  <c r="EF250" i="1" s="1"/>
  <c r="EC251" i="1"/>
  <c r="EE251" i="1" s="1"/>
  <c r="ED251" i="1"/>
  <c r="EF251" i="1" s="1"/>
  <c r="ED253" i="1"/>
  <c r="EF253" i="1" s="1"/>
  <c r="EC253" i="1"/>
  <c r="EE253" i="1" s="1"/>
  <c r="EC249" i="1"/>
  <c r="EE249" i="1" s="1"/>
  <c r="ED249" i="1"/>
  <c r="EF249" i="1" s="1"/>
  <c r="EC252" i="1"/>
  <c r="EE252" i="1" s="1"/>
  <c r="ED252" i="1"/>
  <c r="EF252" i="1" s="1"/>
  <c r="EB249" i="1"/>
  <c r="DY249" i="1"/>
  <c r="DZ249" i="1"/>
  <c r="DX249" i="1"/>
  <c r="EB251" i="1"/>
  <c r="DX251" i="1"/>
  <c r="DY251" i="1"/>
  <c r="DZ251" i="1"/>
  <c r="EB250" i="1"/>
  <c r="DY250" i="1"/>
  <c r="DZ250" i="1"/>
  <c r="DX250" i="1"/>
  <c r="EB253" i="1"/>
  <c r="DZ253" i="1"/>
  <c r="DX253" i="1"/>
  <c r="DY253" i="1"/>
  <c r="EB252" i="1"/>
  <c r="DX252" i="1"/>
  <c r="DY252" i="1"/>
  <c r="DZ252" i="1"/>
  <c r="DT250" i="1"/>
  <c r="DU250" i="1"/>
  <c r="DV250" i="1"/>
  <c r="DT249" i="1"/>
  <c r="DV249" i="1"/>
  <c r="DU249" i="1"/>
  <c r="DT252" i="1"/>
  <c r="DU252" i="1"/>
  <c r="DV252" i="1"/>
  <c r="DT251" i="1"/>
  <c r="DU251" i="1"/>
  <c r="DV251" i="1"/>
  <c r="DV253" i="1"/>
  <c r="DT253" i="1"/>
  <c r="DU253" i="1"/>
  <c r="DG248" i="1"/>
  <c r="CU250" i="1"/>
  <c r="CV250" i="1"/>
  <c r="CU251" i="1"/>
  <c r="CV251" i="1"/>
  <c r="CU252" i="1"/>
  <c r="CV252" i="1"/>
  <c r="CU249" i="1"/>
  <c r="CV249" i="1"/>
  <c r="CU253" i="1"/>
  <c r="CV253" i="1"/>
  <c r="CS249" i="1"/>
  <c r="CT249" i="1"/>
  <c r="CS251" i="1"/>
  <c r="CT251" i="1"/>
  <c r="CS250" i="1"/>
  <c r="CT250" i="1"/>
  <c r="CS253" i="1"/>
  <c r="CT253" i="1"/>
  <c r="CS252" i="1"/>
  <c r="CT252" i="1"/>
  <c r="CQ251" i="1"/>
  <c r="CR251" i="1"/>
  <c r="CQ249" i="1"/>
  <c r="CR249" i="1"/>
  <c r="CQ252" i="1"/>
  <c r="CR252" i="1"/>
  <c r="CQ250" i="1"/>
  <c r="CR250" i="1"/>
  <c r="CQ253" i="1"/>
  <c r="CR253" i="1"/>
  <c r="CP251" i="1"/>
  <c r="CP249" i="1"/>
  <c r="CP250" i="1"/>
  <c r="CP252" i="1"/>
  <c r="CP253" i="1"/>
  <c r="DH248" i="1"/>
  <c r="DI248" i="1"/>
  <c r="CO248" i="1"/>
  <c r="DA248" i="1" s="1"/>
  <c r="CZ247" i="1"/>
  <c r="CX247" i="1"/>
  <c r="DB247" i="1"/>
  <c r="DC247" i="1"/>
  <c r="DD247" i="1"/>
  <c r="DE247" i="1"/>
  <c r="DF247" i="1"/>
  <c r="EO248" i="1" l="1"/>
  <c r="EL248" i="1"/>
  <c r="EN248" i="1"/>
  <c r="EJ248" i="1"/>
  <c r="EM248" i="1"/>
  <c r="EI248" i="1"/>
  <c r="EK248" i="1"/>
  <c r="EH248" i="1"/>
  <c r="EG248" i="1"/>
  <c r="EC248" i="1"/>
  <c r="EE248" i="1" s="1"/>
  <c r="ED248" i="1"/>
  <c r="EF248" i="1" s="1"/>
  <c r="EB248" i="1"/>
  <c r="DY248" i="1"/>
  <c r="DZ248" i="1"/>
  <c r="DX248" i="1"/>
  <c r="DU248" i="1"/>
  <c r="DT248" i="1"/>
  <c r="DV248" i="1"/>
  <c r="DW253" i="1"/>
  <c r="EA253" i="1" s="1"/>
  <c r="DW251" i="1"/>
  <c r="EA251" i="1" s="1"/>
  <c r="DW249" i="1"/>
  <c r="EA249" i="1" s="1"/>
  <c r="DW252" i="1"/>
  <c r="EA252" i="1" s="1"/>
  <c r="DW250" i="1"/>
  <c r="EA250" i="1" s="1"/>
  <c r="ER251" i="1"/>
  <c r="ES251" i="1"/>
  <c r="ES253" i="1"/>
  <c r="ER252" i="1"/>
  <c r="ES252" i="1"/>
  <c r="ES249" i="1"/>
  <c r="ER253" i="1"/>
  <c r="ER250" i="1"/>
  <c r="ES250" i="1"/>
  <c r="ER249" i="1"/>
  <c r="DH247" i="1"/>
  <c r="CU248" i="1"/>
  <c r="CV248" i="1"/>
  <c r="CS248" i="1"/>
  <c r="CT248" i="1"/>
  <c r="EP249" i="1"/>
  <c r="CQ248" i="1"/>
  <c r="CR248" i="1"/>
  <c r="CP248" i="1"/>
  <c r="EP253" i="1"/>
  <c r="EP252" i="1"/>
  <c r="EP251" i="1"/>
  <c r="EP250" i="1"/>
  <c r="CO247" i="1"/>
  <c r="DA247" i="1" s="1"/>
  <c r="DI247" i="1"/>
  <c r="DG247" i="1"/>
  <c r="EO247" i="1" l="1"/>
  <c r="EM247" i="1"/>
  <c r="EN247" i="1"/>
  <c r="EK247" i="1"/>
  <c r="EJ247" i="1"/>
  <c r="EL247" i="1"/>
  <c r="EG247" i="1"/>
  <c r="EH247" i="1"/>
  <c r="EI247" i="1"/>
  <c r="ED247" i="1"/>
  <c r="EF247" i="1" s="1"/>
  <c r="EC247" i="1"/>
  <c r="EE247" i="1" s="1"/>
  <c r="EB247" i="1"/>
  <c r="DY247" i="1"/>
  <c r="DZ247" i="1"/>
  <c r="DX247" i="1"/>
  <c r="DT247" i="1"/>
  <c r="DU247" i="1"/>
  <c r="DV247" i="1"/>
  <c r="DW248" i="1"/>
  <c r="EA248" i="1" s="1"/>
  <c r="ES248" i="1"/>
  <c r="ER248" i="1"/>
  <c r="CU247" i="1"/>
  <c r="CV247" i="1"/>
  <c r="CS247" i="1"/>
  <c r="CT247" i="1"/>
  <c r="CQ247" i="1"/>
  <c r="CR247" i="1"/>
  <c r="CP247" i="1"/>
  <c r="EP248" i="1"/>
  <c r="DW247" i="1" l="1"/>
  <c r="EA247" i="1" s="1"/>
  <c r="ES247" i="1"/>
  <c r="ER247" i="1"/>
  <c r="EP247" i="1"/>
  <c r="CZ224" i="1" l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G229" i="1" l="1"/>
  <c r="DG227" i="1"/>
  <c r="DG244" i="1"/>
  <c r="DG243" i="1"/>
  <c r="DG225" i="1"/>
  <c r="DG242" i="1"/>
  <c r="DI236" i="1"/>
  <c r="DI235" i="1"/>
  <c r="DI234" i="1"/>
  <c r="DG233" i="1"/>
  <c r="DI232" i="1"/>
  <c r="DH228" i="1"/>
  <c r="DI245" i="1"/>
  <c r="DH226" i="1"/>
  <c r="DG239" i="1"/>
  <c r="DI238" i="1"/>
  <c r="DH231" i="1"/>
  <c r="DI237" i="1"/>
  <c r="DH230" i="1"/>
  <c r="DI244" i="1"/>
  <c r="DI226" i="1"/>
  <c r="DI225" i="1"/>
  <c r="DI227" i="1"/>
  <c r="DH245" i="1"/>
  <c r="DH227" i="1"/>
  <c r="CO225" i="1"/>
  <c r="DA225" i="1" s="1"/>
  <c r="DI243" i="1"/>
  <c r="CO228" i="1"/>
  <c r="DA228" i="1" s="1"/>
  <c r="CO240" i="1"/>
  <c r="DA240" i="1" s="1"/>
  <c r="DI242" i="1"/>
  <c r="DI229" i="1"/>
  <c r="CO229" i="1"/>
  <c r="DA229" i="1" s="1"/>
  <c r="DH244" i="1"/>
  <c r="DG226" i="1"/>
  <c r="DG235" i="1"/>
  <c r="DH238" i="1"/>
  <c r="DG234" i="1"/>
  <c r="CO246" i="1"/>
  <c r="DA246" i="1" s="1"/>
  <c r="DH237" i="1"/>
  <c r="DG232" i="1"/>
  <c r="DH235" i="1"/>
  <c r="DH234" i="1"/>
  <c r="DG230" i="1"/>
  <c r="DH233" i="1"/>
  <c r="DH232" i="1"/>
  <c r="DI233" i="1"/>
  <c r="DI231" i="1"/>
  <c r="DH229" i="1"/>
  <c r="DI230" i="1"/>
  <c r="CO241" i="1"/>
  <c r="DA241" i="1" s="1"/>
  <c r="CO224" i="1"/>
  <c r="DA224" i="1" s="1"/>
  <c r="DG236" i="1"/>
  <c r="DH239" i="1"/>
  <c r="CO245" i="1"/>
  <c r="DA245" i="1" s="1"/>
  <c r="CO227" i="1"/>
  <c r="DA227" i="1" s="1"/>
  <c r="CO232" i="1"/>
  <c r="DA232" i="1" s="1"/>
  <c r="DH236" i="1"/>
  <c r="DG231" i="1"/>
  <c r="DH241" i="1"/>
  <c r="DI241" i="1"/>
  <c r="DH240" i="1"/>
  <c r="DG240" i="1"/>
  <c r="DI240" i="1"/>
  <c r="DG241" i="1"/>
  <c r="CO233" i="1"/>
  <c r="CV233" i="1" s="1"/>
  <c r="CO226" i="1"/>
  <c r="CV226" i="1" s="1"/>
  <c r="CO239" i="1"/>
  <c r="DA239" i="1" s="1"/>
  <c r="CO238" i="1"/>
  <c r="DA238" i="1" s="1"/>
  <c r="CO237" i="1"/>
  <c r="DA237" i="1" s="1"/>
  <c r="CO236" i="1"/>
  <c r="DA236" i="1" s="1"/>
  <c r="CO243" i="1"/>
  <c r="CV243" i="1" s="1"/>
  <c r="CO235" i="1"/>
  <c r="CV235" i="1" s="1"/>
  <c r="DH242" i="1"/>
  <c r="DH224" i="1"/>
  <c r="DG224" i="1"/>
  <c r="DI224" i="1"/>
  <c r="CO242" i="1"/>
  <c r="DA242" i="1" s="1"/>
  <c r="CO244" i="1"/>
  <c r="CV244" i="1" s="1"/>
  <c r="DG238" i="1"/>
  <c r="DG237" i="1"/>
  <c r="DI239" i="1"/>
  <c r="CO231" i="1"/>
  <c r="CV231" i="1" s="1"/>
  <c r="CO234" i="1"/>
  <c r="CV234" i="1" s="1"/>
  <c r="DG246" i="1"/>
  <c r="DG228" i="1"/>
  <c r="DI228" i="1"/>
  <c r="DG245" i="1"/>
  <c r="DI246" i="1"/>
  <c r="DH246" i="1"/>
  <c r="DH243" i="1"/>
  <c r="DH225" i="1"/>
  <c r="CO230" i="1"/>
  <c r="CV230" i="1" s="1"/>
  <c r="EO242" i="1" l="1"/>
  <c r="EN242" i="1"/>
  <c r="EK242" i="1"/>
  <c r="EG242" i="1"/>
  <c r="EL242" i="1"/>
  <c r="EM242" i="1"/>
  <c r="EI242" i="1"/>
  <c r="EJ242" i="1"/>
  <c r="EH242" i="1"/>
  <c r="EL225" i="1"/>
  <c r="EM225" i="1"/>
  <c r="EN225" i="1"/>
  <c r="EG225" i="1"/>
  <c r="EJ225" i="1"/>
  <c r="EI225" i="1"/>
  <c r="EO225" i="1"/>
  <c r="EK225" i="1"/>
  <c r="EH225" i="1"/>
  <c r="EL224" i="1"/>
  <c r="EM224" i="1"/>
  <c r="EO224" i="1"/>
  <c r="EN224" i="1"/>
  <c r="EJ224" i="1"/>
  <c r="EI224" i="1"/>
  <c r="EH224" i="1"/>
  <c r="EG224" i="1"/>
  <c r="EK224" i="1"/>
  <c r="EM236" i="1"/>
  <c r="EN236" i="1"/>
  <c r="EO236" i="1"/>
  <c r="EL236" i="1"/>
  <c r="EH236" i="1"/>
  <c r="EK236" i="1"/>
  <c r="EI236" i="1"/>
  <c r="EJ236" i="1"/>
  <c r="EG236" i="1"/>
  <c r="EM237" i="1"/>
  <c r="EN237" i="1"/>
  <c r="EO237" i="1"/>
  <c r="EJ237" i="1"/>
  <c r="EL237" i="1"/>
  <c r="EH237" i="1"/>
  <c r="EK237" i="1"/>
  <c r="EI237" i="1"/>
  <c r="EG237" i="1"/>
  <c r="EO228" i="1"/>
  <c r="EL228" i="1"/>
  <c r="EN228" i="1"/>
  <c r="EJ228" i="1"/>
  <c r="EK228" i="1"/>
  <c r="EM228" i="1"/>
  <c r="EH228" i="1"/>
  <c r="EI228" i="1"/>
  <c r="EG228" i="1"/>
  <c r="EM241" i="1"/>
  <c r="EN241" i="1"/>
  <c r="EO241" i="1"/>
  <c r="EL241" i="1"/>
  <c r="EG241" i="1"/>
  <c r="EK241" i="1"/>
  <c r="EI241" i="1"/>
  <c r="EJ241" i="1"/>
  <c r="EH241" i="1"/>
  <c r="EL240" i="1"/>
  <c r="EM240" i="1"/>
  <c r="EN240" i="1"/>
  <c r="EG240" i="1"/>
  <c r="EH240" i="1"/>
  <c r="EK240" i="1"/>
  <c r="EI240" i="1"/>
  <c r="EO240" i="1"/>
  <c r="EJ240" i="1"/>
  <c r="EL238" i="1"/>
  <c r="EI238" i="1"/>
  <c r="EN238" i="1"/>
  <c r="EM238" i="1"/>
  <c r="EG238" i="1"/>
  <c r="EO238" i="1"/>
  <c r="EK238" i="1"/>
  <c r="EJ238" i="1"/>
  <c r="EH238" i="1"/>
  <c r="EM239" i="1"/>
  <c r="EO239" i="1"/>
  <c r="EI239" i="1"/>
  <c r="EL239" i="1"/>
  <c r="EK239" i="1"/>
  <c r="EN239" i="1"/>
  <c r="EH239" i="1"/>
  <c r="EG239" i="1"/>
  <c r="EJ239" i="1"/>
  <c r="EO246" i="1"/>
  <c r="EN246" i="1"/>
  <c r="EM246" i="1"/>
  <c r="EK246" i="1"/>
  <c r="EJ246" i="1"/>
  <c r="EI246" i="1"/>
  <c r="EL246" i="1"/>
  <c r="EG246" i="1"/>
  <c r="EH246" i="1"/>
  <c r="EN232" i="1"/>
  <c r="EO232" i="1"/>
  <c r="EK232" i="1"/>
  <c r="EM232" i="1"/>
  <c r="EI232" i="1"/>
  <c r="EL232" i="1"/>
  <c r="EH232" i="1"/>
  <c r="EJ232" i="1"/>
  <c r="EG232" i="1"/>
  <c r="EO227" i="1"/>
  <c r="EN227" i="1"/>
  <c r="EL227" i="1"/>
  <c r="EJ227" i="1"/>
  <c r="EH227" i="1"/>
  <c r="EI227" i="1"/>
  <c r="EK227" i="1"/>
  <c r="EG227" i="1"/>
  <c r="EM227" i="1"/>
  <c r="EL245" i="1"/>
  <c r="EM245" i="1"/>
  <c r="EN245" i="1"/>
  <c r="EK245" i="1"/>
  <c r="EO245" i="1"/>
  <c r="EJ245" i="1"/>
  <c r="EI245" i="1"/>
  <c r="EG245" i="1"/>
  <c r="EH245" i="1"/>
  <c r="EO229" i="1"/>
  <c r="EK229" i="1"/>
  <c r="EL229" i="1"/>
  <c r="EM229" i="1"/>
  <c r="EJ229" i="1"/>
  <c r="EN229" i="1"/>
  <c r="EG229" i="1"/>
  <c r="EH229" i="1"/>
  <c r="EI229" i="1"/>
  <c r="EC227" i="1"/>
  <c r="EE227" i="1" s="1"/>
  <c r="ED227" i="1"/>
  <c r="EF227" i="1" s="1"/>
  <c r="ED242" i="1"/>
  <c r="EF242" i="1" s="1"/>
  <c r="EC242" i="1"/>
  <c r="EE242" i="1" s="1"/>
  <c r="EC224" i="1"/>
  <c r="EE224" i="1" s="1"/>
  <c r="ED224" i="1"/>
  <c r="EF224" i="1" s="1"/>
  <c r="EC241" i="1"/>
  <c r="EE241" i="1" s="1"/>
  <c r="ED241" i="1"/>
  <c r="EF241" i="1" s="1"/>
  <c r="EC232" i="1"/>
  <c r="EE232" i="1" s="1"/>
  <c r="ED232" i="1"/>
  <c r="EF232" i="1" s="1"/>
  <c r="EC240" i="1"/>
  <c r="EE240" i="1" s="1"/>
  <c r="ED240" i="1"/>
  <c r="EF240" i="1" s="1"/>
  <c r="EC229" i="1"/>
  <c r="EE229" i="1" s="1"/>
  <c r="ED229" i="1"/>
  <c r="EF229" i="1" s="1"/>
  <c r="ED239" i="1"/>
  <c r="EF239" i="1" s="1"/>
  <c r="EC239" i="1"/>
  <c r="EE239" i="1" s="1"/>
  <c r="ED246" i="1"/>
  <c r="EF246" i="1" s="1"/>
  <c r="EC246" i="1"/>
  <c r="EE246" i="1" s="1"/>
  <c r="EC245" i="1"/>
  <c r="EE245" i="1" s="1"/>
  <c r="ED245" i="1"/>
  <c r="EF245" i="1" s="1"/>
  <c r="EC236" i="1"/>
  <c r="EE236" i="1" s="1"/>
  <c r="ED236" i="1"/>
  <c r="EF236" i="1" s="1"/>
  <c r="ED237" i="1"/>
  <c r="EF237" i="1" s="1"/>
  <c r="EC237" i="1"/>
  <c r="EE237" i="1" s="1"/>
  <c r="ED238" i="1"/>
  <c r="EF238" i="1" s="1"/>
  <c r="EC238" i="1"/>
  <c r="EE238" i="1" s="1"/>
  <c r="EC228" i="1"/>
  <c r="EE228" i="1" s="1"/>
  <c r="ED228" i="1"/>
  <c r="EF228" i="1" s="1"/>
  <c r="EC225" i="1"/>
  <c r="EE225" i="1" s="1"/>
  <c r="ED225" i="1"/>
  <c r="EF225" i="1" s="1"/>
  <c r="EB242" i="1"/>
  <c r="DX242" i="1"/>
  <c r="DY242" i="1"/>
  <c r="DZ242" i="1"/>
  <c r="EB246" i="1"/>
  <c r="DZ246" i="1"/>
  <c r="DX246" i="1"/>
  <c r="DY246" i="1"/>
  <c r="EB232" i="1"/>
  <c r="DX232" i="1"/>
  <c r="DY232" i="1"/>
  <c r="DZ232" i="1"/>
  <c r="EB227" i="1"/>
  <c r="DY227" i="1"/>
  <c r="DZ227" i="1"/>
  <c r="DX227" i="1"/>
  <c r="EB245" i="1"/>
  <c r="DZ245" i="1"/>
  <c r="DY245" i="1"/>
  <c r="DX245" i="1"/>
  <c r="EB229" i="1"/>
  <c r="DY229" i="1"/>
  <c r="DZ229" i="1"/>
  <c r="DX229" i="1"/>
  <c r="EB240" i="1"/>
  <c r="DX240" i="1"/>
  <c r="DY240" i="1"/>
  <c r="DZ240" i="1"/>
  <c r="EB224" i="1"/>
  <c r="DZ224" i="1"/>
  <c r="DX224" i="1"/>
  <c r="DY224" i="1"/>
  <c r="EB241" i="1"/>
  <c r="DX241" i="1"/>
  <c r="DZ241" i="1"/>
  <c r="DY241" i="1"/>
  <c r="EB239" i="1"/>
  <c r="DX239" i="1"/>
  <c r="DY239" i="1"/>
  <c r="DZ239" i="1"/>
  <c r="EB236" i="1"/>
  <c r="DX236" i="1"/>
  <c r="DY236" i="1"/>
  <c r="DZ236" i="1"/>
  <c r="EB237" i="1"/>
  <c r="DZ237" i="1"/>
  <c r="DX237" i="1"/>
  <c r="DY237" i="1"/>
  <c r="EB238" i="1"/>
  <c r="DX238" i="1"/>
  <c r="DY238" i="1"/>
  <c r="DZ238" i="1"/>
  <c r="EB228" i="1"/>
  <c r="DY228" i="1"/>
  <c r="DZ228" i="1"/>
  <c r="DX228" i="1"/>
  <c r="EB225" i="1"/>
  <c r="DZ225" i="1"/>
  <c r="DY225" i="1"/>
  <c r="DX225" i="1"/>
  <c r="DT232" i="1"/>
  <c r="DV232" i="1"/>
  <c r="DU232" i="1"/>
  <c r="DT229" i="1"/>
  <c r="DU229" i="1"/>
  <c r="DV229" i="1"/>
  <c r="DT224" i="1"/>
  <c r="DU224" i="1"/>
  <c r="DV224" i="1"/>
  <c r="DV236" i="1"/>
  <c r="DT236" i="1"/>
  <c r="DU236" i="1"/>
  <c r="DU241" i="1"/>
  <c r="DV241" i="1"/>
  <c r="DT241" i="1"/>
  <c r="DV237" i="1"/>
  <c r="DU237" i="1"/>
  <c r="DT237" i="1"/>
  <c r="DU240" i="1"/>
  <c r="DV240" i="1"/>
  <c r="DT240" i="1"/>
  <c r="DU228" i="1"/>
  <c r="DT228" i="1"/>
  <c r="DV228" i="1"/>
  <c r="DV239" i="1"/>
  <c r="DU239" i="1"/>
  <c r="DT239" i="1"/>
  <c r="DU242" i="1"/>
  <c r="DV242" i="1"/>
  <c r="DT242" i="1"/>
  <c r="DT225" i="1"/>
  <c r="DU225" i="1"/>
  <c r="DV225" i="1"/>
  <c r="DT246" i="1"/>
  <c r="DU246" i="1"/>
  <c r="DV246" i="1"/>
  <c r="DT227" i="1"/>
  <c r="DU227" i="1"/>
  <c r="DV227" i="1"/>
  <c r="DT245" i="1"/>
  <c r="DU245" i="1"/>
  <c r="DV245" i="1"/>
  <c r="DV238" i="1"/>
  <c r="DU238" i="1"/>
  <c r="DT238" i="1"/>
  <c r="DA243" i="1"/>
  <c r="DA244" i="1"/>
  <c r="DA230" i="1"/>
  <c r="DA231" i="1"/>
  <c r="DA235" i="1"/>
  <c r="DA233" i="1"/>
  <c r="DA226" i="1"/>
  <c r="DA234" i="1"/>
  <c r="CU232" i="1"/>
  <c r="CV232" i="1"/>
  <c r="CU224" i="1"/>
  <c r="CV224" i="1"/>
  <c r="CU246" i="1"/>
  <c r="CV246" i="1"/>
  <c r="CU227" i="1"/>
  <c r="CV227" i="1"/>
  <c r="CU245" i="1"/>
  <c r="CV245" i="1"/>
  <c r="CU229" i="1"/>
  <c r="CV229" i="1"/>
  <c r="CU242" i="1"/>
  <c r="CV242" i="1"/>
  <c r="CU241" i="1"/>
  <c r="CV241" i="1"/>
  <c r="CU240" i="1"/>
  <c r="CV240" i="1"/>
  <c r="CU228" i="1"/>
  <c r="CV228" i="1"/>
  <c r="CU239" i="1"/>
  <c r="CV239" i="1"/>
  <c r="CU225" i="1"/>
  <c r="CV225" i="1"/>
  <c r="CU236" i="1"/>
  <c r="CV236" i="1"/>
  <c r="CU237" i="1"/>
  <c r="CV237" i="1"/>
  <c r="CU238" i="1"/>
  <c r="CV238" i="1"/>
  <c r="CT235" i="1"/>
  <c r="CU235" i="1"/>
  <c r="CT244" i="1"/>
  <c r="CU244" i="1"/>
  <c r="CT230" i="1"/>
  <c r="CU230" i="1"/>
  <c r="CT231" i="1"/>
  <c r="CU231" i="1"/>
  <c r="CT243" i="1"/>
  <c r="CU243" i="1"/>
  <c r="CT226" i="1"/>
  <c r="CU226" i="1"/>
  <c r="CT233" i="1"/>
  <c r="CU233" i="1"/>
  <c r="CT234" i="1"/>
  <c r="CU234" i="1"/>
  <c r="CS232" i="1"/>
  <c r="CT232" i="1"/>
  <c r="CS245" i="1"/>
  <c r="CT245" i="1"/>
  <c r="CS242" i="1"/>
  <c r="CT242" i="1"/>
  <c r="CS241" i="1"/>
  <c r="CT241" i="1"/>
  <c r="CS236" i="1"/>
  <c r="CT236" i="1"/>
  <c r="CS240" i="1"/>
  <c r="CT240" i="1"/>
  <c r="CS228" i="1"/>
  <c r="CT228" i="1"/>
  <c r="CS239" i="1"/>
  <c r="CT239" i="1"/>
  <c r="CS225" i="1"/>
  <c r="CT225" i="1"/>
  <c r="CS246" i="1"/>
  <c r="CT246" i="1"/>
  <c r="CS227" i="1"/>
  <c r="CT227" i="1"/>
  <c r="CS229" i="1"/>
  <c r="CT229" i="1"/>
  <c r="CS237" i="1"/>
  <c r="CT237" i="1"/>
  <c r="CS224" i="1"/>
  <c r="CT224" i="1"/>
  <c r="CS238" i="1"/>
  <c r="CT238" i="1"/>
  <c r="CR235" i="1"/>
  <c r="CS235" i="1"/>
  <c r="CR230" i="1"/>
  <c r="CS230" i="1"/>
  <c r="CR243" i="1"/>
  <c r="CS243" i="1"/>
  <c r="CR244" i="1"/>
  <c r="CS244" i="1"/>
  <c r="CR233" i="1"/>
  <c r="CS233" i="1"/>
  <c r="CR231" i="1"/>
  <c r="CS231" i="1"/>
  <c r="CR226" i="1"/>
  <c r="CS226" i="1"/>
  <c r="CR234" i="1"/>
  <c r="CS234" i="1"/>
  <c r="CQ232" i="1"/>
  <c r="CR232" i="1"/>
  <c r="CQ239" i="1"/>
  <c r="CR239" i="1"/>
  <c r="CQ246" i="1"/>
  <c r="CR246" i="1"/>
  <c r="CQ224" i="1"/>
  <c r="CR224" i="1"/>
  <c r="CQ225" i="1"/>
  <c r="CR225" i="1"/>
  <c r="CQ242" i="1"/>
  <c r="CR242" i="1"/>
  <c r="CQ227" i="1"/>
  <c r="CR227" i="1"/>
  <c r="CQ245" i="1"/>
  <c r="CR245" i="1"/>
  <c r="CQ229" i="1"/>
  <c r="CR229" i="1"/>
  <c r="CQ241" i="1"/>
  <c r="CR241" i="1"/>
  <c r="CQ237" i="1"/>
  <c r="CR237" i="1"/>
  <c r="CQ238" i="1"/>
  <c r="CR238" i="1"/>
  <c r="CQ236" i="1"/>
  <c r="CR236" i="1"/>
  <c r="CQ240" i="1"/>
  <c r="CR240" i="1"/>
  <c r="CQ228" i="1"/>
  <c r="CR228" i="1"/>
  <c r="CP243" i="1"/>
  <c r="CQ243" i="1"/>
  <c r="CP244" i="1"/>
  <c r="CQ244" i="1"/>
  <c r="CP235" i="1"/>
  <c r="CQ235" i="1"/>
  <c r="CP230" i="1"/>
  <c r="CQ230" i="1"/>
  <c r="CP233" i="1"/>
  <c r="CQ233" i="1"/>
  <c r="CP231" i="1"/>
  <c r="CQ231" i="1"/>
  <c r="CP226" i="1"/>
  <c r="CQ226" i="1"/>
  <c r="CP234" i="1"/>
  <c r="CQ234" i="1"/>
  <c r="CP240" i="1"/>
  <c r="CP246" i="1"/>
  <c r="CP232" i="1"/>
  <c r="CP236" i="1"/>
  <c r="CP238" i="1"/>
  <c r="CP225" i="1"/>
  <c r="CP242" i="1"/>
  <c r="CP227" i="1"/>
  <c r="CP245" i="1"/>
  <c r="CP229" i="1"/>
  <c r="CP224" i="1"/>
  <c r="CP241" i="1"/>
  <c r="CP237" i="1"/>
  <c r="CP228" i="1"/>
  <c r="CP239" i="1"/>
  <c r="EL243" i="1" l="1"/>
  <c r="EO243" i="1"/>
  <c r="EI243" i="1"/>
  <c r="EK243" i="1"/>
  <c r="EG243" i="1"/>
  <c r="EJ243" i="1"/>
  <c r="EM243" i="1"/>
  <c r="EH243" i="1"/>
  <c r="EN243" i="1"/>
  <c r="EO226" i="1"/>
  <c r="EN226" i="1"/>
  <c r="EM226" i="1"/>
  <c r="EJ226" i="1"/>
  <c r="EI226" i="1"/>
  <c r="EK226" i="1"/>
  <c r="EH226" i="1"/>
  <c r="EG226" i="1"/>
  <c r="EL226" i="1"/>
  <c r="EN231" i="1"/>
  <c r="EO231" i="1"/>
  <c r="EL231" i="1"/>
  <c r="EK231" i="1"/>
  <c r="EM231" i="1"/>
  <c r="EJ231" i="1"/>
  <c r="EI231" i="1"/>
  <c r="EG231" i="1"/>
  <c r="EH231" i="1"/>
  <c r="EN233" i="1"/>
  <c r="EO233" i="1"/>
  <c r="EI233" i="1"/>
  <c r="EK233" i="1"/>
  <c r="EM233" i="1"/>
  <c r="EH233" i="1"/>
  <c r="EL233" i="1"/>
  <c r="EJ233" i="1"/>
  <c r="EG233" i="1"/>
  <c r="EN230" i="1"/>
  <c r="EM230" i="1"/>
  <c r="EO230" i="1"/>
  <c r="EL230" i="1"/>
  <c r="EK230" i="1"/>
  <c r="EJ230" i="1"/>
  <c r="EH230" i="1"/>
  <c r="EG230" i="1"/>
  <c r="EI230" i="1"/>
  <c r="EL244" i="1"/>
  <c r="EM244" i="1"/>
  <c r="EO244" i="1"/>
  <c r="EK244" i="1"/>
  <c r="EN244" i="1"/>
  <c r="EJ244" i="1"/>
  <c r="EI244" i="1"/>
  <c r="EG244" i="1"/>
  <c r="EH244" i="1"/>
  <c r="EM234" i="1"/>
  <c r="EO234" i="1"/>
  <c r="EJ234" i="1"/>
  <c r="EN234" i="1"/>
  <c r="EL234" i="1"/>
  <c r="EH234" i="1"/>
  <c r="EI234" i="1"/>
  <c r="EK234" i="1"/>
  <c r="EG234" i="1"/>
  <c r="EM235" i="1"/>
  <c r="EN235" i="1"/>
  <c r="EJ235" i="1"/>
  <c r="EK235" i="1"/>
  <c r="EH235" i="1"/>
  <c r="EL235" i="1"/>
  <c r="EO235" i="1"/>
  <c r="EI235" i="1"/>
  <c r="EG235" i="1"/>
  <c r="EC235" i="1"/>
  <c r="EE235" i="1" s="1"/>
  <c r="ED235" i="1"/>
  <c r="EF235" i="1" s="1"/>
  <c r="EC244" i="1"/>
  <c r="EE244" i="1" s="1"/>
  <c r="ED244" i="1"/>
  <c r="EF244" i="1" s="1"/>
  <c r="EC230" i="1"/>
  <c r="EE230" i="1" s="1"/>
  <c r="ED230" i="1"/>
  <c r="EF230" i="1" s="1"/>
  <c r="EC243" i="1"/>
  <c r="EE243" i="1" s="1"/>
  <c r="ED243" i="1"/>
  <c r="EF243" i="1" s="1"/>
  <c r="EC231" i="1"/>
  <c r="EE231" i="1" s="1"/>
  <c r="ED231" i="1"/>
  <c r="EF231" i="1" s="1"/>
  <c r="EC234" i="1"/>
  <c r="EE234" i="1" s="1"/>
  <c r="ED234" i="1"/>
  <c r="EF234" i="1" s="1"/>
  <c r="EC226" i="1"/>
  <c r="EE226" i="1" s="1"/>
  <c r="ED226" i="1"/>
  <c r="EF226" i="1" s="1"/>
  <c r="EC233" i="1"/>
  <c r="EE233" i="1" s="1"/>
  <c r="ED233" i="1"/>
  <c r="EF233" i="1" s="1"/>
  <c r="EB234" i="1"/>
  <c r="DX234" i="1"/>
  <c r="DY234" i="1"/>
  <c r="DZ234" i="1"/>
  <c r="EB226" i="1"/>
  <c r="DZ226" i="1"/>
  <c r="DX226" i="1"/>
  <c r="DY226" i="1"/>
  <c r="EB233" i="1"/>
  <c r="DX233" i="1"/>
  <c r="DZ233" i="1"/>
  <c r="DY233" i="1"/>
  <c r="EB235" i="1"/>
  <c r="DZ235" i="1"/>
  <c r="DX235" i="1"/>
  <c r="DY235" i="1"/>
  <c r="EB231" i="1"/>
  <c r="DX231" i="1"/>
  <c r="DY231" i="1"/>
  <c r="DZ231" i="1"/>
  <c r="EB230" i="1"/>
  <c r="DY230" i="1"/>
  <c r="DZ230" i="1"/>
  <c r="DX230" i="1"/>
  <c r="EB244" i="1"/>
  <c r="DX244" i="1"/>
  <c r="DZ244" i="1"/>
  <c r="DY244" i="1"/>
  <c r="EB243" i="1"/>
  <c r="DZ243" i="1"/>
  <c r="DX243" i="1"/>
  <c r="DY243" i="1"/>
  <c r="DT230" i="1"/>
  <c r="DV230" i="1"/>
  <c r="DU230" i="1"/>
  <c r="DT244" i="1"/>
  <c r="DV244" i="1"/>
  <c r="DU244" i="1"/>
  <c r="DT226" i="1"/>
  <c r="DU226" i="1"/>
  <c r="DV226" i="1"/>
  <c r="DV235" i="1"/>
  <c r="DT235" i="1"/>
  <c r="DU235" i="1"/>
  <c r="DU243" i="1"/>
  <c r="DV243" i="1"/>
  <c r="DT243" i="1"/>
  <c r="DV233" i="1"/>
  <c r="DU233" i="1"/>
  <c r="DT233" i="1"/>
  <c r="DV234" i="1"/>
  <c r="DT234" i="1"/>
  <c r="DU234" i="1"/>
  <c r="DT231" i="1"/>
  <c r="DV231" i="1"/>
  <c r="DU231" i="1"/>
  <c r="DW229" i="1"/>
  <c r="EA229" i="1" s="1"/>
  <c r="DW227" i="1"/>
  <c r="EA227" i="1" s="1"/>
  <c r="DW240" i="1"/>
  <c r="EA240" i="1" s="1"/>
  <c r="DW228" i="1"/>
  <c r="EA228" i="1" s="1"/>
  <c r="DW224" i="1"/>
  <c r="EA224" i="1" s="1"/>
  <c r="DW241" i="1"/>
  <c r="EA241" i="1" s="1"/>
  <c r="DW239" i="1"/>
  <c r="EA239" i="1" s="1"/>
  <c r="DW237" i="1"/>
  <c r="EA237" i="1" s="1"/>
  <c r="DW245" i="1"/>
  <c r="EA245" i="1" s="1"/>
  <c r="DW242" i="1"/>
  <c r="EA242" i="1" s="1"/>
  <c r="DW236" i="1"/>
  <c r="EA236" i="1" s="1"/>
  <c r="DW232" i="1"/>
  <c r="EA232" i="1" s="1"/>
  <c r="DW225" i="1"/>
  <c r="EA225" i="1" s="1"/>
  <c r="DW246" i="1"/>
  <c r="EA246" i="1" s="1"/>
  <c r="DW238" i="1"/>
  <c r="EA238" i="1" s="1"/>
  <c r="ER238" i="1"/>
  <c r="ES224" i="1"/>
  <c r="ES237" i="1"/>
  <c r="ES241" i="1"/>
  <c r="ES246" i="1"/>
  <c r="ER242" i="1"/>
  <c r="ER236" i="1"/>
  <c r="ES229" i="1"/>
  <c r="ES225" i="1"/>
  <c r="ER241" i="1"/>
  <c r="ES227" i="1"/>
  <c r="ER227" i="1"/>
  <c r="ER239" i="1"/>
  <c r="ES232" i="1"/>
  <c r="ES238" i="1"/>
  <c r="ES245" i="1"/>
  <c r="ES242" i="1"/>
  <c r="ER237" i="1"/>
  <c r="ES236" i="1"/>
  <c r="ER228" i="1"/>
  <c r="ER229" i="1"/>
  <c r="ER246" i="1"/>
  <c r="ES239" i="1"/>
  <c r="ER240" i="1"/>
  <c r="ER245" i="1"/>
  <c r="ER225" i="1"/>
  <c r="ES228" i="1"/>
  <c r="ER224" i="1"/>
  <c r="ER232" i="1"/>
  <c r="ES240" i="1"/>
  <c r="EP242" i="1"/>
  <c r="EP237" i="1"/>
  <c r="EP232" i="1"/>
  <c r="EP239" i="1"/>
  <c r="EP236" i="1"/>
  <c r="EP238" i="1"/>
  <c r="EP245" i="1"/>
  <c r="EP240" i="1"/>
  <c r="EP233" i="1"/>
  <c r="EP235" i="1"/>
  <c r="EP226" i="1"/>
  <c r="EP244" i="1"/>
  <c r="EP228" i="1"/>
  <c r="EP246" i="1"/>
  <c r="EP230" i="1"/>
  <c r="EP227" i="1"/>
  <c r="EP231" i="1"/>
  <c r="EP229" i="1"/>
  <c r="EP225" i="1"/>
  <c r="EP243" i="1"/>
  <c r="EP224" i="1"/>
  <c r="EP234" i="1"/>
  <c r="EP241" i="1"/>
  <c r="DW231" i="1" l="1"/>
  <c r="EA231" i="1" s="1"/>
  <c r="ER226" i="1"/>
  <c r="DW226" i="1"/>
  <c r="EA226" i="1" s="1"/>
  <c r="DW244" i="1"/>
  <c r="EA244" i="1" s="1"/>
  <c r="DW243" i="1"/>
  <c r="EA243" i="1" s="1"/>
  <c r="DW234" i="1"/>
  <c r="EA234" i="1" s="1"/>
  <c r="DW235" i="1"/>
  <c r="EA235" i="1" s="1"/>
  <c r="DW233" i="1"/>
  <c r="EA233" i="1" s="1"/>
  <c r="DW230" i="1"/>
  <c r="EA230" i="1" s="1"/>
  <c r="ER244" i="1"/>
  <c r="ES244" i="1"/>
  <c r="ES226" i="1"/>
  <c r="ER243" i="1"/>
  <c r="ES243" i="1"/>
  <c r="ER235" i="1"/>
  <c r="ES234" i="1"/>
  <c r="ES231" i="1"/>
  <c r="ER231" i="1"/>
  <c r="ER230" i="1"/>
  <c r="ES230" i="1"/>
  <c r="ES235" i="1"/>
  <c r="ER233" i="1"/>
  <c r="ES233" i="1"/>
  <c r="ER234" i="1"/>
  <c r="A7" i="27" l="1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6" i="27"/>
  <c r="CZ223" i="1" l="1"/>
  <c r="CX223" i="1"/>
  <c r="DB223" i="1"/>
  <c r="DC223" i="1"/>
  <c r="DD223" i="1"/>
  <c r="DE223" i="1"/>
  <c r="DF223" i="1"/>
  <c r="DG223" i="1" l="1"/>
  <c r="CO223" i="1"/>
  <c r="DA223" i="1" s="1"/>
  <c r="DI223" i="1"/>
  <c r="DH223" i="1"/>
  <c r="EL223" i="1" l="1"/>
  <c r="EK223" i="1"/>
  <c r="EN223" i="1"/>
  <c r="EG223" i="1"/>
  <c r="EI223" i="1"/>
  <c r="EO223" i="1"/>
  <c r="EJ223" i="1"/>
  <c r="EH223" i="1"/>
  <c r="EM223" i="1"/>
  <c r="EC223" i="1"/>
  <c r="EE223" i="1" s="1"/>
  <c r="ED223" i="1"/>
  <c r="EF223" i="1" s="1"/>
  <c r="EB223" i="1"/>
  <c r="DZ223" i="1"/>
  <c r="DX223" i="1"/>
  <c r="DY223" i="1"/>
  <c r="DU223" i="1"/>
  <c r="DV223" i="1"/>
  <c r="DT223" i="1"/>
  <c r="CU223" i="1"/>
  <c r="CV223" i="1"/>
  <c r="CS223" i="1"/>
  <c r="CT223" i="1"/>
  <c r="CQ223" i="1"/>
  <c r="CR223" i="1"/>
  <c r="CP223" i="1"/>
  <c r="J205" i="10"/>
  <c r="J206" i="10"/>
  <c r="AD119" i="10"/>
  <c r="AD120" i="10"/>
  <c r="AD121" i="10"/>
  <c r="AD122" i="10"/>
  <c r="AD123" i="10"/>
  <c r="AD124" i="10"/>
  <c r="AD125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118" i="10"/>
  <c r="DW223" i="1" l="1"/>
  <c r="EA223" i="1" s="1"/>
  <c r="ES223" i="1"/>
  <c r="ER223" i="1"/>
  <c r="EP223" i="1"/>
  <c r="CZ216" i="1" l="1"/>
  <c r="CZ217" i="1"/>
  <c r="CZ218" i="1"/>
  <c r="CZ219" i="1"/>
  <c r="CZ220" i="1"/>
  <c r="CZ221" i="1"/>
  <c r="CZ222" i="1"/>
  <c r="CX216" i="1"/>
  <c r="CX217" i="1"/>
  <c r="CX218" i="1"/>
  <c r="CX219" i="1"/>
  <c r="CX220" i="1"/>
  <c r="CX221" i="1"/>
  <c r="CX222" i="1"/>
  <c r="DB216" i="1"/>
  <c r="DB217" i="1"/>
  <c r="DB218" i="1"/>
  <c r="DB219" i="1"/>
  <c r="DB220" i="1"/>
  <c r="DB221" i="1"/>
  <c r="DB222" i="1"/>
  <c r="DC216" i="1"/>
  <c r="DC217" i="1"/>
  <c r="DC218" i="1"/>
  <c r="DC219" i="1"/>
  <c r="DC220" i="1"/>
  <c r="DC221" i="1"/>
  <c r="DC222" i="1"/>
  <c r="DD216" i="1"/>
  <c r="DD217" i="1"/>
  <c r="DD218" i="1"/>
  <c r="DD219" i="1"/>
  <c r="DD220" i="1"/>
  <c r="DD221" i="1"/>
  <c r="DD222" i="1"/>
  <c r="DE216" i="1"/>
  <c r="DE217" i="1"/>
  <c r="DE218" i="1"/>
  <c r="DE219" i="1"/>
  <c r="DE220" i="1"/>
  <c r="DE221" i="1"/>
  <c r="DE222" i="1"/>
  <c r="DF216" i="1"/>
  <c r="DF217" i="1"/>
  <c r="DF218" i="1"/>
  <c r="DF219" i="1"/>
  <c r="DF220" i="1"/>
  <c r="DF221" i="1"/>
  <c r="DF222" i="1"/>
  <c r="DH222" i="1" l="1"/>
  <c r="DH221" i="1"/>
  <c r="DG218" i="1"/>
  <c r="DH220" i="1"/>
  <c r="DH219" i="1"/>
  <c r="DH217" i="1"/>
  <c r="DH216" i="1"/>
  <c r="DG217" i="1"/>
  <c r="DG216" i="1"/>
  <c r="DI216" i="1"/>
  <c r="CO217" i="1"/>
  <c r="DA217" i="1" s="1"/>
  <c r="CO222" i="1"/>
  <c r="CV222" i="1" s="1"/>
  <c r="CO216" i="1"/>
  <c r="DA216" i="1" s="1"/>
  <c r="DI218" i="1"/>
  <c r="DI217" i="1"/>
  <c r="DI220" i="1"/>
  <c r="CO219" i="1"/>
  <c r="CV219" i="1" s="1"/>
  <c r="DH218" i="1"/>
  <c r="DG222" i="1"/>
  <c r="DI222" i="1"/>
  <c r="CO221" i="1"/>
  <c r="CV221" i="1" s="1"/>
  <c r="DG221" i="1"/>
  <c r="DI221" i="1"/>
  <c r="DI219" i="1"/>
  <c r="CO218" i="1"/>
  <c r="DA218" i="1" s="1"/>
  <c r="DG220" i="1"/>
  <c r="DG219" i="1"/>
  <c r="CO220" i="1"/>
  <c r="CV220" i="1" s="1"/>
  <c r="CW6" i="1"/>
  <c r="EM216" i="1" l="1"/>
  <c r="EN216" i="1"/>
  <c r="EO216" i="1"/>
  <c r="EL216" i="1"/>
  <c r="EH216" i="1"/>
  <c r="EK216" i="1"/>
  <c r="EG216" i="1"/>
  <c r="EI216" i="1"/>
  <c r="EJ216" i="1"/>
  <c r="EM217" i="1"/>
  <c r="EN217" i="1"/>
  <c r="EO217" i="1"/>
  <c r="EL217" i="1"/>
  <c r="EJ217" i="1"/>
  <c r="EK217" i="1"/>
  <c r="EI217" i="1"/>
  <c r="EG217" i="1"/>
  <c r="EH217" i="1"/>
  <c r="EL218" i="1"/>
  <c r="EN218" i="1"/>
  <c r="EI218" i="1"/>
  <c r="EM218" i="1"/>
  <c r="EO218" i="1"/>
  <c r="EH218" i="1"/>
  <c r="EK218" i="1"/>
  <c r="EJ218" i="1"/>
  <c r="EG218" i="1"/>
  <c r="EC216" i="1"/>
  <c r="EE216" i="1" s="1"/>
  <c r="ED216" i="1"/>
  <c r="EF216" i="1" s="1"/>
  <c r="ED217" i="1"/>
  <c r="EF217" i="1" s="1"/>
  <c r="EC217" i="1"/>
  <c r="EE217" i="1" s="1"/>
  <c r="ED218" i="1"/>
  <c r="EF218" i="1" s="1"/>
  <c r="EC218" i="1"/>
  <c r="EE218" i="1" s="1"/>
  <c r="EB216" i="1"/>
  <c r="DX216" i="1"/>
  <c r="DY216" i="1"/>
  <c r="DZ216" i="1"/>
  <c r="EB217" i="1"/>
  <c r="DY217" i="1"/>
  <c r="DX217" i="1"/>
  <c r="DZ217" i="1"/>
  <c r="EB218" i="1"/>
  <c r="DY218" i="1"/>
  <c r="DX218" i="1"/>
  <c r="DZ218" i="1"/>
  <c r="DV216" i="1"/>
  <c r="DT216" i="1"/>
  <c r="DU216" i="1"/>
  <c r="DV217" i="1"/>
  <c r="DU217" i="1"/>
  <c r="DT217" i="1"/>
  <c r="DV218" i="1"/>
  <c r="DU218" i="1"/>
  <c r="DT218" i="1"/>
  <c r="DA220" i="1"/>
  <c r="DA219" i="1"/>
  <c r="DA222" i="1"/>
  <c r="DA221" i="1"/>
  <c r="CU218" i="1"/>
  <c r="CV218" i="1"/>
  <c r="CU216" i="1"/>
  <c r="CV216" i="1"/>
  <c r="CU217" i="1"/>
  <c r="CV217" i="1"/>
  <c r="CT221" i="1"/>
  <c r="CU221" i="1"/>
  <c r="CT222" i="1"/>
  <c r="CU222" i="1"/>
  <c r="CT220" i="1"/>
  <c r="CU220" i="1"/>
  <c r="CT219" i="1"/>
  <c r="CU219" i="1"/>
  <c r="CS216" i="1"/>
  <c r="CT216" i="1"/>
  <c r="CS218" i="1"/>
  <c r="CT218" i="1"/>
  <c r="CS217" i="1"/>
  <c r="CT217" i="1"/>
  <c r="CR219" i="1"/>
  <c r="CS219" i="1"/>
  <c r="CR222" i="1"/>
  <c r="CS222" i="1"/>
  <c r="CR221" i="1"/>
  <c r="CS221" i="1"/>
  <c r="CR220" i="1"/>
  <c r="CS220" i="1"/>
  <c r="CQ216" i="1"/>
  <c r="CR216" i="1"/>
  <c r="CQ217" i="1"/>
  <c r="CR217" i="1"/>
  <c r="CQ218" i="1"/>
  <c r="CR218" i="1"/>
  <c r="CP221" i="1"/>
  <c r="CQ221" i="1"/>
  <c r="CP222" i="1"/>
  <c r="CQ222" i="1"/>
  <c r="CP220" i="1"/>
  <c r="CQ220" i="1"/>
  <c r="CP219" i="1"/>
  <c r="CQ219" i="1"/>
  <c r="CP217" i="1"/>
  <c r="CP216" i="1"/>
  <c r="CP218" i="1"/>
  <c r="EM221" i="1" l="1"/>
  <c r="EN221" i="1"/>
  <c r="EO221" i="1"/>
  <c r="EG221" i="1"/>
  <c r="EL221" i="1"/>
  <c r="EJ221" i="1"/>
  <c r="EI221" i="1"/>
  <c r="EK221" i="1"/>
  <c r="EH221" i="1"/>
  <c r="EM219" i="1"/>
  <c r="EI219" i="1"/>
  <c r="EO219" i="1"/>
  <c r="EN219" i="1"/>
  <c r="EJ219" i="1"/>
  <c r="EL219" i="1"/>
  <c r="EH219" i="1"/>
  <c r="EK219" i="1"/>
  <c r="EG219" i="1"/>
  <c r="EO222" i="1"/>
  <c r="EK222" i="1"/>
  <c r="EM222" i="1"/>
  <c r="EN222" i="1"/>
  <c r="EG222" i="1"/>
  <c r="EL222" i="1"/>
  <c r="EJ222" i="1"/>
  <c r="EI222" i="1"/>
  <c r="EH222" i="1"/>
  <c r="EL220" i="1"/>
  <c r="EM220" i="1"/>
  <c r="EN220" i="1"/>
  <c r="EG220" i="1"/>
  <c r="EJ220" i="1"/>
  <c r="EI220" i="1"/>
  <c r="EK220" i="1"/>
  <c r="EO220" i="1"/>
  <c r="EH220" i="1"/>
  <c r="EC221" i="1"/>
  <c r="EE221" i="1" s="1"/>
  <c r="ED221" i="1"/>
  <c r="EF221" i="1" s="1"/>
  <c r="ED222" i="1"/>
  <c r="EF222" i="1" s="1"/>
  <c r="EC222" i="1"/>
  <c r="EE222" i="1" s="1"/>
  <c r="ED219" i="1"/>
  <c r="EF219" i="1" s="1"/>
  <c r="EC219" i="1"/>
  <c r="EE219" i="1" s="1"/>
  <c r="EC220" i="1"/>
  <c r="EE220" i="1" s="1"/>
  <c r="ED220" i="1"/>
  <c r="EF220" i="1" s="1"/>
  <c r="EB221" i="1"/>
  <c r="DX221" i="1"/>
  <c r="DY221" i="1"/>
  <c r="DZ221" i="1"/>
  <c r="EB222" i="1"/>
  <c r="DX222" i="1"/>
  <c r="DY222" i="1"/>
  <c r="DZ222" i="1"/>
  <c r="EB219" i="1"/>
  <c r="DY219" i="1"/>
  <c r="DX219" i="1"/>
  <c r="DZ219" i="1"/>
  <c r="EB220" i="1"/>
  <c r="DY220" i="1"/>
  <c r="DX220" i="1"/>
  <c r="DZ220" i="1"/>
  <c r="DV219" i="1"/>
  <c r="DU219" i="1"/>
  <c r="DT219" i="1"/>
  <c r="DU220" i="1"/>
  <c r="DV220" i="1"/>
  <c r="DT220" i="1"/>
  <c r="DU221" i="1"/>
  <c r="DV221" i="1"/>
  <c r="DT221" i="1"/>
  <c r="DU222" i="1"/>
  <c r="DV222" i="1"/>
  <c r="DT222" i="1"/>
  <c r="DW217" i="1"/>
  <c r="EA217" i="1" s="1"/>
  <c r="DW218" i="1"/>
  <c r="EA218" i="1" s="1"/>
  <c r="DW216" i="1"/>
  <c r="EA216" i="1" s="1"/>
  <c r="ES217" i="1"/>
  <c r="ES218" i="1"/>
  <c r="ER218" i="1"/>
  <c r="ER216" i="1"/>
  <c r="ES216" i="1"/>
  <c r="ER217" i="1"/>
  <c r="EP218" i="1"/>
  <c r="EP216" i="1"/>
  <c r="EP217" i="1"/>
  <c r="EP219" i="1"/>
  <c r="EP221" i="1"/>
  <c r="EP220" i="1"/>
  <c r="EP222" i="1"/>
  <c r="CZ214" i="1"/>
  <c r="CZ215" i="1"/>
  <c r="CX214" i="1"/>
  <c r="CX215" i="1"/>
  <c r="DB214" i="1"/>
  <c r="DB215" i="1"/>
  <c r="DC214" i="1"/>
  <c r="DC215" i="1"/>
  <c r="DD214" i="1"/>
  <c r="DD215" i="1"/>
  <c r="DE214" i="1"/>
  <c r="DE215" i="1"/>
  <c r="DF214" i="1"/>
  <c r="DF215" i="1"/>
  <c r="DW221" i="1" l="1"/>
  <c r="EA221" i="1" s="1"/>
  <c r="DW220" i="1"/>
  <c r="EA220" i="1" s="1"/>
  <c r="DW219" i="1"/>
  <c r="EA219" i="1" s="1"/>
  <c r="DW222" i="1"/>
  <c r="EA222" i="1" s="1"/>
  <c r="ER219" i="1"/>
  <c r="ES222" i="1"/>
  <c r="ER220" i="1"/>
  <c r="ER222" i="1"/>
  <c r="ES220" i="1"/>
  <c r="ES219" i="1"/>
  <c r="ES221" i="1"/>
  <c r="ER221" i="1"/>
  <c r="DG215" i="1"/>
  <c r="DG214" i="1"/>
  <c r="CO215" i="1"/>
  <c r="CV215" i="1" s="1"/>
  <c r="CO214" i="1"/>
  <c r="CV214" i="1" s="1"/>
  <c r="DI215" i="1"/>
  <c r="DI214" i="1"/>
  <c r="DH215" i="1"/>
  <c r="DH214" i="1"/>
  <c r="DA214" i="1" l="1"/>
  <c r="DA215" i="1"/>
  <c r="CT214" i="1"/>
  <c r="CU214" i="1"/>
  <c r="CT215" i="1"/>
  <c r="CU215" i="1"/>
  <c r="CR215" i="1"/>
  <c r="CS215" i="1"/>
  <c r="CR214" i="1"/>
  <c r="CS214" i="1"/>
  <c r="CP215" i="1"/>
  <c r="CQ215" i="1"/>
  <c r="CP214" i="1"/>
  <c r="CQ214" i="1"/>
  <c r="EM215" i="1" l="1"/>
  <c r="EN215" i="1"/>
  <c r="EL215" i="1"/>
  <c r="EJ215" i="1"/>
  <c r="EO215" i="1"/>
  <c r="EH215" i="1"/>
  <c r="EG215" i="1"/>
  <c r="EI215" i="1"/>
  <c r="EK215" i="1"/>
  <c r="EM214" i="1"/>
  <c r="EN214" i="1"/>
  <c r="EJ214" i="1"/>
  <c r="EO214" i="1"/>
  <c r="EL214" i="1"/>
  <c r="EH214" i="1"/>
  <c r="EK214" i="1"/>
  <c r="EI214" i="1"/>
  <c r="EG214" i="1"/>
  <c r="ED215" i="1"/>
  <c r="EF215" i="1" s="1"/>
  <c r="EC215" i="1"/>
  <c r="EE215" i="1" s="1"/>
  <c r="EC214" i="1"/>
  <c r="EE214" i="1" s="1"/>
  <c r="ED214" i="1"/>
  <c r="EF214" i="1" s="1"/>
  <c r="EB215" i="1"/>
  <c r="DX215" i="1"/>
  <c r="DZ215" i="1"/>
  <c r="DY215" i="1"/>
  <c r="EB214" i="1"/>
  <c r="DX214" i="1"/>
  <c r="DY214" i="1"/>
  <c r="DZ214" i="1"/>
  <c r="DV215" i="1"/>
  <c r="DU215" i="1"/>
  <c r="DT215" i="1"/>
  <c r="DV214" i="1"/>
  <c r="DU214" i="1"/>
  <c r="DT214" i="1"/>
  <c r="EP214" i="1"/>
  <c r="EP215" i="1"/>
  <c r="DW214" i="1" l="1"/>
  <c r="EA214" i="1" s="1"/>
  <c r="ER215" i="1"/>
  <c r="DW215" i="1"/>
  <c r="EA215" i="1" s="1"/>
  <c r="ES215" i="1"/>
  <c r="ES214" i="1"/>
  <c r="ER214" i="1"/>
  <c r="CZ207" i="1" l="1"/>
  <c r="CZ208" i="1"/>
  <c r="CZ209" i="1"/>
  <c r="CZ210" i="1"/>
  <c r="CZ211" i="1"/>
  <c r="CZ212" i="1"/>
  <c r="CZ213" i="1"/>
  <c r="CX207" i="1"/>
  <c r="CX208" i="1"/>
  <c r="CX209" i="1"/>
  <c r="CX210" i="1"/>
  <c r="CX211" i="1"/>
  <c r="CX212" i="1"/>
  <c r="CX213" i="1"/>
  <c r="DB207" i="1"/>
  <c r="DB208" i="1"/>
  <c r="DB209" i="1"/>
  <c r="DB210" i="1"/>
  <c r="DB211" i="1"/>
  <c r="DB212" i="1"/>
  <c r="DB213" i="1"/>
  <c r="DC207" i="1"/>
  <c r="DC208" i="1"/>
  <c r="DC209" i="1"/>
  <c r="DC210" i="1"/>
  <c r="DC211" i="1"/>
  <c r="DC212" i="1"/>
  <c r="DC213" i="1"/>
  <c r="DD207" i="1"/>
  <c r="DD208" i="1"/>
  <c r="DD209" i="1"/>
  <c r="DD210" i="1"/>
  <c r="DD211" i="1"/>
  <c r="DD212" i="1"/>
  <c r="DD213" i="1"/>
  <c r="DE207" i="1"/>
  <c r="DE208" i="1"/>
  <c r="DE209" i="1"/>
  <c r="DE210" i="1"/>
  <c r="DE211" i="1"/>
  <c r="DE212" i="1"/>
  <c r="DE213" i="1"/>
  <c r="DF207" i="1"/>
  <c r="DF208" i="1"/>
  <c r="DF209" i="1"/>
  <c r="DF210" i="1"/>
  <c r="DF211" i="1"/>
  <c r="DF212" i="1"/>
  <c r="DF213" i="1"/>
  <c r="DH212" i="1" l="1"/>
  <c r="DH213" i="1"/>
  <c r="DG211" i="1"/>
  <c r="DG210" i="1"/>
  <c r="DG209" i="1"/>
  <c r="DG208" i="1"/>
  <c r="DG207" i="1"/>
  <c r="DI207" i="1"/>
  <c r="DI208" i="1"/>
  <c r="CO209" i="1"/>
  <c r="DA209" i="1" s="1"/>
  <c r="DI212" i="1"/>
  <c r="DI211" i="1"/>
  <c r="DI210" i="1"/>
  <c r="DI209" i="1"/>
  <c r="DH211" i="1"/>
  <c r="DI213" i="1"/>
  <c r="CO213" i="1"/>
  <c r="DA213" i="1" s="1"/>
  <c r="DH210" i="1"/>
  <c r="DH208" i="1"/>
  <c r="DG213" i="1"/>
  <c r="DH209" i="1"/>
  <c r="DH207" i="1"/>
  <c r="DG212" i="1"/>
  <c r="CO208" i="1"/>
  <c r="DA208" i="1" s="1"/>
  <c r="CO207" i="1"/>
  <c r="DA207" i="1" s="1"/>
  <c r="CO212" i="1"/>
  <c r="DA212" i="1" s="1"/>
  <c r="CO211" i="1"/>
  <c r="DA211" i="1" s="1"/>
  <c r="CO210" i="1"/>
  <c r="DA210" i="1" s="1"/>
  <c r="EN211" i="1" l="1"/>
  <c r="EO211" i="1"/>
  <c r="EM211" i="1"/>
  <c r="EK211" i="1"/>
  <c r="EI211" i="1"/>
  <c r="EG211" i="1"/>
  <c r="EH211" i="1"/>
  <c r="EL211" i="1"/>
  <c r="EJ211" i="1"/>
  <c r="EN210" i="1"/>
  <c r="EM210" i="1"/>
  <c r="EK210" i="1"/>
  <c r="EL210" i="1"/>
  <c r="EO210" i="1"/>
  <c r="EJ210" i="1"/>
  <c r="EG210" i="1"/>
  <c r="EH210" i="1"/>
  <c r="EI210" i="1"/>
  <c r="EO207" i="1"/>
  <c r="EK207" i="1"/>
  <c r="EL207" i="1"/>
  <c r="EG207" i="1"/>
  <c r="EH207" i="1"/>
  <c r="EI207" i="1"/>
  <c r="EM207" i="1"/>
  <c r="EN207" i="1"/>
  <c r="EJ207" i="1"/>
  <c r="EN213" i="1"/>
  <c r="EO213" i="1"/>
  <c r="EI213" i="1"/>
  <c r="EM213" i="1"/>
  <c r="EK213" i="1"/>
  <c r="EH213" i="1"/>
  <c r="EG213" i="1"/>
  <c r="EL213" i="1"/>
  <c r="EJ213" i="1"/>
  <c r="EO209" i="1"/>
  <c r="EK209" i="1"/>
  <c r="EL209" i="1"/>
  <c r="EM209" i="1"/>
  <c r="EJ209" i="1"/>
  <c r="EH209" i="1"/>
  <c r="EN209" i="1"/>
  <c r="EG209" i="1"/>
  <c r="EI209" i="1"/>
  <c r="EN212" i="1"/>
  <c r="EO212" i="1"/>
  <c r="EK212" i="1"/>
  <c r="EM212" i="1"/>
  <c r="EI212" i="1"/>
  <c r="EH212" i="1"/>
  <c r="EJ212" i="1"/>
  <c r="EG212" i="1"/>
  <c r="EL212" i="1"/>
  <c r="EO208" i="1"/>
  <c r="EL208" i="1"/>
  <c r="EN208" i="1"/>
  <c r="EJ208" i="1"/>
  <c r="EK208" i="1"/>
  <c r="EG208" i="1"/>
  <c r="EH208" i="1"/>
  <c r="EI208" i="1"/>
  <c r="EM208" i="1"/>
  <c r="EC212" i="1"/>
  <c r="EE212" i="1" s="1"/>
  <c r="ED212" i="1"/>
  <c r="EF212" i="1" s="1"/>
  <c r="EC213" i="1"/>
  <c r="EE213" i="1" s="1"/>
  <c r="ED213" i="1"/>
  <c r="EF213" i="1" s="1"/>
  <c r="EC209" i="1"/>
  <c r="EE209" i="1" s="1"/>
  <c r="ED209" i="1"/>
  <c r="EF209" i="1" s="1"/>
  <c r="EC211" i="1"/>
  <c r="EE211" i="1" s="1"/>
  <c r="ED211" i="1"/>
  <c r="EF211" i="1" s="1"/>
  <c r="ED207" i="1"/>
  <c r="EF207" i="1" s="1"/>
  <c r="EC207" i="1"/>
  <c r="EE207" i="1" s="1"/>
  <c r="EC210" i="1"/>
  <c r="EE210" i="1" s="1"/>
  <c r="ED210" i="1"/>
  <c r="EF210" i="1" s="1"/>
  <c r="EC208" i="1"/>
  <c r="EE208" i="1" s="1"/>
  <c r="ED208" i="1"/>
  <c r="EF208" i="1" s="1"/>
  <c r="EB211" i="1"/>
  <c r="DX211" i="1"/>
  <c r="DY211" i="1"/>
  <c r="DZ211" i="1"/>
  <c r="EB210" i="1"/>
  <c r="DY210" i="1"/>
  <c r="DZ210" i="1"/>
  <c r="DX210" i="1"/>
  <c r="EB207" i="1"/>
  <c r="DY207" i="1"/>
  <c r="DZ207" i="1"/>
  <c r="DX207" i="1"/>
  <c r="EB213" i="1"/>
  <c r="DX213" i="1"/>
  <c r="DZ213" i="1"/>
  <c r="DY213" i="1"/>
  <c r="EB209" i="1"/>
  <c r="DY209" i="1"/>
  <c r="DZ209" i="1"/>
  <c r="DX209" i="1"/>
  <c r="EB212" i="1"/>
  <c r="DX212" i="1"/>
  <c r="DY212" i="1"/>
  <c r="DZ212" i="1"/>
  <c r="EB208" i="1"/>
  <c r="DY208" i="1"/>
  <c r="DZ208" i="1"/>
  <c r="DX208" i="1"/>
  <c r="DT212" i="1"/>
  <c r="DU212" i="1"/>
  <c r="DV212" i="1"/>
  <c r="DV213" i="1"/>
  <c r="DU213" i="1"/>
  <c r="DT213" i="1"/>
  <c r="DT210" i="1"/>
  <c r="DV210" i="1"/>
  <c r="DU210" i="1"/>
  <c r="DT207" i="1"/>
  <c r="DU207" i="1"/>
  <c r="DV207" i="1"/>
  <c r="DT209" i="1"/>
  <c r="DV209" i="1"/>
  <c r="DU209" i="1"/>
  <c r="DT211" i="1"/>
  <c r="DV211" i="1"/>
  <c r="DU211" i="1"/>
  <c r="DT208" i="1"/>
  <c r="DU208" i="1"/>
  <c r="DV208" i="1"/>
  <c r="CU208" i="1"/>
  <c r="CV208" i="1"/>
  <c r="CU212" i="1"/>
  <c r="CV212" i="1"/>
  <c r="CU213" i="1"/>
  <c r="CV213" i="1"/>
  <c r="CU209" i="1"/>
  <c r="CV209" i="1"/>
  <c r="CU210" i="1"/>
  <c r="CV210" i="1"/>
  <c r="CU211" i="1"/>
  <c r="CV211" i="1"/>
  <c r="CU207" i="1"/>
  <c r="CV207" i="1"/>
  <c r="CS208" i="1"/>
  <c r="CT208" i="1"/>
  <c r="CS211" i="1"/>
  <c r="CT211" i="1"/>
  <c r="CS213" i="1"/>
  <c r="CT213" i="1"/>
  <c r="CS209" i="1"/>
  <c r="CT209" i="1"/>
  <c r="CS212" i="1"/>
  <c r="CT212" i="1"/>
  <c r="CS210" i="1"/>
  <c r="CT210" i="1"/>
  <c r="CS207" i="1"/>
  <c r="CT207" i="1"/>
  <c r="CQ208" i="1"/>
  <c r="CR208" i="1"/>
  <c r="CQ213" i="1"/>
  <c r="CR213" i="1"/>
  <c r="CQ210" i="1"/>
  <c r="CR210" i="1"/>
  <c r="CQ212" i="1"/>
  <c r="CR212" i="1"/>
  <c r="CQ209" i="1"/>
  <c r="CR209" i="1"/>
  <c r="CQ211" i="1"/>
  <c r="CR211" i="1"/>
  <c r="CQ207" i="1"/>
  <c r="CR207" i="1"/>
  <c r="CP212" i="1"/>
  <c r="CP208" i="1"/>
  <c r="CP213" i="1"/>
  <c r="CP209" i="1"/>
  <c r="CP210" i="1"/>
  <c r="CP211" i="1"/>
  <c r="CP207" i="1"/>
  <c r="DW207" i="1" l="1"/>
  <c r="EA207" i="1" s="1"/>
  <c r="DW210" i="1"/>
  <c r="EA210" i="1" s="1"/>
  <c r="DW212" i="1"/>
  <c r="EA212" i="1" s="1"/>
  <c r="DW209" i="1"/>
  <c r="EA209" i="1" s="1"/>
  <c r="DW211" i="1"/>
  <c r="EA211" i="1" s="1"/>
  <c r="DW208" i="1"/>
  <c r="EA208" i="1" s="1"/>
  <c r="DW213" i="1"/>
  <c r="EA213" i="1" s="1"/>
  <c r="ES213" i="1"/>
  <c r="ES212" i="1"/>
  <c r="ER209" i="1"/>
  <c r="ER211" i="1"/>
  <c r="ER210" i="1"/>
  <c r="ES210" i="1"/>
  <c r="ES211" i="1"/>
  <c r="ES208" i="1"/>
  <c r="ER212" i="1"/>
  <c r="ES209" i="1"/>
  <c r="ER207" i="1"/>
  <c r="ER213" i="1"/>
  <c r="ER208" i="1"/>
  <c r="ES207" i="1"/>
  <c r="EP211" i="1"/>
  <c r="EP209" i="1"/>
  <c r="EP212" i="1"/>
  <c r="EP207" i="1"/>
  <c r="EP208" i="1"/>
  <c r="EP210" i="1"/>
  <c r="EP213" i="1" l="1"/>
  <c r="S206" i="10" l="1"/>
  <c r="AD206" i="10" s="1"/>
  <c r="O206" i="10"/>
  <c r="S205" i="10"/>
  <c r="O205" i="10"/>
  <c r="AA204" i="10"/>
  <c r="O204" i="10"/>
  <c r="J204" i="10"/>
  <c r="AA203" i="10"/>
  <c r="O203" i="10"/>
  <c r="J203" i="10"/>
  <c r="AA202" i="10"/>
  <c r="O202" i="10"/>
  <c r="J202" i="10"/>
  <c r="AA201" i="10"/>
  <c r="O201" i="10"/>
  <c r="J201" i="10"/>
  <c r="AA200" i="10"/>
  <c r="O200" i="10"/>
  <c r="J200" i="10"/>
  <c r="AA199" i="10"/>
  <c r="O199" i="10"/>
  <c r="J199" i="10"/>
  <c r="AA198" i="10"/>
  <c r="O198" i="10"/>
  <c r="J198" i="10"/>
  <c r="AA197" i="10"/>
  <c r="O197" i="10"/>
  <c r="J197" i="10"/>
  <c r="AA196" i="10"/>
  <c r="O196" i="10"/>
  <c r="J196" i="10"/>
  <c r="AA195" i="10"/>
  <c r="O195" i="10"/>
  <c r="J195" i="10"/>
  <c r="AA194" i="10"/>
  <c r="O194" i="10"/>
  <c r="J194" i="10"/>
  <c r="AA193" i="10"/>
  <c r="O193" i="10"/>
  <c r="J193" i="10"/>
  <c r="AA192" i="10"/>
  <c r="O192" i="10"/>
  <c r="J192" i="10"/>
  <c r="AA191" i="10"/>
  <c r="O191" i="10"/>
  <c r="J191" i="10"/>
  <c r="AA190" i="10"/>
  <c r="O190" i="10"/>
  <c r="J190" i="10"/>
  <c r="AA189" i="10"/>
  <c r="O189" i="10"/>
  <c r="J189" i="10"/>
  <c r="AA188" i="10"/>
  <c r="O188" i="10"/>
  <c r="J188" i="10"/>
  <c r="AA187" i="10"/>
  <c r="O187" i="10"/>
  <c r="J187" i="10"/>
  <c r="AA186" i="10"/>
  <c r="O186" i="10"/>
  <c r="J186" i="10"/>
  <c r="AA185" i="10"/>
  <c r="O185" i="10"/>
  <c r="J185" i="10"/>
  <c r="AA184" i="10"/>
  <c r="O184" i="10"/>
  <c r="J184" i="10"/>
  <c r="AA183" i="10"/>
  <c r="O183" i="10"/>
  <c r="J183" i="10"/>
  <c r="AA182" i="10"/>
  <c r="O182" i="10"/>
  <c r="J182" i="10"/>
  <c r="AA181" i="10"/>
  <c r="O181" i="10"/>
  <c r="J181" i="10"/>
  <c r="AA180" i="10"/>
  <c r="O180" i="10"/>
  <c r="J180" i="10"/>
  <c r="AA179" i="10"/>
  <c r="O179" i="10"/>
  <c r="J179" i="10"/>
  <c r="AA178" i="10"/>
  <c r="O178" i="10"/>
  <c r="J178" i="10"/>
  <c r="AA177" i="10"/>
  <c r="O177" i="10"/>
  <c r="J177" i="10"/>
  <c r="AA176" i="10"/>
  <c r="O176" i="10"/>
  <c r="J176" i="10"/>
  <c r="AA175" i="10"/>
  <c r="O175" i="10"/>
  <c r="J175" i="10"/>
  <c r="AA174" i="10"/>
  <c r="O174" i="10"/>
  <c r="J174" i="10"/>
  <c r="AA173" i="10"/>
  <c r="O173" i="10"/>
  <c r="J173" i="10"/>
  <c r="AA172" i="10"/>
  <c r="O172" i="10"/>
  <c r="J172" i="10"/>
  <c r="AA171" i="10"/>
  <c r="O171" i="10"/>
  <c r="J171" i="10"/>
  <c r="AA170" i="10"/>
  <c r="O170" i="10"/>
  <c r="J170" i="10"/>
  <c r="AA169" i="10"/>
  <c r="O169" i="10"/>
  <c r="J169" i="10"/>
  <c r="AA168" i="10"/>
  <c r="O168" i="10"/>
  <c r="J168" i="10"/>
  <c r="AA167" i="10"/>
  <c r="O167" i="10"/>
  <c r="J167" i="10"/>
  <c r="AA166" i="10"/>
  <c r="O166" i="10"/>
  <c r="J166" i="10"/>
  <c r="AA165" i="10"/>
  <c r="O165" i="10"/>
  <c r="J165" i="10"/>
  <c r="AA164" i="10"/>
  <c r="O164" i="10"/>
  <c r="J164" i="10"/>
  <c r="AA163" i="10"/>
  <c r="O163" i="10"/>
  <c r="J163" i="10"/>
  <c r="AA162" i="10"/>
  <c r="O162" i="10"/>
  <c r="J162" i="10"/>
  <c r="AA161" i="10"/>
  <c r="O161" i="10"/>
  <c r="J161" i="10"/>
  <c r="AA160" i="10"/>
  <c r="O160" i="10"/>
  <c r="J160" i="10"/>
  <c r="AA159" i="10"/>
  <c r="O159" i="10"/>
  <c r="J159" i="10"/>
  <c r="AA158" i="10"/>
  <c r="O158" i="10"/>
  <c r="J158" i="10"/>
  <c r="AA157" i="10"/>
  <c r="O157" i="10"/>
  <c r="J157" i="10"/>
  <c r="AA156" i="10"/>
  <c r="O156" i="10"/>
  <c r="J156" i="10"/>
  <c r="AA155" i="10"/>
  <c r="O155" i="10"/>
  <c r="J155" i="10"/>
  <c r="AA154" i="10"/>
  <c r="O154" i="10"/>
  <c r="J154" i="10"/>
  <c r="AA153" i="10"/>
  <c r="O153" i="10"/>
  <c r="J153" i="10"/>
  <c r="AA152" i="10"/>
  <c r="O152" i="10"/>
  <c r="J152" i="10"/>
  <c r="AA151" i="10"/>
  <c r="O151" i="10"/>
  <c r="J151" i="10"/>
  <c r="AA150" i="10"/>
  <c r="O150" i="10"/>
  <c r="J150" i="10"/>
  <c r="AA149" i="10"/>
  <c r="O149" i="10"/>
  <c r="J149" i="10"/>
  <c r="AA148" i="10"/>
  <c r="O148" i="10"/>
  <c r="J148" i="10"/>
  <c r="AA147" i="10"/>
  <c r="O147" i="10"/>
  <c r="J147" i="10"/>
  <c r="AA146" i="10"/>
  <c r="O146" i="10"/>
  <c r="J146" i="10"/>
  <c r="AA145" i="10"/>
  <c r="O145" i="10"/>
  <c r="J145" i="10"/>
  <c r="AA144" i="10"/>
  <c r="O144" i="10"/>
  <c r="J144" i="10"/>
  <c r="AA143" i="10"/>
  <c r="O143" i="10"/>
  <c r="J143" i="10"/>
  <c r="AA142" i="10"/>
  <c r="O142" i="10"/>
  <c r="J142" i="10"/>
  <c r="AA141" i="10"/>
  <c r="O141" i="10"/>
  <c r="J141" i="10"/>
  <c r="AA140" i="10"/>
  <c r="O140" i="10"/>
  <c r="J140" i="10"/>
  <c r="AA139" i="10"/>
  <c r="O139" i="10"/>
  <c r="J139" i="10"/>
  <c r="AA138" i="10"/>
  <c r="O138" i="10"/>
  <c r="J138" i="10"/>
  <c r="AA137" i="10"/>
  <c r="O137" i="10"/>
  <c r="J137" i="10"/>
  <c r="AA136" i="10"/>
  <c r="O136" i="10"/>
  <c r="J136" i="10"/>
  <c r="AA135" i="10"/>
  <c r="O135" i="10"/>
  <c r="J135" i="10"/>
  <c r="AA134" i="10"/>
  <c r="O134" i="10"/>
  <c r="J134" i="10"/>
  <c r="AA133" i="10"/>
  <c r="O133" i="10"/>
  <c r="J133" i="10"/>
  <c r="AA132" i="10"/>
  <c r="O132" i="10"/>
  <c r="J132" i="10"/>
  <c r="AA131" i="10"/>
  <c r="O131" i="10"/>
  <c r="J131" i="10"/>
  <c r="AA130" i="10"/>
  <c r="O130" i="10"/>
  <c r="J130" i="10"/>
  <c r="AA129" i="10"/>
  <c r="O129" i="10"/>
  <c r="J129" i="10"/>
  <c r="AA128" i="10"/>
  <c r="O128" i="10"/>
  <c r="J128" i="10"/>
  <c r="AA127" i="10"/>
  <c r="O127" i="10"/>
  <c r="J127" i="10"/>
  <c r="Z126" i="10"/>
  <c r="S126" i="10"/>
  <c r="O126" i="10"/>
  <c r="J126" i="10"/>
  <c r="AA125" i="10"/>
  <c r="O125" i="10"/>
  <c r="J125" i="10"/>
  <c r="AA124" i="10"/>
  <c r="O124" i="10"/>
  <c r="J124" i="10"/>
  <c r="AA123" i="10"/>
  <c r="O123" i="10"/>
  <c r="J123" i="10"/>
  <c r="AA122" i="10"/>
  <c r="O122" i="10"/>
  <c r="J122" i="10"/>
  <c r="AA121" i="10"/>
  <c r="O121" i="10"/>
  <c r="J121" i="10"/>
  <c r="AA120" i="10"/>
  <c r="O120" i="10"/>
  <c r="J120" i="10"/>
  <c r="AA119" i="10"/>
  <c r="O119" i="10"/>
  <c r="J119" i="10"/>
  <c r="AA118" i="10"/>
  <c r="O118" i="10"/>
  <c r="J118" i="10"/>
  <c r="AA117" i="10"/>
  <c r="O117" i="10"/>
  <c r="J117" i="10"/>
  <c r="AA116" i="10"/>
  <c r="O116" i="10"/>
  <c r="J116" i="10"/>
  <c r="AA115" i="10"/>
  <c r="O115" i="10"/>
  <c r="J115" i="10"/>
  <c r="Z114" i="10"/>
  <c r="AA114" i="10" s="1"/>
  <c r="O114" i="10"/>
  <c r="J114" i="10"/>
  <c r="AA113" i="10"/>
  <c r="O113" i="10"/>
  <c r="J113" i="10"/>
  <c r="AA112" i="10"/>
  <c r="O112" i="10"/>
  <c r="J112" i="10"/>
  <c r="AA111" i="10"/>
  <c r="O111" i="10"/>
  <c r="J111" i="10"/>
  <c r="AA110" i="10"/>
  <c r="O110" i="10"/>
  <c r="J110" i="10"/>
  <c r="AA109" i="10"/>
  <c r="O109" i="10"/>
  <c r="J109" i="10"/>
  <c r="AA108" i="10"/>
  <c r="O108" i="10"/>
  <c r="J108" i="10"/>
  <c r="AA107" i="10"/>
  <c r="O107" i="10"/>
  <c r="J107" i="10"/>
  <c r="AA106" i="10"/>
  <c r="O106" i="10"/>
  <c r="J106" i="10"/>
  <c r="AA105" i="10"/>
  <c r="O105" i="10"/>
  <c r="J105" i="10"/>
  <c r="AA104" i="10"/>
  <c r="O104" i="10"/>
  <c r="J104" i="10"/>
  <c r="AA103" i="10"/>
  <c r="O103" i="10"/>
  <c r="J103" i="10"/>
  <c r="AA102" i="10"/>
  <c r="O102" i="10"/>
  <c r="J102" i="10"/>
  <c r="AA101" i="10"/>
  <c r="O101" i="10"/>
  <c r="J101" i="10"/>
  <c r="AA100" i="10"/>
  <c r="O100" i="10"/>
  <c r="J100" i="10"/>
  <c r="AA99" i="10"/>
  <c r="O99" i="10"/>
  <c r="J99" i="10"/>
  <c r="AA98" i="10"/>
  <c r="O98" i="10"/>
  <c r="J98" i="10"/>
  <c r="AA97" i="10"/>
  <c r="O97" i="10"/>
  <c r="J97" i="10"/>
  <c r="AA96" i="10"/>
  <c r="O96" i="10"/>
  <c r="J96" i="10"/>
  <c r="AA95" i="10"/>
  <c r="O95" i="10"/>
  <c r="J95" i="10"/>
  <c r="AA94" i="10"/>
  <c r="O94" i="10"/>
  <c r="J94" i="10"/>
  <c r="AA93" i="10"/>
  <c r="O93" i="10"/>
  <c r="J93" i="10"/>
  <c r="AA92" i="10"/>
  <c r="O92" i="10"/>
  <c r="J92" i="10"/>
  <c r="AA91" i="10"/>
  <c r="O91" i="10"/>
  <c r="J91" i="10"/>
  <c r="AA90" i="10"/>
  <c r="O90" i="10"/>
  <c r="J90" i="10"/>
  <c r="AA89" i="10"/>
  <c r="O89" i="10"/>
  <c r="J89" i="10"/>
  <c r="AA88" i="10"/>
  <c r="O88" i="10"/>
  <c r="J88" i="10"/>
  <c r="AA87" i="10"/>
  <c r="O87" i="10"/>
  <c r="J87" i="10"/>
  <c r="AA86" i="10"/>
  <c r="O86" i="10"/>
  <c r="J86" i="10"/>
  <c r="AA85" i="10"/>
  <c r="O85" i="10"/>
  <c r="J85" i="10"/>
  <c r="AA84" i="10"/>
  <c r="O84" i="10"/>
  <c r="J84" i="10"/>
  <c r="AA83" i="10"/>
  <c r="O83" i="10"/>
  <c r="J83" i="10"/>
  <c r="AA82" i="10"/>
  <c r="O82" i="10"/>
  <c r="J82" i="10"/>
  <c r="AA81" i="10"/>
  <c r="O81" i="10"/>
  <c r="J81" i="10"/>
  <c r="AA80" i="10"/>
  <c r="O80" i="10"/>
  <c r="J80" i="10"/>
  <c r="AA79" i="10"/>
  <c r="O79" i="10"/>
  <c r="J79" i="10"/>
  <c r="AA78" i="10"/>
  <c r="O78" i="10"/>
  <c r="J78" i="10"/>
  <c r="AA77" i="10"/>
  <c r="O77" i="10"/>
  <c r="J77" i="10"/>
  <c r="AA76" i="10"/>
  <c r="O76" i="10"/>
  <c r="J76" i="10"/>
  <c r="AA75" i="10"/>
  <c r="O75" i="10"/>
  <c r="J75" i="10"/>
  <c r="AA74" i="10"/>
  <c r="O74" i="10"/>
  <c r="J74" i="10"/>
  <c r="AA73" i="10"/>
  <c r="O73" i="10"/>
  <c r="J73" i="10"/>
  <c r="AA72" i="10"/>
  <c r="O72" i="10"/>
  <c r="J72" i="10"/>
  <c r="AA71" i="10"/>
  <c r="O71" i="10"/>
  <c r="J71" i="10"/>
  <c r="AA70" i="10"/>
  <c r="O70" i="10"/>
  <c r="J70" i="10"/>
  <c r="AA69" i="10"/>
  <c r="O69" i="10"/>
  <c r="J69" i="10"/>
  <c r="AA68" i="10"/>
  <c r="O68" i="10"/>
  <c r="J68" i="10"/>
  <c r="AA67" i="10"/>
  <c r="O67" i="10"/>
  <c r="J67" i="10"/>
  <c r="AA66" i="10"/>
  <c r="O66" i="10"/>
  <c r="J66" i="10"/>
  <c r="AA65" i="10"/>
  <c r="O65" i="10"/>
  <c r="J65" i="10"/>
  <c r="Z64" i="10"/>
  <c r="Y64" i="10"/>
  <c r="Y207" i="10" s="1"/>
  <c r="X64" i="10"/>
  <c r="X207" i="10" s="1"/>
  <c r="W64" i="10"/>
  <c r="W207" i="10" s="1"/>
  <c r="V64" i="10"/>
  <c r="V207" i="10" s="1"/>
  <c r="U64" i="10"/>
  <c r="T64" i="10"/>
  <c r="S64" i="10"/>
  <c r="R64" i="10"/>
  <c r="Q64" i="10"/>
  <c r="Q207" i="10" s="1"/>
  <c r="O64" i="10"/>
  <c r="J64" i="10"/>
  <c r="AA63" i="10"/>
  <c r="O63" i="10"/>
  <c r="J63" i="10"/>
  <c r="AA62" i="10"/>
  <c r="O62" i="10"/>
  <c r="J62" i="10"/>
  <c r="AA61" i="10"/>
  <c r="O61" i="10"/>
  <c r="J61" i="10"/>
  <c r="U60" i="10"/>
  <c r="T60" i="10"/>
  <c r="S60" i="10"/>
  <c r="R60" i="10"/>
  <c r="O60" i="10"/>
  <c r="J60" i="10"/>
  <c r="AA59" i="10"/>
  <c r="O59" i="10"/>
  <c r="J59" i="10"/>
  <c r="AA58" i="10"/>
  <c r="O58" i="10"/>
  <c r="J58" i="10"/>
  <c r="AA57" i="10"/>
  <c r="O57" i="10"/>
  <c r="J57" i="10"/>
  <c r="AA56" i="10"/>
  <c r="O56" i="10"/>
  <c r="J56" i="10"/>
  <c r="AA55" i="10"/>
  <c r="O55" i="10"/>
  <c r="J55" i="10"/>
  <c r="AA54" i="10"/>
  <c r="O54" i="10"/>
  <c r="J54" i="10"/>
  <c r="AA53" i="10"/>
  <c r="O53" i="10"/>
  <c r="J53" i="10"/>
  <c r="AA52" i="10"/>
  <c r="O52" i="10"/>
  <c r="J52" i="10"/>
  <c r="AA51" i="10"/>
  <c r="O51" i="10"/>
  <c r="J51" i="10"/>
  <c r="AA50" i="10"/>
  <c r="O50" i="10"/>
  <c r="J50" i="10"/>
  <c r="AA49" i="10"/>
  <c r="O49" i="10"/>
  <c r="J49" i="10"/>
  <c r="AA48" i="10"/>
  <c r="O48" i="10"/>
  <c r="J48" i="10"/>
  <c r="AA47" i="10"/>
  <c r="O47" i="10"/>
  <c r="J47" i="10"/>
  <c r="AA46" i="10"/>
  <c r="O46" i="10"/>
  <c r="J46" i="10"/>
  <c r="AA45" i="10"/>
  <c r="O45" i="10"/>
  <c r="J45" i="10"/>
  <c r="AA44" i="10"/>
  <c r="O44" i="10"/>
  <c r="J44" i="10"/>
  <c r="AA43" i="10"/>
  <c r="O43" i="10"/>
  <c r="J43" i="10"/>
  <c r="AA42" i="10"/>
  <c r="O42" i="10"/>
  <c r="J42" i="10"/>
  <c r="AA41" i="10"/>
  <c r="O41" i="10"/>
  <c r="J41" i="10"/>
  <c r="AA40" i="10"/>
  <c r="O40" i="10"/>
  <c r="J40" i="10"/>
  <c r="AA39" i="10"/>
  <c r="O39" i="10"/>
  <c r="J39" i="10"/>
  <c r="AA38" i="10"/>
  <c r="O38" i="10"/>
  <c r="J38" i="10"/>
  <c r="AA37" i="10"/>
  <c r="O37" i="10"/>
  <c r="J37" i="10"/>
  <c r="AA36" i="10"/>
  <c r="O36" i="10"/>
  <c r="J36" i="10"/>
  <c r="AA35" i="10"/>
  <c r="O35" i="10"/>
  <c r="J35" i="10"/>
  <c r="AA34" i="10"/>
  <c r="O34" i="10"/>
  <c r="J34" i="10"/>
  <c r="AA33" i="10"/>
  <c r="O33" i="10"/>
  <c r="J33" i="10"/>
  <c r="AA32" i="10"/>
  <c r="O32" i="10"/>
  <c r="J32" i="10"/>
  <c r="AA31" i="10"/>
  <c r="O31" i="10"/>
  <c r="J31" i="10"/>
  <c r="AA30" i="10"/>
  <c r="O30" i="10"/>
  <c r="J30" i="10"/>
  <c r="AA29" i="10"/>
  <c r="O29" i="10"/>
  <c r="J29" i="10"/>
  <c r="AA28" i="10"/>
  <c r="O28" i="10"/>
  <c r="J28" i="10"/>
  <c r="AA27" i="10"/>
  <c r="O27" i="10"/>
  <c r="J27" i="10"/>
  <c r="AA26" i="10"/>
  <c r="O26" i="10"/>
  <c r="J26" i="10"/>
  <c r="AA25" i="10"/>
  <c r="O25" i="10"/>
  <c r="J25" i="10"/>
  <c r="AA24" i="10"/>
  <c r="O24" i="10"/>
  <c r="J24" i="10"/>
  <c r="AA23" i="10"/>
  <c r="O23" i="10"/>
  <c r="J23" i="10"/>
  <c r="AA22" i="10"/>
  <c r="O22" i="10"/>
  <c r="J22" i="10"/>
  <c r="AA21" i="10"/>
  <c r="O21" i="10"/>
  <c r="J21" i="10"/>
  <c r="AA20" i="10"/>
  <c r="O20" i="10"/>
  <c r="J20" i="10"/>
  <c r="AA19" i="10"/>
  <c r="O19" i="10"/>
  <c r="J19" i="10"/>
  <c r="AA18" i="10"/>
  <c r="O18" i="10"/>
  <c r="J18" i="10"/>
  <c r="AA17" i="10"/>
  <c r="O17" i="10"/>
  <c r="J17" i="10"/>
  <c r="AA16" i="10"/>
  <c r="O16" i="10"/>
  <c r="J16" i="10"/>
  <c r="AA15" i="10"/>
  <c r="O15" i="10"/>
  <c r="J15" i="10"/>
  <c r="AA14" i="10"/>
  <c r="O14" i="10"/>
  <c r="J14" i="10"/>
  <c r="AA13" i="10"/>
  <c r="O13" i="10"/>
  <c r="J13" i="10"/>
  <c r="AA12" i="10"/>
  <c r="O12" i="10"/>
  <c r="J12" i="10"/>
  <c r="AA11" i="10"/>
  <c r="O11" i="10"/>
  <c r="J11" i="10"/>
  <c r="AA10" i="10"/>
  <c r="O10" i="10"/>
  <c r="J10" i="10"/>
  <c r="AA9" i="10"/>
  <c r="O9" i="10"/>
  <c r="J9" i="10"/>
  <c r="AA8" i="10"/>
  <c r="O8" i="10"/>
  <c r="J8" i="10"/>
  <c r="AA7" i="10"/>
  <c r="O7" i="10"/>
  <c r="J7" i="10"/>
  <c r="K207" i="10"/>
  <c r="L207" i="10"/>
  <c r="M207" i="10"/>
  <c r="N207" i="10"/>
  <c r="P207" i="10"/>
  <c r="Z207" i="10" l="1"/>
  <c r="U207" i="10"/>
  <c r="T207" i="10"/>
  <c r="AA64" i="10"/>
  <c r="AA205" i="10"/>
  <c r="AD205" i="10"/>
  <c r="AA126" i="10"/>
  <c r="AD126" i="10"/>
  <c r="R207" i="10"/>
  <c r="S207" i="10"/>
  <c r="AA206" i="10"/>
  <c r="O207" i="10"/>
  <c r="AA60" i="10"/>
  <c r="AA207" i="10" l="1"/>
  <c r="CZ206" i="1"/>
  <c r="CX206" i="1"/>
  <c r="DB206" i="1"/>
  <c r="DC206" i="1"/>
  <c r="DD206" i="1"/>
  <c r="DE206" i="1"/>
  <c r="DF206" i="1"/>
  <c r="DH206" i="1" l="1"/>
  <c r="DG206" i="1"/>
  <c r="CO206" i="1"/>
  <c r="CV206" i="1" s="1"/>
  <c r="DI206" i="1"/>
  <c r="DA206" i="1" l="1"/>
  <c r="CT206" i="1"/>
  <c r="CU206" i="1"/>
  <c r="CR206" i="1"/>
  <c r="CS206" i="1"/>
  <c r="CP206" i="1"/>
  <c r="CQ206" i="1"/>
  <c r="EO206" i="1" l="1"/>
  <c r="EN206" i="1"/>
  <c r="EK206" i="1"/>
  <c r="EL206" i="1"/>
  <c r="EM206" i="1"/>
  <c r="EJ206" i="1"/>
  <c r="EH206" i="1"/>
  <c r="EI206" i="1"/>
  <c r="EG206" i="1"/>
  <c r="EC206" i="1"/>
  <c r="EE206" i="1" s="1"/>
  <c r="ED206" i="1"/>
  <c r="EF206" i="1" s="1"/>
  <c r="EB206" i="1"/>
  <c r="DZ206" i="1"/>
  <c r="DX206" i="1"/>
  <c r="DY206" i="1"/>
  <c r="DT206" i="1"/>
  <c r="DU206" i="1"/>
  <c r="DV206" i="1"/>
  <c r="EP206" i="1"/>
  <c r="L3" i="10"/>
  <c r="M3" i="10"/>
  <c r="N3" i="10"/>
  <c r="P3" i="10"/>
  <c r="Q3" i="10"/>
  <c r="R3" i="10"/>
  <c r="S3" i="10"/>
  <c r="T3" i="10"/>
  <c r="U3" i="10"/>
  <c r="V3" i="10"/>
  <c r="W3" i="10"/>
  <c r="X3" i="10"/>
  <c r="Y3" i="10"/>
  <c r="Z3" i="10"/>
  <c r="K3" i="10"/>
  <c r="AA3" i="10"/>
  <c r="DW206" i="1" l="1"/>
  <c r="EA206" i="1" s="1"/>
  <c r="ER206" i="1"/>
  <c r="ES206" i="1"/>
  <c r="O3" i="10"/>
  <c r="CZ205" i="1"/>
  <c r="CX205" i="1"/>
  <c r="DB205" i="1"/>
  <c r="DC205" i="1"/>
  <c r="DD205" i="1"/>
  <c r="DE205" i="1"/>
  <c r="DF205" i="1"/>
  <c r="DG205" i="1" l="1"/>
  <c r="DI205" i="1"/>
  <c r="DH205" i="1"/>
  <c r="CO205" i="1"/>
  <c r="CV205" i="1" s="1"/>
  <c r="CZ204" i="1"/>
  <c r="CX204" i="1"/>
  <c r="DB204" i="1"/>
  <c r="DC204" i="1"/>
  <c r="DD204" i="1"/>
  <c r="DE204" i="1"/>
  <c r="DF204" i="1"/>
  <c r="DA205" i="1" l="1"/>
  <c r="CT205" i="1"/>
  <c r="CU205" i="1"/>
  <c r="CR205" i="1"/>
  <c r="CS205" i="1"/>
  <c r="CP205" i="1"/>
  <c r="CQ205" i="1"/>
  <c r="DI204" i="1"/>
  <c r="DG204" i="1"/>
  <c r="DH204" i="1"/>
  <c r="CO204" i="1"/>
  <c r="CV204" i="1" s="1"/>
  <c r="CZ199" i="1"/>
  <c r="CZ200" i="1"/>
  <c r="CZ201" i="1"/>
  <c r="CZ202" i="1"/>
  <c r="CZ203" i="1"/>
  <c r="CX199" i="1"/>
  <c r="CX200" i="1"/>
  <c r="CX201" i="1"/>
  <c r="CX202" i="1"/>
  <c r="CX203" i="1"/>
  <c r="DB199" i="1"/>
  <c r="DB200" i="1"/>
  <c r="DB201" i="1"/>
  <c r="DB202" i="1"/>
  <c r="DB203" i="1"/>
  <c r="DC199" i="1"/>
  <c r="DC200" i="1"/>
  <c r="DC201" i="1"/>
  <c r="DC202" i="1"/>
  <c r="DC203" i="1"/>
  <c r="DD199" i="1"/>
  <c r="DD200" i="1"/>
  <c r="DD201" i="1"/>
  <c r="DD202" i="1"/>
  <c r="DD203" i="1"/>
  <c r="DE199" i="1"/>
  <c r="DE200" i="1"/>
  <c r="DE201" i="1"/>
  <c r="DE202" i="1"/>
  <c r="DE203" i="1"/>
  <c r="DF199" i="1"/>
  <c r="DF200" i="1"/>
  <c r="DF201" i="1"/>
  <c r="DF202" i="1"/>
  <c r="DF203" i="1"/>
  <c r="EL205" i="1" l="1"/>
  <c r="EM205" i="1"/>
  <c r="EN205" i="1"/>
  <c r="EO205" i="1"/>
  <c r="EK205" i="1"/>
  <c r="EG205" i="1"/>
  <c r="EJ205" i="1"/>
  <c r="EH205" i="1"/>
  <c r="EI205" i="1"/>
  <c r="EC205" i="1"/>
  <c r="EE205" i="1" s="1"/>
  <c r="ED205" i="1"/>
  <c r="EF205" i="1" s="1"/>
  <c r="EB205" i="1"/>
  <c r="DZ205" i="1"/>
  <c r="DY205" i="1"/>
  <c r="DX205" i="1"/>
  <c r="DT205" i="1"/>
  <c r="DU205" i="1"/>
  <c r="DV205" i="1"/>
  <c r="DA204" i="1"/>
  <c r="CT204" i="1"/>
  <c r="CU204" i="1"/>
  <c r="CR204" i="1"/>
  <c r="CS204" i="1"/>
  <c r="CP204" i="1"/>
  <c r="CQ204" i="1"/>
  <c r="EP205" i="1"/>
  <c r="DI200" i="1"/>
  <c r="DI199" i="1"/>
  <c r="DI203" i="1"/>
  <c r="DI202" i="1"/>
  <c r="DI201" i="1"/>
  <c r="DH201" i="1"/>
  <c r="DH200" i="1"/>
  <c r="DH203" i="1"/>
  <c r="DH199" i="1"/>
  <c r="DH202" i="1"/>
  <c r="CO203" i="1"/>
  <c r="DA203" i="1" s="1"/>
  <c r="DG202" i="1"/>
  <c r="DG203" i="1"/>
  <c r="CO200" i="1"/>
  <c r="DA200" i="1" s="1"/>
  <c r="DG201" i="1"/>
  <c r="CO202" i="1"/>
  <c r="DA202" i="1" s="1"/>
  <c r="CO199" i="1"/>
  <c r="DA199" i="1" s="1"/>
  <c r="CO201" i="1"/>
  <c r="DA201" i="1" s="1"/>
  <c r="DG200" i="1"/>
  <c r="DG199" i="1"/>
  <c r="EL200" i="1" l="1"/>
  <c r="EM200" i="1"/>
  <c r="EN200" i="1"/>
  <c r="EK200" i="1"/>
  <c r="EO200" i="1"/>
  <c r="EG200" i="1"/>
  <c r="EI200" i="1"/>
  <c r="EJ200" i="1"/>
  <c r="EH200" i="1"/>
  <c r="EM201" i="1"/>
  <c r="EN201" i="1"/>
  <c r="EO201" i="1"/>
  <c r="EK201" i="1"/>
  <c r="EL201" i="1"/>
  <c r="EG201" i="1"/>
  <c r="EI201" i="1"/>
  <c r="EJ201" i="1"/>
  <c r="EH201" i="1"/>
  <c r="EO202" i="1"/>
  <c r="EM202" i="1"/>
  <c r="EN202" i="1"/>
  <c r="EG202" i="1"/>
  <c r="EI202" i="1"/>
  <c r="EJ202" i="1"/>
  <c r="EL202" i="1"/>
  <c r="EH202" i="1"/>
  <c r="EK202" i="1"/>
  <c r="EL204" i="1"/>
  <c r="EM204" i="1"/>
  <c r="EO204" i="1"/>
  <c r="EK204" i="1"/>
  <c r="EJ204" i="1"/>
  <c r="EG204" i="1"/>
  <c r="EH204" i="1"/>
  <c r="EI204" i="1"/>
  <c r="EN204" i="1"/>
  <c r="EL203" i="1"/>
  <c r="EN203" i="1"/>
  <c r="EG203" i="1"/>
  <c r="EO203" i="1"/>
  <c r="EJ203" i="1"/>
  <c r="EM203" i="1"/>
  <c r="EH203" i="1"/>
  <c r="EI203" i="1"/>
  <c r="EK203" i="1"/>
  <c r="EM199" i="1"/>
  <c r="EI199" i="1"/>
  <c r="EO199" i="1"/>
  <c r="EN199" i="1"/>
  <c r="EJ199" i="1"/>
  <c r="EH199" i="1"/>
  <c r="EL199" i="1"/>
  <c r="EK199" i="1"/>
  <c r="EG199" i="1"/>
  <c r="EC201" i="1"/>
  <c r="EE201" i="1" s="1"/>
  <c r="ED201" i="1"/>
  <c r="EF201" i="1" s="1"/>
  <c r="EC200" i="1"/>
  <c r="EE200" i="1" s="1"/>
  <c r="ED200" i="1"/>
  <c r="EF200" i="1" s="1"/>
  <c r="ED199" i="1"/>
  <c r="EF199" i="1" s="1"/>
  <c r="EC199" i="1"/>
  <c r="EE199" i="1" s="1"/>
  <c r="ED202" i="1"/>
  <c r="EF202" i="1" s="1"/>
  <c r="EC202" i="1"/>
  <c r="EE202" i="1" s="1"/>
  <c r="EC204" i="1"/>
  <c r="EE204" i="1" s="1"/>
  <c r="ED204" i="1"/>
  <c r="EF204" i="1" s="1"/>
  <c r="EC203" i="1"/>
  <c r="EE203" i="1" s="1"/>
  <c r="ED203" i="1"/>
  <c r="EF203" i="1" s="1"/>
  <c r="EB203" i="1"/>
  <c r="DZ203" i="1"/>
  <c r="DX203" i="1"/>
  <c r="DY203" i="1"/>
  <c r="EB201" i="1"/>
  <c r="DY201" i="1"/>
  <c r="DX201" i="1"/>
  <c r="DZ201" i="1"/>
  <c r="EB199" i="1"/>
  <c r="DX199" i="1"/>
  <c r="DY199" i="1"/>
  <c r="DZ199" i="1"/>
  <c r="EB204" i="1"/>
  <c r="DZ204" i="1"/>
  <c r="DX204" i="1"/>
  <c r="DY204" i="1"/>
  <c r="EB202" i="1"/>
  <c r="DX202" i="1"/>
  <c r="DY202" i="1"/>
  <c r="DZ202" i="1"/>
  <c r="EB200" i="1"/>
  <c r="DX200" i="1"/>
  <c r="DY200" i="1"/>
  <c r="DZ200" i="1"/>
  <c r="DU201" i="1"/>
  <c r="DV201" i="1"/>
  <c r="DT201" i="1"/>
  <c r="DV199" i="1"/>
  <c r="DU199" i="1"/>
  <c r="DT199" i="1"/>
  <c r="DU202" i="1"/>
  <c r="DV202" i="1"/>
  <c r="DT202" i="1"/>
  <c r="DT204" i="1"/>
  <c r="DV204" i="1"/>
  <c r="DU204" i="1"/>
  <c r="DU200" i="1"/>
  <c r="DV200" i="1"/>
  <c r="DT200" i="1"/>
  <c r="DU203" i="1"/>
  <c r="DV203" i="1"/>
  <c r="DT203" i="1"/>
  <c r="DW205" i="1"/>
  <c r="EA205" i="1" s="1"/>
  <c r="ES205" i="1"/>
  <c r="ER205" i="1"/>
  <c r="CU203" i="1"/>
  <c r="CV203" i="1"/>
  <c r="CU200" i="1"/>
  <c r="CV200" i="1"/>
  <c r="CU201" i="1"/>
  <c r="CV201" i="1"/>
  <c r="CU199" i="1"/>
  <c r="CV199" i="1"/>
  <c r="CU202" i="1"/>
  <c r="CV202" i="1"/>
  <c r="CS200" i="1"/>
  <c r="CT200" i="1"/>
  <c r="CS203" i="1"/>
  <c r="CT203" i="1"/>
  <c r="CS201" i="1"/>
  <c r="CT201" i="1"/>
  <c r="CS202" i="1"/>
  <c r="CT202" i="1"/>
  <c r="CS199" i="1"/>
  <c r="CT199" i="1"/>
  <c r="CQ199" i="1"/>
  <c r="CR199" i="1"/>
  <c r="CQ202" i="1"/>
  <c r="CR202" i="1"/>
  <c r="CQ201" i="1"/>
  <c r="CR201" i="1"/>
  <c r="CQ200" i="1"/>
  <c r="CR200" i="1"/>
  <c r="CQ203" i="1"/>
  <c r="CR203" i="1"/>
  <c r="CP201" i="1"/>
  <c r="CP202" i="1"/>
  <c r="CP203" i="1"/>
  <c r="CP199" i="1"/>
  <c r="CP200" i="1"/>
  <c r="EP204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DW201" i="1" l="1"/>
  <c r="EA201" i="1" s="1"/>
  <c r="DW204" i="1"/>
  <c r="EA204" i="1" s="1"/>
  <c r="DW200" i="1"/>
  <c r="EA200" i="1" s="1"/>
  <c r="DW203" i="1"/>
  <c r="EA203" i="1" s="1"/>
  <c r="DW199" i="1"/>
  <c r="EA199" i="1" s="1"/>
  <c r="DW202" i="1"/>
  <c r="EA202" i="1" s="1"/>
  <c r="ES201" i="1"/>
  <c r="ES202" i="1"/>
  <c r="ER202" i="1"/>
  <c r="ES204" i="1"/>
  <c r="ES203" i="1"/>
  <c r="ER203" i="1"/>
  <c r="ES200" i="1"/>
  <c r="ER204" i="1"/>
  <c r="ER200" i="1"/>
  <c r="ES199" i="1"/>
  <c r="ER201" i="1"/>
  <c r="ER199" i="1"/>
  <c r="EP203" i="1"/>
  <c r="EP201" i="1"/>
  <c r="EP199" i="1"/>
  <c r="EP200" i="1"/>
  <c r="EP202" i="1"/>
  <c r="CX198" i="1"/>
  <c r="DB198" i="1"/>
  <c r="DC198" i="1"/>
  <c r="DD198" i="1"/>
  <c r="DE198" i="1"/>
  <c r="DF198" i="1"/>
  <c r="DH198" i="1" l="1"/>
  <c r="DI198" i="1"/>
  <c r="DG198" i="1"/>
  <c r="CO198" i="1"/>
  <c r="CV198" i="1" s="1"/>
  <c r="DA198" i="1" l="1"/>
  <c r="CT198" i="1"/>
  <c r="CU198" i="1"/>
  <c r="CR198" i="1"/>
  <c r="CS198" i="1"/>
  <c r="CP198" i="1"/>
  <c r="CQ198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EL198" i="1" l="1"/>
  <c r="EM198" i="1"/>
  <c r="EI198" i="1"/>
  <c r="EO198" i="1"/>
  <c r="EN198" i="1"/>
  <c r="EH198" i="1"/>
  <c r="EJ198" i="1"/>
  <c r="EK198" i="1"/>
  <c r="EG198" i="1"/>
  <c r="ED198" i="1"/>
  <c r="EF198" i="1" s="1"/>
  <c r="EC198" i="1"/>
  <c r="EE198" i="1" s="1"/>
  <c r="EB198" i="1"/>
  <c r="DY198" i="1"/>
  <c r="DX198" i="1"/>
  <c r="DZ198" i="1"/>
  <c r="DV198" i="1"/>
  <c r="DU198" i="1"/>
  <c r="DT198" i="1"/>
  <c r="EP198" i="1"/>
  <c r="DI187" i="1"/>
  <c r="DI188" i="1"/>
  <c r="DI185" i="1"/>
  <c r="DI186" i="1"/>
  <c r="DH197" i="1"/>
  <c r="DI197" i="1"/>
  <c r="DH196" i="1"/>
  <c r="DI196" i="1"/>
  <c r="DG192" i="1"/>
  <c r="DI192" i="1"/>
  <c r="DG190" i="1"/>
  <c r="DI190" i="1"/>
  <c r="DG195" i="1"/>
  <c r="DI195" i="1"/>
  <c r="DG194" i="1"/>
  <c r="DI194" i="1"/>
  <c r="DG193" i="1"/>
  <c r="DI193" i="1"/>
  <c r="DG191" i="1"/>
  <c r="DI191" i="1"/>
  <c r="DG189" i="1"/>
  <c r="DI189" i="1"/>
  <c r="DG186" i="1"/>
  <c r="DG187" i="1"/>
  <c r="CO192" i="1"/>
  <c r="DA192" i="1" s="1"/>
  <c r="DG185" i="1"/>
  <c r="CO196" i="1"/>
  <c r="DA196" i="1" s="1"/>
  <c r="CO190" i="1"/>
  <c r="DA190" i="1" s="1"/>
  <c r="CO189" i="1"/>
  <c r="DA189" i="1" s="1"/>
  <c r="DH194" i="1"/>
  <c r="CO194" i="1"/>
  <c r="DA194" i="1" s="1"/>
  <c r="DH191" i="1"/>
  <c r="DH190" i="1"/>
  <c r="DH188" i="1"/>
  <c r="DH187" i="1"/>
  <c r="CO188" i="1"/>
  <c r="DA188" i="1" s="1"/>
  <c r="DH195" i="1"/>
  <c r="DH192" i="1"/>
  <c r="DH189" i="1"/>
  <c r="CO191" i="1"/>
  <c r="DA191" i="1" s="1"/>
  <c r="DH186" i="1"/>
  <c r="CO187" i="1"/>
  <c r="DA187" i="1" s="1"/>
  <c r="CO197" i="1"/>
  <c r="DA197" i="1" s="1"/>
  <c r="CO195" i="1"/>
  <c r="DA195" i="1" s="1"/>
  <c r="DH193" i="1"/>
  <c r="CO193" i="1"/>
  <c r="DA193" i="1" s="1"/>
  <c r="DH185" i="1"/>
  <c r="CO186" i="1"/>
  <c r="DA186" i="1" s="1"/>
  <c r="DG188" i="1"/>
  <c r="CO185" i="1"/>
  <c r="DA185" i="1" s="1"/>
  <c r="DG197" i="1"/>
  <c r="DG196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EN190" i="1" l="1"/>
  <c r="EM190" i="1"/>
  <c r="EO190" i="1"/>
  <c r="EK190" i="1"/>
  <c r="EG190" i="1"/>
  <c r="EI190" i="1"/>
  <c r="EL190" i="1"/>
  <c r="EH190" i="1"/>
  <c r="EJ190" i="1"/>
  <c r="EM196" i="1"/>
  <c r="EN196" i="1"/>
  <c r="EO196" i="1"/>
  <c r="EL196" i="1"/>
  <c r="EH196" i="1"/>
  <c r="EJ196" i="1"/>
  <c r="EI196" i="1"/>
  <c r="EG196" i="1"/>
  <c r="EK196" i="1"/>
  <c r="EO186" i="1"/>
  <c r="EN186" i="1"/>
  <c r="EK186" i="1"/>
  <c r="EM186" i="1"/>
  <c r="EL186" i="1"/>
  <c r="EI186" i="1"/>
  <c r="EG186" i="1"/>
  <c r="EH186" i="1"/>
  <c r="EJ186" i="1"/>
  <c r="EN193" i="1"/>
  <c r="EO193" i="1"/>
  <c r="EL193" i="1"/>
  <c r="EI193" i="1"/>
  <c r="EJ193" i="1"/>
  <c r="EH193" i="1"/>
  <c r="EK193" i="1"/>
  <c r="EM193" i="1"/>
  <c r="EG193" i="1"/>
  <c r="EN191" i="1"/>
  <c r="EO191" i="1"/>
  <c r="EJ191" i="1"/>
  <c r="EI191" i="1"/>
  <c r="EH191" i="1"/>
  <c r="EM191" i="1"/>
  <c r="EK191" i="1"/>
  <c r="EG191" i="1"/>
  <c r="EL191" i="1"/>
  <c r="EO189" i="1"/>
  <c r="EK189" i="1"/>
  <c r="EL189" i="1"/>
  <c r="EM189" i="1"/>
  <c r="EJ189" i="1"/>
  <c r="EN189" i="1"/>
  <c r="EI189" i="1"/>
  <c r="EG189" i="1"/>
  <c r="EH189" i="1"/>
  <c r="EN192" i="1"/>
  <c r="EO192" i="1"/>
  <c r="EK192" i="1"/>
  <c r="EM192" i="1"/>
  <c r="EI192" i="1"/>
  <c r="EL192" i="1"/>
  <c r="EJ192" i="1"/>
  <c r="EH192" i="1"/>
  <c r="EG192" i="1"/>
  <c r="EM194" i="1"/>
  <c r="EJ194" i="1"/>
  <c r="EL194" i="1"/>
  <c r="EI194" i="1"/>
  <c r="EH194" i="1"/>
  <c r="EO194" i="1"/>
  <c r="EG194" i="1"/>
  <c r="EK194" i="1"/>
  <c r="EN194" i="1"/>
  <c r="EM195" i="1"/>
  <c r="EN195" i="1"/>
  <c r="EO195" i="1"/>
  <c r="EJ195" i="1"/>
  <c r="EL195" i="1"/>
  <c r="EK195" i="1"/>
  <c r="EI195" i="1"/>
  <c r="EG195" i="1"/>
  <c r="EH195" i="1"/>
  <c r="EO188" i="1"/>
  <c r="EL188" i="1"/>
  <c r="EN188" i="1"/>
  <c r="EJ188" i="1"/>
  <c r="EM188" i="1"/>
  <c r="EK188" i="1"/>
  <c r="EI188" i="1"/>
  <c r="EG188" i="1"/>
  <c r="EH188" i="1"/>
  <c r="EM197" i="1"/>
  <c r="EN197" i="1"/>
  <c r="EO197" i="1"/>
  <c r="EL197" i="1"/>
  <c r="EJ197" i="1"/>
  <c r="EH197" i="1"/>
  <c r="EI197" i="1"/>
  <c r="EK197" i="1"/>
  <c r="EG197" i="1"/>
  <c r="EL185" i="1"/>
  <c r="EM185" i="1"/>
  <c r="EN185" i="1"/>
  <c r="EK185" i="1"/>
  <c r="EO185" i="1"/>
  <c r="EG185" i="1"/>
  <c r="EI185" i="1"/>
  <c r="EJ185" i="1"/>
  <c r="EH185" i="1"/>
  <c r="EO187" i="1"/>
  <c r="EK187" i="1"/>
  <c r="EM187" i="1"/>
  <c r="EL187" i="1"/>
  <c r="EI187" i="1"/>
  <c r="EG187" i="1"/>
  <c r="EH187" i="1"/>
  <c r="EN187" i="1"/>
  <c r="EJ187" i="1"/>
  <c r="EC189" i="1"/>
  <c r="EE189" i="1" s="1"/>
  <c r="ED189" i="1"/>
  <c r="EF189" i="1" s="1"/>
  <c r="ED186" i="1"/>
  <c r="EF186" i="1" s="1"/>
  <c r="EC186" i="1"/>
  <c r="EE186" i="1" s="1"/>
  <c r="ED190" i="1"/>
  <c r="EF190" i="1" s="1"/>
  <c r="EC190" i="1"/>
  <c r="EE190" i="1" s="1"/>
  <c r="EC185" i="1"/>
  <c r="EE185" i="1" s="1"/>
  <c r="ED185" i="1"/>
  <c r="EF185" i="1" s="1"/>
  <c r="EC196" i="1"/>
  <c r="EE196" i="1" s="1"/>
  <c r="ED196" i="1"/>
  <c r="EF196" i="1" s="1"/>
  <c r="EC193" i="1"/>
  <c r="EE193" i="1" s="1"/>
  <c r="ED193" i="1"/>
  <c r="EF193" i="1" s="1"/>
  <c r="EC192" i="1"/>
  <c r="EE192" i="1" s="1"/>
  <c r="ED192" i="1"/>
  <c r="EF192" i="1" s="1"/>
  <c r="ED197" i="1"/>
  <c r="EF197" i="1" s="1"/>
  <c r="EC197" i="1"/>
  <c r="EE197" i="1" s="1"/>
  <c r="EC187" i="1"/>
  <c r="EE187" i="1" s="1"/>
  <c r="ED187" i="1"/>
  <c r="EF187" i="1" s="1"/>
  <c r="ED195" i="1"/>
  <c r="EF195" i="1" s="1"/>
  <c r="EC195" i="1"/>
  <c r="EE195" i="1" s="1"/>
  <c r="EC191" i="1"/>
  <c r="EE191" i="1" s="1"/>
  <c r="ED191" i="1"/>
  <c r="EF191" i="1" s="1"/>
  <c r="EC188" i="1"/>
  <c r="EE188" i="1" s="1"/>
  <c r="ED188" i="1"/>
  <c r="EF188" i="1" s="1"/>
  <c r="EC194" i="1"/>
  <c r="EE194" i="1" s="1"/>
  <c r="ED194" i="1"/>
  <c r="EF194" i="1" s="1"/>
  <c r="EB186" i="1"/>
  <c r="DZ186" i="1"/>
  <c r="DX186" i="1"/>
  <c r="DY186" i="1"/>
  <c r="EB190" i="1"/>
  <c r="DY190" i="1"/>
  <c r="DZ190" i="1"/>
  <c r="DX190" i="1"/>
  <c r="EB196" i="1"/>
  <c r="DX196" i="1"/>
  <c r="DY196" i="1"/>
  <c r="DZ196" i="1"/>
  <c r="EB193" i="1"/>
  <c r="DX193" i="1"/>
  <c r="DZ193" i="1"/>
  <c r="DY193" i="1"/>
  <c r="EB192" i="1"/>
  <c r="DX192" i="1"/>
  <c r="DY192" i="1"/>
  <c r="DZ192" i="1"/>
  <c r="EB195" i="1"/>
  <c r="DX195" i="1"/>
  <c r="DZ195" i="1"/>
  <c r="DY195" i="1"/>
  <c r="EB185" i="1"/>
  <c r="DZ185" i="1"/>
  <c r="DY185" i="1"/>
  <c r="DX185" i="1"/>
  <c r="EB197" i="1"/>
  <c r="DZ197" i="1"/>
  <c r="DY197" i="1"/>
  <c r="DX197" i="1"/>
  <c r="EB189" i="1"/>
  <c r="DY189" i="1"/>
  <c r="DZ189" i="1"/>
  <c r="DX189" i="1"/>
  <c r="EB187" i="1"/>
  <c r="DY187" i="1"/>
  <c r="DZ187" i="1"/>
  <c r="DX187" i="1"/>
  <c r="EB191" i="1"/>
  <c r="DX191" i="1"/>
  <c r="DY191" i="1"/>
  <c r="DZ191" i="1"/>
  <c r="EB194" i="1"/>
  <c r="DX194" i="1"/>
  <c r="DY194" i="1"/>
  <c r="DZ194" i="1"/>
  <c r="EB188" i="1"/>
  <c r="DY188" i="1"/>
  <c r="DZ188" i="1"/>
  <c r="DX188" i="1"/>
  <c r="DT189" i="1"/>
  <c r="DV189" i="1"/>
  <c r="DU189" i="1"/>
  <c r="DV193" i="1"/>
  <c r="DT193" i="1"/>
  <c r="DU193" i="1"/>
  <c r="DT187" i="1"/>
  <c r="DU187" i="1"/>
  <c r="DV187" i="1"/>
  <c r="DT191" i="1"/>
  <c r="DV191" i="1"/>
  <c r="DU191" i="1"/>
  <c r="DT186" i="1"/>
  <c r="DU186" i="1"/>
  <c r="DV186" i="1"/>
  <c r="DT190" i="1"/>
  <c r="DV190" i="1"/>
  <c r="DU190" i="1"/>
  <c r="DT192" i="1"/>
  <c r="DV192" i="1"/>
  <c r="DU192" i="1"/>
  <c r="DV194" i="1"/>
  <c r="DU194" i="1"/>
  <c r="DT194" i="1"/>
  <c r="DV197" i="1"/>
  <c r="DU197" i="1"/>
  <c r="DT197" i="1"/>
  <c r="DU188" i="1"/>
  <c r="DT188" i="1"/>
  <c r="DV188" i="1"/>
  <c r="DT185" i="1"/>
  <c r="DU185" i="1"/>
  <c r="DV185" i="1"/>
  <c r="DV195" i="1"/>
  <c r="DU195" i="1"/>
  <c r="DT195" i="1"/>
  <c r="DV196" i="1"/>
  <c r="DT196" i="1"/>
  <c r="DU196" i="1"/>
  <c r="DW198" i="1"/>
  <c r="EA198" i="1" s="1"/>
  <c r="ER198" i="1"/>
  <c r="ES198" i="1"/>
  <c r="DD3" i="1"/>
  <c r="DC3" i="1"/>
  <c r="DF3" i="1"/>
  <c r="DE3" i="1"/>
  <c r="DB3" i="1"/>
  <c r="CU187" i="1"/>
  <c r="CV187" i="1"/>
  <c r="CU191" i="1"/>
  <c r="CV191" i="1"/>
  <c r="CU193" i="1"/>
  <c r="CV193" i="1"/>
  <c r="CU195" i="1"/>
  <c r="CV195" i="1"/>
  <c r="CU197" i="1"/>
  <c r="CV197" i="1"/>
  <c r="CU196" i="1"/>
  <c r="CV196" i="1"/>
  <c r="CU188" i="1"/>
  <c r="CV188" i="1"/>
  <c r="CU194" i="1"/>
  <c r="CV194" i="1"/>
  <c r="CU185" i="1"/>
  <c r="CV185" i="1"/>
  <c r="CU192" i="1"/>
  <c r="CV192" i="1"/>
  <c r="CU189" i="1"/>
  <c r="CV189" i="1"/>
  <c r="CU186" i="1"/>
  <c r="CV186" i="1"/>
  <c r="CU190" i="1"/>
  <c r="CV190" i="1"/>
  <c r="CS193" i="1"/>
  <c r="CT193" i="1"/>
  <c r="CS196" i="1"/>
  <c r="CT196" i="1"/>
  <c r="CS192" i="1"/>
  <c r="CT192" i="1"/>
  <c r="CS195" i="1"/>
  <c r="CT195" i="1"/>
  <c r="CS197" i="1"/>
  <c r="CT197" i="1"/>
  <c r="CS187" i="1"/>
  <c r="CT187" i="1"/>
  <c r="CS191" i="1"/>
  <c r="CT191" i="1"/>
  <c r="CS188" i="1"/>
  <c r="CT188" i="1"/>
  <c r="CS194" i="1"/>
  <c r="CT194" i="1"/>
  <c r="CS185" i="1"/>
  <c r="CT185" i="1"/>
  <c r="CS189" i="1"/>
  <c r="CT189" i="1"/>
  <c r="CS186" i="1"/>
  <c r="CT186" i="1"/>
  <c r="CS190" i="1"/>
  <c r="CT190" i="1"/>
  <c r="CQ187" i="1"/>
  <c r="CR187" i="1"/>
  <c r="CQ191" i="1"/>
  <c r="CR191" i="1"/>
  <c r="CQ197" i="1"/>
  <c r="CR197" i="1"/>
  <c r="CQ188" i="1"/>
  <c r="CR188" i="1"/>
  <c r="CQ194" i="1"/>
  <c r="CR194" i="1"/>
  <c r="CQ185" i="1"/>
  <c r="CR185" i="1"/>
  <c r="CQ196" i="1"/>
  <c r="CR196" i="1"/>
  <c r="CQ193" i="1"/>
  <c r="CR193" i="1"/>
  <c r="CQ189" i="1"/>
  <c r="CR189" i="1"/>
  <c r="CQ192" i="1"/>
  <c r="CR192" i="1"/>
  <c r="CQ195" i="1"/>
  <c r="CR195" i="1"/>
  <c r="CQ186" i="1"/>
  <c r="CR186" i="1"/>
  <c r="CQ190" i="1"/>
  <c r="CR190" i="1"/>
  <c r="CP187" i="1"/>
  <c r="CP188" i="1"/>
  <c r="CP197" i="1"/>
  <c r="CP195" i="1"/>
  <c r="CP191" i="1"/>
  <c r="CP194" i="1"/>
  <c r="CP185" i="1"/>
  <c r="CP196" i="1"/>
  <c r="CP189" i="1"/>
  <c r="CP193" i="1"/>
  <c r="CP192" i="1"/>
  <c r="CP186" i="1"/>
  <c r="CP190" i="1"/>
  <c r="DI154" i="1"/>
  <c r="DI34" i="1"/>
  <c r="DI149" i="1"/>
  <c r="DI109" i="1"/>
  <c r="DI69" i="1"/>
  <c r="DI29" i="1"/>
  <c r="DI38" i="1"/>
  <c r="DI74" i="1"/>
  <c r="DI131" i="1"/>
  <c r="DI148" i="1"/>
  <c r="DI108" i="1"/>
  <c r="DI68" i="1"/>
  <c r="DI28" i="1"/>
  <c r="DI15" i="1"/>
  <c r="DI114" i="1"/>
  <c r="DI125" i="1"/>
  <c r="DI85" i="1"/>
  <c r="DI65" i="1"/>
  <c r="DI184" i="1"/>
  <c r="DI164" i="1"/>
  <c r="DI144" i="1"/>
  <c r="DI124" i="1"/>
  <c r="DI84" i="1"/>
  <c r="DI64" i="1"/>
  <c r="DI78" i="1"/>
  <c r="DI163" i="1"/>
  <c r="DI123" i="1"/>
  <c r="DI83" i="1"/>
  <c r="DI43" i="1"/>
  <c r="DI158" i="1"/>
  <c r="DI162" i="1"/>
  <c r="DI122" i="1"/>
  <c r="DI118" i="1"/>
  <c r="DI35" i="1"/>
  <c r="DI161" i="1"/>
  <c r="DI121" i="1"/>
  <c r="DI101" i="1"/>
  <c r="DI81" i="1"/>
  <c r="DI61" i="1"/>
  <c r="DI41" i="1"/>
  <c r="DI21" i="1"/>
  <c r="DH143" i="1"/>
  <c r="DI143" i="1"/>
  <c r="DH175" i="1"/>
  <c r="DI175" i="1"/>
  <c r="DH155" i="1"/>
  <c r="DI155" i="1"/>
  <c r="DH135" i="1"/>
  <c r="DI135" i="1"/>
  <c r="DH115" i="1"/>
  <c r="DI115" i="1"/>
  <c r="DG95" i="1"/>
  <c r="DI95" i="1"/>
  <c r="DH75" i="1"/>
  <c r="DI75" i="1"/>
  <c r="DH55" i="1"/>
  <c r="DI55" i="1"/>
  <c r="DH173" i="1"/>
  <c r="DI173" i="1"/>
  <c r="DH133" i="1"/>
  <c r="DI133" i="1"/>
  <c r="DH113" i="1"/>
  <c r="DI113" i="1"/>
  <c r="DH93" i="1"/>
  <c r="DI93" i="1"/>
  <c r="DH73" i="1"/>
  <c r="DI73" i="1"/>
  <c r="DH13" i="1"/>
  <c r="DI13" i="1"/>
  <c r="DH171" i="1"/>
  <c r="DI171" i="1"/>
  <c r="DH151" i="1"/>
  <c r="DI151" i="1"/>
  <c r="DH111" i="1"/>
  <c r="DI111" i="1"/>
  <c r="DH91" i="1"/>
  <c r="DI91" i="1"/>
  <c r="DH71" i="1"/>
  <c r="DI71" i="1"/>
  <c r="DH51" i="1"/>
  <c r="DI51" i="1"/>
  <c r="DH31" i="1"/>
  <c r="DI31" i="1"/>
  <c r="DH11" i="1"/>
  <c r="DI11" i="1"/>
  <c r="DH170" i="1"/>
  <c r="DI170" i="1"/>
  <c r="DH150" i="1"/>
  <c r="DI150" i="1"/>
  <c r="DH130" i="1"/>
  <c r="DI130" i="1"/>
  <c r="DH110" i="1"/>
  <c r="DI110" i="1"/>
  <c r="DH90" i="1"/>
  <c r="DI90" i="1"/>
  <c r="DH70" i="1"/>
  <c r="DI70" i="1"/>
  <c r="DH50" i="1"/>
  <c r="DI50" i="1"/>
  <c r="DH30" i="1"/>
  <c r="DI30" i="1"/>
  <c r="DH10" i="1"/>
  <c r="DI10" i="1"/>
  <c r="DH174" i="1"/>
  <c r="DI174" i="1"/>
  <c r="DH134" i="1"/>
  <c r="DI134" i="1"/>
  <c r="DH94" i="1"/>
  <c r="DI94" i="1"/>
  <c r="DH153" i="1"/>
  <c r="DI153" i="1"/>
  <c r="DH53" i="1"/>
  <c r="DI53" i="1"/>
  <c r="DH172" i="1"/>
  <c r="DI172" i="1"/>
  <c r="DH152" i="1"/>
  <c r="DI152" i="1"/>
  <c r="DH132" i="1"/>
  <c r="DI132" i="1"/>
  <c r="DH112" i="1"/>
  <c r="DI112" i="1"/>
  <c r="DH92" i="1"/>
  <c r="DI92" i="1"/>
  <c r="DH72" i="1"/>
  <c r="DI72" i="1"/>
  <c r="DH32" i="1"/>
  <c r="DI32" i="1"/>
  <c r="DH12" i="1"/>
  <c r="DI12" i="1"/>
  <c r="DH169" i="1"/>
  <c r="DI169" i="1"/>
  <c r="DH129" i="1"/>
  <c r="DI129" i="1"/>
  <c r="DH89" i="1"/>
  <c r="DI89" i="1"/>
  <c r="DH49" i="1"/>
  <c r="DI49" i="1"/>
  <c r="DH9" i="1"/>
  <c r="DI9" i="1"/>
  <c r="DH54" i="1"/>
  <c r="DI54" i="1"/>
  <c r="DH14" i="1"/>
  <c r="DI14" i="1"/>
  <c r="DH33" i="1"/>
  <c r="DI33" i="1"/>
  <c r="DH52" i="1"/>
  <c r="DI52" i="1"/>
  <c r="DH168" i="1"/>
  <c r="DI168" i="1"/>
  <c r="DH128" i="1"/>
  <c r="DI128" i="1"/>
  <c r="DH88" i="1"/>
  <c r="DI88" i="1"/>
  <c r="DH48" i="1"/>
  <c r="DI48" i="1"/>
  <c r="DH8" i="1"/>
  <c r="DI8" i="1"/>
  <c r="DH167" i="1"/>
  <c r="DI167" i="1"/>
  <c r="DH147" i="1"/>
  <c r="DI147" i="1"/>
  <c r="DH127" i="1"/>
  <c r="DI127" i="1"/>
  <c r="DH107" i="1"/>
  <c r="DI107" i="1"/>
  <c r="DH87" i="1"/>
  <c r="DI87" i="1"/>
  <c r="DH67" i="1"/>
  <c r="DI67" i="1"/>
  <c r="DH47" i="1"/>
  <c r="DI47" i="1"/>
  <c r="DH27" i="1"/>
  <c r="DI27" i="1"/>
  <c r="DH7" i="1"/>
  <c r="DI7" i="1"/>
  <c r="DH106" i="1"/>
  <c r="DI106" i="1"/>
  <c r="DH25" i="1"/>
  <c r="DI25" i="1"/>
  <c r="DH23" i="1"/>
  <c r="DI23" i="1"/>
  <c r="DH180" i="1"/>
  <c r="DI180" i="1"/>
  <c r="DH160" i="1"/>
  <c r="DI160" i="1"/>
  <c r="DH140" i="1"/>
  <c r="DI140" i="1"/>
  <c r="DH120" i="1"/>
  <c r="DI120" i="1"/>
  <c r="DH100" i="1"/>
  <c r="DI100" i="1"/>
  <c r="DH80" i="1"/>
  <c r="DI80" i="1"/>
  <c r="DH60" i="1"/>
  <c r="DI60" i="1"/>
  <c r="DH40" i="1"/>
  <c r="DI40" i="1"/>
  <c r="DH20" i="1"/>
  <c r="DI20" i="1"/>
  <c r="DH179" i="1"/>
  <c r="DI179" i="1"/>
  <c r="DH159" i="1"/>
  <c r="DI159" i="1"/>
  <c r="DH139" i="1"/>
  <c r="DI139" i="1"/>
  <c r="DH119" i="1"/>
  <c r="DI119" i="1"/>
  <c r="DH99" i="1"/>
  <c r="DI99" i="1"/>
  <c r="DH79" i="1"/>
  <c r="DI79" i="1"/>
  <c r="DH59" i="1"/>
  <c r="DI59" i="1"/>
  <c r="DH39" i="1"/>
  <c r="DI39" i="1"/>
  <c r="DH19" i="1"/>
  <c r="DI19" i="1"/>
  <c r="DH166" i="1"/>
  <c r="DI166" i="1"/>
  <c r="DH146" i="1"/>
  <c r="DI146" i="1"/>
  <c r="DH126" i="1"/>
  <c r="DI126" i="1"/>
  <c r="DH86" i="1"/>
  <c r="DI86" i="1"/>
  <c r="DH66" i="1"/>
  <c r="DI66" i="1"/>
  <c r="DH46" i="1"/>
  <c r="DI46" i="1"/>
  <c r="DH26" i="1"/>
  <c r="DI26" i="1"/>
  <c r="DH6" i="1"/>
  <c r="DI6" i="1"/>
  <c r="DH165" i="1"/>
  <c r="DI165" i="1"/>
  <c r="DH104" i="1"/>
  <c r="DI104" i="1"/>
  <c r="DH24" i="1"/>
  <c r="DI24" i="1"/>
  <c r="DH183" i="1"/>
  <c r="DI183" i="1"/>
  <c r="DH63" i="1"/>
  <c r="DI63" i="1"/>
  <c r="DG82" i="1"/>
  <c r="DI82" i="1"/>
  <c r="DH181" i="1"/>
  <c r="DI181" i="1"/>
  <c r="DH178" i="1"/>
  <c r="DI178" i="1"/>
  <c r="DH138" i="1"/>
  <c r="DI138" i="1"/>
  <c r="DH98" i="1"/>
  <c r="DI98" i="1"/>
  <c r="DH58" i="1"/>
  <c r="DI58" i="1"/>
  <c r="DH18" i="1"/>
  <c r="DI18" i="1"/>
  <c r="DH44" i="1"/>
  <c r="DI44" i="1"/>
  <c r="DH182" i="1"/>
  <c r="DI182" i="1"/>
  <c r="DH102" i="1"/>
  <c r="DI102" i="1"/>
  <c r="DH62" i="1"/>
  <c r="DI62" i="1"/>
  <c r="DH22" i="1"/>
  <c r="DI22" i="1"/>
  <c r="DH141" i="1"/>
  <c r="DI141" i="1"/>
  <c r="DH177" i="1"/>
  <c r="DI177" i="1"/>
  <c r="DH157" i="1"/>
  <c r="DI157" i="1"/>
  <c r="DH137" i="1"/>
  <c r="DI137" i="1"/>
  <c r="DH117" i="1"/>
  <c r="DI117" i="1"/>
  <c r="DH97" i="1"/>
  <c r="DI97" i="1"/>
  <c r="DH77" i="1"/>
  <c r="DI77" i="1"/>
  <c r="DH57" i="1"/>
  <c r="DI57" i="1"/>
  <c r="DH37" i="1"/>
  <c r="DI37" i="1"/>
  <c r="DH17" i="1"/>
  <c r="DI17" i="1"/>
  <c r="DH145" i="1"/>
  <c r="DI145" i="1"/>
  <c r="DH105" i="1"/>
  <c r="DI105" i="1"/>
  <c r="DH45" i="1"/>
  <c r="DI45" i="1"/>
  <c r="DH103" i="1"/>
  <c r="DI103" i="1"/>
  <c r="DH142" i="1"/>
  <c r="DI142" i="1"/>
  <c r="DH42" i="1"/>
  <c r="DI42" i="1"/>
  <c r="DH176" i="1"/>
  <c r="DI176" i="1"/>
  <c r="DH156" i="1"/>
  <c r="DI156" i="1"/>
  <c r="DH136" i="1"/>
  <c r="DI136" i="1"/>
  <c r="DH116" i="1"/>
  <c r="DI116" i="1"/>
  <c r="DH96" i="1"/>
  <c r="DI96" i="1"/>
  <c r="DH76" i="1"/>
  <c r="DI76" i="1"/>
  <c r="DH56" i="1"/>
  <c r="DI56" i="1"/>
  <c r="DH36" i="1"/>
  <c r="DI36" i="1"/>
  <c r="DH16" i="1"/>
  <c r="DI16" i="1"/>
  <c r="DH64" i="1"/>
  <c r="DH163" i="1"/>
  <c r="DH85" i="1"/>
  <c r="DG99" i="1"/>
  <c r="DG12" i="1"/>
  <c r="DH162" i="1"/>
  <c r="DH161" i="1"/>
  <c r="DH95" i="1"/>
  <c r="DH82" i="1"/>
  <c r="DH61" i="1"/>
  <c r="DG146" i="1"/>
  <c r="DG106" i="1"/>
  <c r="DG66" i="1"/>
  <c r="DG26" i="1"/>
  <c r="DG166" i="1"/>
  <c r="DG126" i="1"/>
  <c r="DG86" i="1"/>
  <c r="DG46" i="1"/>
  <c r="DG6" i="1"/>
  <c r="DG165" i="1"/>
  <c r="DG145" i="1"/>
  <c r="DG125" i="1"/>
  <c r="DG105" i="1"/>
  <c r="DG85" i="1"/>
  <c r="DG65" i="1"/>
  <c r="DG45" i="1"/>
  <c r="DG25" i="1"/>
  <c r="DG184" i="1"/>
  <c r="DG164" i="1"/>
  <c r="DG144" i="1"/>
  <c r="DG124" i="1"/>
  <c r="DG104" i="1"/>
  <c r="DG84" i="1"/>
  <c r="DG64" i="1"/>
  <c r="DG44" i="1"/>
  <c r="DG24" i="1"/>
  <c r="DH125" i="1"/>
  <c r="DG183" i="1"/>
  <c r="DG163" i="1"/>
  <c r="DG143" i="1"/>
  <c r="DG123" i="1"/>
  <c r="DG103" i="1"/>
  <c r="DG83" i="1"/>
  <c r="DG63" i="1"/>
  <c r="DG43" i="1"/>
  <c r="DG23" i="1"/>
  <c r="DH122" i="1"/>
  <c r="DG182" i="1"/>
  <c r="DG162" i="1"/>
  <c r="DG142" i="1"/>
  <c r="DG122" i="1"/>
  <c r="DG102" i="1"/>
  <c r="DG62" i="1"/>
  <c r="DG42" i="1"/>
  <c r="DG22" i="1"/>
  <c r="DH101" i="1"/>
  <c r="DG181" i="1"/>
  <c r="DG161" i="1"/>
  <c r="DG141" i="1"/>
  <c r="DG121" i="1"/>
  <c r="DG101" i="1"/>
  <c r="DG81" i="1"/>
  <c r="DG61" i="1"/>
  <c r="DG41" i="1"/>
  <c r="DG21" i="1"/>
  <c r="DG160" i="1"/>
  <c r="DG159" i="1"/>
  <c r="DG137" i="1"/>
  <c r="DG97" i="1"/>
  <c r="DG37" i="1"/>
  <c r="DG136" i="1"/>
  <c r="DG56" i="1"/>
  <c r="DH65" i="1"/>
  <c r="DG176" i="1"/>
  <c r="DG116" i="1"/>
  <c r="DG36" i="1"/>
  <c r="DG134" i="1"/>
  <c r="DG14" i="1"/>
  <c r="DG173" i="1"/>
  <c r="DG93" i="1"/>
  <c r="DG13" i="1"/>
  <c r="DG172" i="1"/>
  <c r="DG152" i="1"/>
  <c r="DG132" i="1"/>
  <c r="DG112" i="1"/>
  <c r="DG92" i="1"/>
  <c r="DG72" i="1"/>
  <c r="DG52" i="1"/>
  <c r="DG32" i="1"/>
  <c r="DG171" i="1"/>
  <c r="DG151" i="1"/>
  <c r="DG131" i="1"/>
  <c r="DG111" i="1"/>
  <c r="DG91" i="1"/>
  <c r="DG71" i="1"/>
  <c r="DG51" i="1"/>
  <c r="DG31" i="1"/>
  <c r="DG11" i="1"/>
  <c r="DG170" i="1"/>
  <c r="DG150" i="1"/>
  <c r="DG130" i="1"/>
  <c r="DG110" i="1"/>
  <c r="DG90" i="1"/>
  <c r="DG70" i="1"/>
  <c r="DG50" i="1"/>
  <c r="DG30" i="1"/>
  <c r="DG10" i="1"/>
  <c r="DG157" i="1"/>
  <c r="DG57" i="1"/>
  <c r="DG156" i="1"/>
  <c r="DG76" i="1"/>
  <c r="DG16" i="1"/>
  <c r="DG115" i="1"/>
  <c r="DG114" i="1"/>
  <c r="DG94" i="1"/>
  <c r="DG74" i="1"/>
  <c r="DG34" i="1"/>
  <c r="DG153" i="1"/>
  <c r="DG73" i="1"/>
  <c r="DG33" i="1"/>
  <c r="DG169" i="1"/>
  <c r="DG149" i="1"/>
  <c r="DG129" i="1"/>
  <c r="DG109" i="1"/>
  <c r="DG89" i="1"/>
  <c r="DG69" i="1"/>
  <c r="DG49" i="1"/>
  <c r="DG29" i="1"/>
  <c r="DG9" i="1"/>
  <c r="DG177" i="1"/>
  <c r="DG77" i="1"/>
  <c r="DG96" i="1"/>
  <c r="DG155" i="1"/>
  <c r="DG75" i="1"/>
  <c r="DG15" i="1"/>
  <c r="DG174" i="1"/>
  <c r="DG133" i="1"/>
  <c r="DG53" i="1"/>
  <c r="DG168" i="1"/>
  <c r="DG148" i="1"/>
  <c r="DG128" i="1"/>
  <c r="DG108" i="1"/>
  <c r="DG88" i="1"/>
  <c r="DG68" i="1"/>
  <c r="DG48" i="1"/>
  <c r="DG28" i="1"/>
  <c r="DG8" i="1"/>
  <c r="DG180" i="1"/>
  <c r="DG140" i="1"/>
  <c r="DG120" i="1"/>
  <c r="DG100" i="1"/>
  <c r="DG80" i="1"/>
  <c r="DG60" i="1"/>
  <c r="DG40" i="1"/>
  <c r="DG20" i="1"/>
  <c r="DG179" i="1"/>
  <c r="DG139" i="1"/>
  <c r="DG119" i="1"/>
  <c r="DG79" i="1"/>
  <c r="DG59" i="1"/>
  <c r="DG39" i="1"/>
  <c r="DG19" i="1"/>
  <c r="DG178" i="1"/>
  <c r="DG158" i="1"/>
  <c r="DG138" i="1"/>
  <c r="DG118" i="1"/>
  <c r="DG98" i="1"/>
  <c r="DG78" i="1"/>
  <c r="DG58" i="1"/>
  <c r="DG38" i="1"/>
  <c r="DG18" i="1"/>
  <c r="DG117" i="1"/>
  <c r="DG17" i="1"/>
  <c r="DG175" i="1"/>
  <c r="DG135" i="1"/>
  <c r="DG55" i="1"/>
  <c r="DG35" i="1"/>
  <c r="DG154" i="1"/>
  <c r="DG54" i="1"/>
  <c r="DH35" i="1"/>
  <c r="DG113" i="1"/>
  <c r="DH164" i="1"/>
  <c r="DG167" i="1"/>
  <c r="DG147" i="1"/>
  <c r="DG127" i="1"/>
  <c r="DG107" i="1"/>
  <c r="DG87" i="1"/>
  <c r="DG67" i="1"/>
  <c r="DG47" i="1"/>
  <c r="DG27" i="1"/>
  <c r="DG7" i="1"/>
  <c r="DH84" i="1"/>
  <c r="DH184" i="1"/>
  <c r="DH154" i="1"/>
  <c r="DH144" i="1"/>
  <c r="DH131" i="1"/>
  <c r="DH124" i="1"/>
  <c r="DH15" i="1"/>
  <c r="DH21" i="1"/>
  <c r="DH123" i="1"/>
  <c r="DH83" i="1"/>
  <c r="DH43" i="1"/>
  <c r="DH158" i="1"/>
  <c r="DH121" i="1"/>
  <c r="DH81" i="1"/>
  <c r="DH41" i="1"/>
  <c r="DH118" i="1"/>
  <c r="DH78" i="1"/>
  <c r="DH38" i="1"/>
  <c r="DH149" i="1"/>
  <c r="DH114" i="1"/>
  <c r="DH74" i="1"/>
  <c r="DH34" i="1"/>
  <c r="DH148" i="1"/>
  <c r="DH109" i="1"/>
  <c r="DH69" i="1"/>
  <c r="DH29" i="1"/>
  <c r="DH108" i="1"/>
  <c r="DH68" i="1"/>
  <c r="DH28" i="1"/>
  <c r="CO72" i="1"/>
  <c r="DA72" i="1" s="1"/>
  <c r="CO120" i="1"/>
  <c r="DA120" i="1" s="1"/>
  <c r="CO96" i="1"/>
  <c r="DA96" i="1" s="1"/>
  <c r="CO61" i="1"/>
  <c r="DA61" i="1" s="1"/>
  <c r="CO37" i="1"/>
  <c r="DA37" i="1" s="1"/>
  <c r="CO13" i="1"/>
  <c r="DA13" i="1" s="1"/>
  <c r="CO161" i="1"/>
  <c r="DA161" i="1" s="1"/>
  <c r="CO112" i="1"/>
  <c r="DA112" i="1" s="1"/>
  <c r="CO172" i="1"/>
  <c r="DA172" i="1" s="1"/>
  <c r="CO160" i="1"/>
  <c r="DA160" i="1" s="1"/>
  <c r="CO148" i="1"/>
  <c r="DA148" i="1" s="1"/>
  <c r="CO136" i="1"/>
  <c r="DA136" i="1" s="1"/>
  <c r="CO88" i="1"/>
  <c r="DA88" i="1" s="1"/>
  <c r="CO60" i="1"/>
  <c r="DA60" i="1" s="1"/>
  <c r="CO48" i="1"/>
  <c r="DA48" i="1" s="1"/>
  <c r="CO36" i="1"/>
  <c r="DA36" i="1" s="1"/>
  <c r="CO20" i="1"/>
  <c r="DA20" i="1" s="1"/>
  <c r="CO12" i="1"/>
  <c r="DA12" i="1" s="1"/>
  <c r="CO137" i="1"/>
  <c r="DA137" i="1" s="1"/>
  <c r="CO89" i="1"/>
  <c r="DA89" i="1" s="1"/>
  <c r="CO113" i="1"/>
  <c r="DA113" i="1" s="1"/>
  <c r="CO110" i="1"/>
  <c r="DA110" i="1" s="1"/>
  <c r="CO86" i="1"/>
  <c r="DA86" i="1" s="1"/>
  <c r="CO10" i="1"/>
  <c r="DA10" i="1" s="1"/>
  <c r="CO184" i="1"/>
  <c r="DA184" i="1" s="1"/>
  <c r="CO164" i="1"/>
  <c r="DA164" i="1" s="1"/>
  <c r="CO144" i="1"/>
  <c r="DA144" i="1" s="1"/>
  <c r="CO124" i="1"/>
  <c r="DA124" i="1" s="1"/>
  <c r="CO104" i="1"/>
  <c r="DA104" i="1" s="1"/>
  <c r="CO84" i="1"/>
  <c r="DA84" i="1" s="1"/>
  <c r="CO64" i="1"/>
  <c r="DA64" i="1" s="1"/>
  <c r="CO44" i="1"/>
  <c r="DA44" i="1" s="1"/>
  <c r="CO24" i="1"/>
  <c r="DA24" i="1" s="1"/>
  <c r="CO29" i="1"/>
  <c r="DA29" i="1" s="1"/>
  <c r="CO105" i="1"/>
  <c r="DA105" i="1" s="1"/>
  <c r="CO45" i="1"/>
  <c r="DA45" i="1" s="1"/>
  <c r="CO181" i="1"/>
  <c r="DA181" i="1" s="1"/>
  <c r="CO153" i="1"/>
  <c r="DA153" i="1" s="1"/>
  <c r="CO117" i="1"/>
  <c r="DA117" i="1" s="1"/>
  <c r="CO101" i="1"/>
  <c r="DA101" i="1" s="1"/>
  <c r="CO73" i="1"/>
  <c r="DA73" i="1" s="1"/>
  <c r="CO57" i="1"/>
  <c r="DA57" i="1" s="1"/>
  <c r="CO49" i="1"/>
  <c r="DA49" i="1" s="1"/>
  <c r="CO52" i="1"/>
  <c r="DA52" i="1" s="1"/>
  <c r="CO8" i="1"/>
  <c r="DA8" i="1" s="1"/>
  <c r="CO180" i="1"/>
  <c r="DA180" i="1" s="1"/>
  <c r="CO156" i="1"/>
  <c r="DA156" i="1" s="1"/>
  <c r="CO76" i="1"/>
  <c r="DA76" i="1" s="1"/>
  <c r="CO68" i="1"/>
  <c r="DA68" i="1" s="1"/>
  <c r="CO16" i="1"/>
  <c r="DA16" i="1" s="1"/>
  <c r="CO175" i="1"/>
  <c r="DA175" i="1" s="1"/>
  <c r="CO159" i="1"/>
  <c r="DA159" i="1" s="1"/>
  <c r="CO151" i="1"/>
  <c r="DA151" i="1" s="1"/>
  <c r="CO135" i="1"/>
  <c r="DA135" i="1" s="1"/>
  <c r="CO131" i="1"/>
  <c r="DA131" i="1" s="1"/>
  <c r="CO111" i="1"/>
  <c r="DA111" i="1" s="1"/>
  <c r="CO107" i="1"/>
  <c r="DA107" i="1" s="1"/>
  <c r="CO99" i="1"/>
  <c r="DA99" i="1" s="1"/>
  <c r="CO79" i="1"/>
  <c r="DA79" i="1" s="1"/>
  <c r="CO75" i="1"/>
  <c r="DA75" i="1" s="1"/>
  <c r="CO59" i="1"/>
  <c r="DA59" i="1" s="1"/>
  <c r="CO55" i="1"/>
  <c r="DA55" i="1" s="1"/>
  <c r="CO51" i="1"/>
  <c r="DA51" i="1" s="1"/>
  <c r="CO35" i="1"/>
  <c r="DA35" i="1" s="1"/>
  <c r="CO31" i="1"/>
  <c r="DA31" i="1" s="1"/>
  <c r="CO27" i="1"/>
  <c r="DA27" i="1" s="1"/>
  <c r="CO11" i="1"/>
  <c r="DA11" i="1" s="1"/>
  <c r="CO7" i="1"/>
  <c r="DA7" i="1" s="1"/>
  <c r="CO145" i="1"/>
  <c r="DA145" i="1" s="1"/>
  <c r="CO25" i="1"/>
  <c r="DA25" i="1" s="1"/>
  <c r="CO169" i="1"/>
  <c r="DA169" i="1" s="1"/>
  <c r="CO149" i="1"/>
  <c r="DA149" i="1" s="1"/>
  <c r="CO129" i="1"/>
  <c r="DA129" i="1" s="1"/>
  <c r="CO109" i="1"/>
  <c r="DA109" i="1" s="1"/>
  <c r="CO69" i="1"/>
  <c r="DA69" i="1" s="1"/>
  <c r="CO21" i="1"/>
  <c r="DA21" i="1" s="1"/>
  <c r="CO28" i="1"/>
  <c r="DA28" i="1" s="1"/>
  <c r="CO132" i="1"/>
  <c r="DA132" i="1" s="1"/>
  <c r="CO133" i="1"/>
  <c r="DA133" i="1" s="1"/>
  <c r="CO176" i="1"/>
  <c r="DA176" i="1" s="1"/>
  <c r="CO87" i="1"/>
  <c r="DA87" i="1" s="1"/>
  <c r="CO167" i="1"/>
  <c r="DA167" i="1" s="1"/>
  <c r="CO147" i="1"/>
  <c r="DA147" i="1" s="1"/>
  <c r="CO139" i="1"/>
  <c r="DA139" i="1" s="1"/>
  <c r="CO119" i="1"/>
  <c r="DA119" i="1" s="1"/>
  <c r="CO115" i="1"/>
  <c r="DA115" i="1" s="1"/>
  <c r="CO71" i="1"/>
  <c r="DA71" i="1" s="1"/>
  <c r="CO39" i="1"/>
  <c r="DA39" i="1" s="1"/>
  <c r="CO15" i="1"/>
  <c r="DA15" i="1" s="1"/>
  <c r="CO155" i="1"/>
  <c r="DA155" i="1" s="1"/>
  <c r="CO127" i="1"/>
  <c r="DA127" i="1" s="1"/>
  <c r="CO171" i="1"/>
  <c r="DA171" i="1" s="1"/>
  <c r="CO95" i="1"/>
  <c r="DA95" i="1" s="1"/>
  <c r="CO91" i="1"/>
  <c r="DA91" i="1" s="1"/>
  <c r="CO67" i="1"/>
  <c r="DA67" i="1" s="1"/>
  <c r="CO47" i="1"/>
  <c r="DA47" i="1" s="1"/>
  <c r="CO19" i="1"/>
  <c r="DA19" i="1" s="1"/>
  <c r="CO6" i="1"/>
  <c r="DA6" i="1" s="1"/>
  <c r="CO125" i="1"/>
  <c r="DA125" i="1" s="1"/>
  <c r="CO65" i="1"/>
  <c r="DA65" i="1" s="1"/>
  <c r="CO173" i="1"/>
  <c r="DA173" i="1" s="1"/>
  <c r="CO157" i="1"/>
  <c r="DA157" i="1" s="1"/>
  <c r="CO141" i="1"/>
  <c r="DA141" i="1" s="1"/>
  <c r="CO93" i="1"/>
  <c r="DA93" i="1" s="1"/>
  <c r="CO77" i="1"/>
  <c r="DA77" i="1" s="1"/>
  <c r="CO53" i="1"/>
  <c r="DA53" i="1" s="1"/>
  <c r="CO33" i="1"/>
  <c r="DA33" i="1" s="1"/>
  <c r="CO140" i="1"/>
  <c r="DA140" i="1" s="1"/>
  <c r="CO116" i="1"/>
  <c r="DA116" i="1" s="1"/>
  <c r="CO40" i="1"/>
  <c r="DA40" i="1" s="1"/>
  <c r="CO58" i="1"/>
  <c r="DA58" i="1" s="1"/>
  <c r="CO34" i="1"/>
  <c r="DA34" i="1" s="1"/>
  <c r="CO165" i="1"/>
  <c r="DA165" i="1" s="1"/>
  <c r="CO85" i="1"/>
  <c r="DA85" i="1" s="1"/>
  <c r="CO56" i="1"/>
  <c r="DA56" i="1" s="1"/>
  <c r="CO152" i="1"/>
  <c r="DA152" i="1" s="1"/>
  <c r="CO100" i="1"/>
  <c r="DA100" i="1" s="1"/>
  <c r="CO80" i="1"/>
  <c r="DA80" i="1" s="1"/>
  <c r="CO168" i="1"/>
  <c r="DA168" i="1" s="1"/>
  <c r="CO179" i="1"/>
  <c r="DA179" i="1" s="1"/>
  <c r="CO17" i="1"/>
  <c r="DA17" i="1" s="1"/>
  <c r="CO92" i="1"/>
  <c r="DA92" i="1" s="1"/>
  <c r="CO174" i="1"/>
  <c r="DA174" i="1" s="1"/>
  <c r="CO154" i="1"/>
  <c r="DA154" i="1" s="1"/>
  <c r="CO130" i="1"/>
  <c r="DA130" i="1" s="1"/>
  <c r="CO74" i="1"/>
  <c r="DA74" i="1" s="1"/>
  <c r="CO54" i="1"/>
  <c r="DA54" i="1" s="1"/>
  <c r="CO170" i="1"/>
  <c r="DA170" i="1" s="1"/>
  <c r="CO166" i="1"/>
  <c r="DA166" i="1" s="1"/>
  <c r="CO146" i="1"/>
  <c r="DA146" i="1" s="1"/>
  <c r="CO138" i="1"/>
  <c r="DA138" i="1" s="1"/>
  <c r="CO118" i="1"/>
  <c r="DA118" i="1" s="1"/>
  <c r="CO114" i="1"/>
  <c r="DA114" i="1" s="1"/>
  <c r="CO94" i="1"/>
  <c r="DA94" i="1" s="1"/>
  <c r="CO90" i="1"/>
  <c r="DA90" i="1" s="1"/>
  <c r="CO70" i="1"/>
  <c r="DA70" i="1" s="1"/>
  <c r="CO66" i="1"/>
  <c r="DA66" i="1" s="1"/>
  <c r="CO46" i="1"/>
  <c r="DA46" i="1" s="1"/>
  <c r="CO38" i="1"/>
  <c r="DA38" i="1" s="1"/>
  <c r="CO18" i="1"/>
  <c r="DA18" i="1" s="1"/>
  <c r="CO14" i="1"/>
  <c r="DA14" i="1" s="1"/>
  <c r="CO177" i="1"/>
  <c r="DA177" i="1" s="1"/>
  <c r="CO121" i="1"/>
  <c r="DA121" i="1" s="1"/>
  <c r="CO97" i="1"/>
  <c r="DA97" i="1" s="1"/>
  <c r="CO81" i="1"/>
  <c r="DA81" i="1" s="1"/>
  <c r="CO41" i="1"/>
  <c r="DA41" i="1" s="1"/>
  <c r="CO9" i="1"/>
  <c r="DA9" i="1" s="1"/>
  <c r="CO32" i="1"/>
  <c r="DA32" i="1" s="1"/>
  <c r="CO128" i="1"/>
  <c r="DA128" i="1" s="1"/>
  <c r="CO108" i="1"/>
  <c r="DA108" i="1" s="1"/>
  <c r="CO178" i="1"/>
  <c r="DA178" i="1" s="1"/>
  <c r="CO158" i="1"/>
  <c r="DA158" i="1" s="1"/>
  <c r="CO150" i="1"/>
  <c r="DA150" i="1" s="1"/>
  <c r="CO134" i="1"/>
  <c r="DA134" i="1" s="1"/>
  <c r="CO126" i="1"/>
  <c r="DA126" i="1" s="1"/>
  <c r="CO106" i="1"/>
  <c r="DA106" i="1" s="1"/>
  <c r="CO98" i="1"/>
  <c r="DA98" i="1" s="1"/>
  <c r="CO78" i="1"/>
  <c r="DA78" i="1" s="1"/>
  <c r="CO50" i="1"/>
  <c r="DA50" i="1" s="1"/>
  <c r="CO30" i="1"/>
  <c r="DA30" i="1" s="1"/>
  <c r="CO26" i="1"/>
  <c r="DA26" i="1" s="1"/>
  <c r="CO63" i="1"/>
  <c r="DA63" i="1" s="1"/>
  <c r="CO182" i="1"/>
  <c r="DA182" i="1" s="1"/>
  <c r="CO162" i="1"/>
  <c r="DA162" i="1" s="1"/>
  <c r="CO142" i="1"/>
  <c r="DA142" i="1" s="1"/>
  <c r="CO122" i="1"/>
  <c r="DA122" i="1" s="1"/>
  <c r="CO102" i="1"/>
  <c r="DA102" i="1" s="1"/>
  <c r="CO82" i="1"/>
  <c r="DA82" i="1" s="1"/>
  <c r="CO62" i="1"/>
  <c r="DA62" i="1" s="1"/>
  <c r="CO42" i="1"/>
  <c r="DA42" i="1" s="1"/>
  <c r="CO22" i="1"/>
  <c r="DA22" i="1" s="1"/>
  <c r="CO183" i="1"/>
  <c r="DA183" i="1" s="1"/>
  <c r="CO143" i="1"/>
  <c r="DA143" i="1" s="1"/>
  <c r="CO103" i="1"/>
  <c r="DA103" i="1" s="1"/>
  <c r="CO43" i="1"/>
  <c r="DA43" i="1" s="1"/>
  <c r="CO163" i="1"/>
  <c r="DA163" i="1" s="1"/>
  <c r="CO123" i="1"/>
  <c r="DA123" i="1" s="1"/>
  <c r="CO83" i="1"/>
  <c r="DA83" i="1" s="1"/>
  <c r="CO23" i="1"/>
  <c r="DA23" i="1" s="1"/>
  <c r="EO82" i="1" l="1"/>
  <c r="EL82" i="1"/>
  <c r="EN82" i="1"/>
  <c r="EM82" i="1"/>
  <c r="EG82" i="1"/>
  <c r="EJ82" i="1"/>
  <c r="EI82" i="1"/>
  <c r="EH82" i="1"/>
  <c r="EK82" i="1"/>
  <c r="EN11" i="1"/>
  <c r="EO11" i="1"/>
  <c r="EM11" i="1"/>
  <c r="EJ11" i="1"/>
  <c r="EK11" i="1"/>
  <c r="EI11" i="1"/>
  <c r="EH11" i="1"/>
  <c r="EL11" i="1"/>
  <c r="EG11" i="1"/>
  <c r="EK42" i="1"/>
  <c r="EO42" i="1"/>
  <c r="EN42" i="1"/>
  <c r="EM42" i="1"/>
  <c r="EG42" i="1"/>
  <c r="EL42" i="1"/>
  <c r="EJ42" i="1"/>
  <c r="EH42" i="1"/>
  <c r="EI42" i="1"/>
  <c r="EO108" i="1"/>
  <c r="EL108" i="1"/>
  <c r="EN108" i="1"/>
  <c r="EH108" i="1"/>
  <c r="EJ108" i="1"/>
  <c r="EK108" i="1"/>
  <c r="EM108" i="1"/>
  <c r="EG108" i="1"/>
  <c r="EI108" i="1"/>
  <c r="EO146" i="1"/>
  <c r="EN146" i="1"/>
  <c r="EM146" i="1"/>
  <c r="EI146" i="1"/>
  <c r="EK146" i="1"/>
  <c r="EJ146" i="1"/>
  <c r="EL146" i="1"/>
  <c r="EG146" i="1"/>
  <c r="EH146" i="1"/>
  <c r="EL40" i="1"/>
  <c r="EM40" i="1"/>
  <c r="EN40" i="1"/>
  <c r="EK40" i="1"/>
  <c r="EJ40" i="1"/>
  <c r="EG40" i="1"/>
  <c r="EO40" i="1"/>
  <c r="EI40" i="1"/>
  <c r="EH40" i="1"/>
  <c r="EM155" i="1"/>
  <c r="EN155" i="1"/>
  <c r="EJ155" i="1"/>
  <c r="EL155" i="1"/>
  <c r="EH155" i="1"/>
  <c r="EI155" i="1"/>
  <c r="EO155" i="1"/>
  <c r="EK155" i="1"/>
  <c r="EG155" i="1"/>
  <c r="EL25" i="1"/>
  <c r="EM25" i="1"/>
  <c r="EN25" i="1"/>
  <c r="EO25" i="1"/>
  <c r="EK25" i="1"/>
  <c r="EJ25" i="1"/>
  <c r="EH25" i="1"/>
  <c r="EG25" i="1"/>
  <c r="EI25" i="1"/>
  <c r="EM16" i="1"/>
  <c r="EN16" i="1"/>
  <c r="EO16" i="1"/>
  <c r="EJ16" i="1"/>
  <c r="EL16" i="1"/>
  <c r="EK16" i="1"/>
  <c r="EH16" i="1"/>
  <c r="EI16" i="1"/>
  <c r="EG16" i="1"/>
  <c r="EL84" i="1"/>
  <c r="EM84" i="1"/>
  <c r="EO84" i="1"/>
  <c r="EJ84" i="1"/>
  <c r="EN84" i="1"/>
  <c r="EK84" i="1"/>
  <c r="EG84" i="1"/>
  <c r="EH84" i="1"/>
  <c r="EI84" i="1"/>
  <c r="EL160" i="1"/>
  <c r="EM160" i="1"/>
  <c r="EN160" i="1"/>
  <c r="EO160" i="1"/>
  <c r="EG160" i="1"/>
  <c r="EK160" i="1"/>
  <c r="EH160" i="1"/>
  <c r="EJ160" i="1"/>
  <c r="EI160" i="1"/>
  <c r="EN13" i="1"/>
  <c r="EO13" i="1"/>
  <c r="EJ13" i="1"/>
  <c r="EK13" i="1"/>
  <c r="EL13" i="1"/>
  <c r="EI13" i="1"/>
  <c r="EM13" i="1"/>
  <c r="EG13" i="1"/>
  <c r="EH13" i="1"/>
  <c r="EO9" i="1"/>
  <c r="EK9" i="1"/>
  <c r="EL9" i="1"/>
  <c r="EM9" i="1"/>
  <c r="EI9" i="1"/>
  <c r="EN9" i="1"/>
  <c r="EJ9" i="1"/>
  <c r="EG9" i="1"/>
  <c r="EH9" i="1"/>
  <c r="EO62" i="1"/>
  <c r="EJ62" i="1"/>
  <c r="EK62" i="1"/>
  <c r="EG62" i="1"/>
  <c r="EL62" i="1"/>
  <c r="EM62" i="1"/>
  <c r="EN62" i="1"/>
  <c r="EI62" i="1"/>
  <c r="EH62" i="1"/>
  <c r="EO166" i="1"/>
  <c r="EN166" i="1"/>
  <c r="EM166" i="1"/>
  <c r="EL166" i="1"/>
  <c r="EJ166" i="1"/>
  <c r="EH166" i="1"/>
  <c r="EG166" i="1"/>
  <c r="EK166" i="1"/>
  <c r="EI166" i="1"/>
  <c r="EL145" i="1"/>
  <c r="EM145" i="1"/>
  <c r="EN145" i="1"/>
  <c r="EO145" i="1"/>
  <c r="EK145" i="1"/>
  <c r="EI145" i="1"/>
  <c r="EG145" i="1"/>
  <c r="EJ145" i="1"/>
  <c r="EH145" i="1"/>
  <c r="EN172" i="1"/>
  <c r="EO172" i="1"/>
  <c r="EK172" i="1"/>
  <c r="EM172" i="1"/>
  <c r="EI172" i="1"/>
  <c r="EH172" i="1"/>
  <c r="EJ172" i="1"/>
  <c r="EL172" i="1"/>
  <c r="EG172" i="1"/>
  <c r="EM74" i="1"/>
  <c r="EL74" i="1"/>
  <c r="EN74" i="1"/>
  <c r="EK74" i="1"/>
  <c r="EJ74" i="1"/>
  <c r="EO74" i="1"/>
  <c r="EI74" i="1"/>
  <c r="EH74" i="1"/>
  <c r="EG74" i="1"/>
  <c r="EL164" i="1"/>
  <c r="EM164" i="1"/>
  <c r="EO164" i="1"/>
  <c r="EN164" i="1"/>
  <c r="EK164" i="1"/>
  <c r="EJ164" i="1"/>
  <c r="EG164" i="1"/>
  <c r="EH164" i="1"/>
  <c r="EI164" i="1"/>
  <c r="EL184" i="1"/>
  <c r="EM184" i="1"/>
  <c r="EO184" i="1"/>
  <c r="EK184" i="1"/>
  <c r="EN184" i="1"/>
  <c r="EI184" i="1"/>
  <c r="EJ184" i="1"/>
  <c r="EH184" i="1"/>
  <c r="EG184" i="1"/>
  <c r="EL139" i="1"/>
  <c r="EM139" i="1"/>
  <c r="EO139" i="1"/>
  <c r="EI139" i="1"/>
  <c r="EJ139" i="1"/>
  <c r="EK139" i="1"/>
  <c r="EN139" i="1"/>
  <c r="EH139" i="1"/>
  <c r="EG139" i="1"/>
  <c r="EO26" i="1"/>
  <c r="EN26" i="1"/>
  <c r="EK26" i="1"/>
  <c r="EJ26" i="1"/>
  <c r="EM26" i="1"/>
  <c r="EG26" i="1"/>
  <c r="EL26" i="1"/>
  <c r="EH26" i="1"/>
  <c r="EI26" i="1"/>
  <c r="EM14" i="1"/>
  <c r="EO14" i="1"/>
  <c r="EL14" i="1"/>
  <c r="EN14" i="1"/>
  <c r="EK14" i="1"/>
  <c r="EJ14" i="1"/>
  <c r="EH14" i="1"/>
  <c r="EG14" i="1"/>
  <c r="EI14" i="1"/>
  <c r="EM17" i="1"/>
  <c r="EN17" i="1"/>
  <c r="EO17" i="1"/>
  <c r="EK17" i="1"/>
  <c r="EH17" i="1"/>
  <c r="EL17" i="1"/>
  <c r="EI17" i="1"/>
  <c r="EJ17" i="1"/>
  <c r="EG17" i="1"/>
  <c r="EN173" i="1"/>
  <c r="EO173" i="1"/>
  <c r="EL173" i="1"/>
  <c r="EI173" i="1"/>
  <c r="EM173" i="1"/>
  <c r="EK173" i="1"/>
  <c r="EH173" i="1"/>
  <c r="EJ173" i="1"/>
  <c r="EG173" i="1"/>
  <c r="EO87" i="1"/>
  <c r="EM87" i="1"/>
  <c r="EH87" i="1"/>
  <c r="EL87" i="1"/>
  <c r="EJ87" i="1"/>
  <c r="EG87" i="1"/>
  <c r="EN87" i="1"/>
  <c r="EI87" i="1"/>
  <c r="EK87" i="1"/>
  <c r="EL59" i="1"/>
  <c r="EM59" i="1"/>
  <c r="EI59" i="1"/>
  <c r="EK59" i="1"/>
  <c r="EO59" i="1"/>
  <c r="EN59" i="1"/>
  <c r="EG59" i="1"/>
  <c r="EJ59" i="1"/>
  <c r="EH59" i="1"/>
  <c r="EN73" i="1"/>
  <c r="EO73" i="1"/>
  <c r="EJ73" i="1"/>
  <c r="EL73" i="1"/>
  <c r="EI73" i="1"/>
  <c r="EM73" i="1"/>
  <c r="EK73" i="1"/>
  <c r="EH73" i="1"/>
  <c r="EG73" i="1"/>
  <c r="EN113" i="1"/>
  <c r="EO113" i="1"/>
  <c r="EJ113" i="1"/>
  <c r="EL113" i="1"/>
  <c r="EK113" i="1"/>
  <c r="EI113" i="1"/>
  <c r="EM113" i="1"/>
  <c r="EH113" i="1"/>
  <c r="EG113" i="1"/>
  <c r="EN72" i="1"/>
  <c r="EO72" i="1"/>
  <c r="EK72" i="1"/>
  <c r="EM72" i="1"/>
  <c r="EI72" i="1"/>
  <c r="EJ72" i="1"/>
  <c r="EL72" i="1"/>
  <c r="EH72" i="1"/>
  <c r="EG72" i="1"/>
  <c r="EO128" i="1"/>
  <c r="EL128" i="1"/>
  <c r="EN128" i="1"/>
  <c r="EJ128" i="1"/>
  <c r="EM128" i="1"/>
  <c r="EH128" i="1"/>
  <c r="EK128" i="1"/>
  <c r="EI128" i="1"/>
  <c r="EG128" i="1"/>
  <c r="EM116" i="1"/>
  <c r="EN116" i="1"/>
  <c r="EO116" i="1"/>
  <c r="EJ116" i="1"/>
  <c r="EL116" i="1"/>
  <c r="EH116" i="1"/>
  <c r="EI116" i="1"/>
  <c r="EK116" i="1"/>
  <c r="EG116" i="1"/>
  <c r="EL104" i="1"/>
  <c r="EM104" i="1"/>
  <c r="EO104" i="1"/>
  <c r="EN104" i="1"/>
  <c r="EJ104" i="1"/>
  <c r="EK104" i="1"/>
  <c r="EH104" i="1"/>
  <c r="EG104" i="1"/>
  <c r="EI104" i="1"/>
  <c r="EL39" i="1"/>
  <c r="EM39" i="1"/>
  <c r="EO39" i="1"/>
  <c r="EI39" i="1"/>
  <c r="EJ39" i="1"/>
  <c r="EN39" i="1"/>
  <c r="EK39" i="1"/>
  <c r="EG39" i="1"/>
  <c r="EH39" i="1"/>
  <c r="EO122" i="1"/>
  <c r="EM122" i="1"/>
  <c r="EG122" i="1"/>
  <c r="EN122" i="1"/>
  <c r="EJ122" i="1"/>
  <c r="EK122" i="1"/>
  <c r="EH122" i="1"/>
  <c r="EI122" i="1"/>
  <c r="EL122" i="1"/>
  <c r="EN53" i="1"/>
  <c r="EO53" i="1"/>
  <c r="EJ53" i="1"/>
  <c r="EK53" i="1"/>
  <c r="EL53" i="1"/>
  <c r="EI53" i="1"/>
  <c r="EM53" i="1"/>
  <c r="EH53" i="1"/>
  <c r="EG53" i="1"/>
  <c r="EM115" i="1"/>
  <c r="EN115" i="1"/>
  <c r="EO115" i="1"/>
  <c r="EL115" i="1"/>
  <c r="EI115" i="1"/>
  <c r="EJ115" i="1"/>
  <c r="EK115" i="1"/>
  <c r="EG115" i="1"/>
  <c r="EH115" i="1"/>
  <c r="EL180" i="1"/>
  <c r="EM180" i="1"/>
  <c r="EN180" i="1"/>
  <c r="EO180" i="1"/>
  <c r="EG180" i="1"/>
  <c r="EK180" i="1"/>
  <c r="EI180" i="1"/>
  <c r="EJ180" i="1"/>
  <c r="EH180" i="1"/>
  <c r="EN31" i="1"/>
  <c r="EO31" i="1"/>
  <c r="EL31" i="1"/>
  <c r="EM31" i="1"/>
  <c r="EK31" i="1"/>
  <c r="EG31" i="1"/>
  <c r="EJ31" i="1"/>
  <c r="EH31" i="1"/>
  <c r="EI31" i="1"/>
  <c r="EN93" i="1"/>
  <c r="EO93" i="1"/>
  <c r="EJ93" i="1"/>
  <c r="EL93" i="1"/>
  <c r="EI93" i="1"/>
  <c r="EM93" i="1"/>
  <c r="EK93" i="1"/>
  <c r="EH93" i="1"/>
  <c r="EG93" i="1"/>
  <c r="EO182" i="1"/>
  <c r="EL182" i="1"/>
  <c r="EN182" i="1"/>
  <c r="EM182" i="1"/>
  <c r="EG182" i="1"/>
  <c r="EK182" i="1"/>
  <c r="EI182" i="1"/>
  <c r="EH182" i="1"/>
  <c r="EJ182" i="1"/>
  <c r="EM96" i="1"/>
  <c r="EN96" i="1"/>
  <c r="EO96" i="1"/>
  <c r="EJ96" i="1"/>
  <c r="EL96" i="1"/>
  <c r="EH96" i="1"/>
  <c r="EK96" i="1"/>
  <c r="EI96" i="1"/>
  <c r="EG96" i="1"/>
  <c r="EL120" i="1"/>
  <c r="EM120" i="1"/>
  <c r="EN120" i="1"/>
  <c r="EK120" i="1"/>
  <c r="EG120" i="1"/>
  <c r="EI120" i="1"/>
  <c r="EJ120" i="1"/>
  <c r="EO120" i="1"/>
  <c r="EH120" i="1"/>
  <c r="EL101" i="1"/>
  <c r="EM101" i="1"/>
  <c r="EN101" i="1"/>
  <c r="EO101" i="1"/>
  <c r="EI101" i="1"/>
  <c r="EK101" i="1"/>
  <c r="EG101" i="1"/>
  <c r="EJ101" i="1"/>
  <c r="EH101" i="1"/>
  <c r="EL23" i="1"/>
  <c r="EO23" i="1"/>
  <c r="EN23" i="1"/>
  <c r="EH23" i="1"/>
  <c r="EG23" i="1"/>
  <c r="EK23" i="1"/>
  <c r="EM23" i="1"/>
  <c r="EI23" i="1"/>
  <c r="EJ23" i="1"/>
  <c r="EN50" i="1"/>
  <c r="EM50" i="1"/>
  <c r="EK50" i="1"/>
  <c r="EL50" i="1"/>
  <c r="EO50" i="1"/>
  <c r="EH50" i="1"/>
  <c r="EJ50" i="1"/>
  <c r="EI50" i="1"/>
  <c r="EG50" i="1"/>
  <c r="EL38" i="1"/>
  <c r="EI38" i="1"/>
  <c r="EN38" i="1"/>
  <c r="EM38" i="1"/>
  <c r="EO38" i="1"/>
  <c r="EJ38" i="1"/>
  <c r="EK38" i="1"/>
  <c r="EH38" i="1"/>
  <c r="EG38" i="1"/>
  <c r="EO168" i="1"/>
  <c r="EL168" i="1"/>
  <c r="EN168" i="1"/>
  <c r="EJ168" i="1"/>
  <c r="EM168" i="1"/>
  <c r="EI168" i="1"/>
  <c r="EG168" i="1"/>
  <c r="EH168" i="1"/>
  <c r="EK168" i="1"/>
  <c r="EL125" i="1"/>
  <c r="EM125" i="1"/>
  <c r="EN125" i="1"/>
  <c r="EG125" i="1"/>
  <c r="EI125" i="1"/>
  <c r="EO125" i="1"/>
  <c r="EK125" i="1"/>
  <c r="EH125" i="1"/>
  <c r="EJ125" i="1"/>
  <c r="EN133" i="1"/>
  <c r="EO133" i="1"/>
  <c r="EL133" i="1"/>
  <c r="EI133" i="1"/>
  <c r="EM133" i="1"/>
  <c r="EJ133" i="1"/>
  <c r="EK133" i="1"/>
  <c r="EH133" i="1"/>
  <c r="EG133" i="1"/>
  <c r="EL79" i="1"/>
  <c r="EM79" i="1"/>
  <c r="EO79" i="1"/>
  <c r="EN79" i="1"/>
  <c r="EI79" i="1"/>
  <c r="EK79" i="1"/>
  <c r="EJ79" i="1"/>
  <c r="EH79" i="1"/>
  <c r="EG79" i="1"/>
  <c r="EM117" i="1"/>
  <c r="EN117" i="1"/>
  <c r="EO117" i="1"/>
  <c r="EJ117" i="1"/>
  <c r="EL117" i="1"/>
  <c r="EI117" i="1"/>
  <c r="EH117" i="1"/>
  <c r="EG117" i="1"/>
  <c r="EK117" i="1"/>
  <c r="EM137" i="1"/>
  <c r="EN137" i="1"/>
  <c r="EO137" i="1"/>
  <c r="EJ137" i="1"/>
  <c r="EL137" i="1"/>
  <c r="EK137" i="1"/>
  <c r="EG137" i="1"/>
  <c r="EI137" i="1"/>
  <c r="EH137" i="1"/>
  <c r="EL124" i="1"/>
  <c r="EM124" i="1"/>
  <c r="EO124" i="1"/>
  <c r="EN124" i="1"/>
  <c r="EI124" i="1"/>
  <c r="EK124" i="1"/>
  <c r="EG124" i="1"/>
  <c r="EH124" i="1"/>
  <c r="EJ124" i="1"/>
  <c r="EN33" i="1"/>
  <c r="EO33" i="1"/>
  <c r="EJ33" i="1"/>
  <c r="EK33" i="1"/>
  <c r="EL33" i="1"/>
  <c r="EI33" i="1"/>
  <c r="EM33" i="1"/>
  <c r="EG33" i="1"/>
  <c r="EH33" i="1"/>
  <c r="EL144" i="1"/>
  <c r="EM144" i="1"/>
  <c r="EO144" i="1"/>
  <c r="EN144" i="1"/>
  <c r="EI144" i="1"/>
  <c r="EK144" i="1"/>
  <c r="EJ144" i="1"/>
  <c r="EH144" i="1"/>
  <c r="EG144" i="1"/>
  <c r="EM97" i="1"/>
  <c r="EN97" i="1"/>
  <c r="EO97" i="1"/>
  <c r="EL97" i="1"/>
  <c r="EK97" i="1"/>
  <c r="EJ97" i="1"/>
  <c r="EI97" i="1"/>
  <c r="EG97" i="1"/>
  <c r="EH97" i="1"/>
  <c r="EL141" i="1"/>
  <c r="EM141" i="1"/>
  <c r="EN141" i="1"/>
  <c r="EO141" i="1"/>
  <c r="EK141" i="1"/>
  <c r="EI141" i="1"/>
  <c r="EG141" i="1"/>
  <c r="EJ141" i="1"/>
  <c r="EH141" i="1"/>
  <c r="EL18" i="1"/>
  <c r="EO18" i="1"/>
  <c r="EJ18" i="1"/>
  <c r="EN18" i="1"/>
  <c r="EI18" i="1"/>
  <c r="EM18" i="1"/>
  <c r="EH18" i="1"/>
  <c r="EG18" i="1"/>
  <c r="EK18" i="1"/>
  <c r="EO46" i="1"/>
  <c r="EN46" i="1"/>
  <c r="EJ46" i="1"/>
  <c r="EH46" i="1"/>
  <c r="EM46" i="1"/>
  <c r="EG46" i="1"/>
  <c r="EI46" i="1"/>
  <c r="EL46" i="1"/>
  <c r="EK46" i="1"/>
  <c r="EO68" i="1"/>
  <c r="EL68" i="1"/>
  <c r="EN68" i="1"/>
  <c r="EJ68" i="1"/>
  <c r="EM68" i="1"/>
  <c r="EH68" i="1"/>
  <c r="EI68" i="1"/>
  <c r="EK68" i="1"/>
  <c r="EG68" i="1"/>
  <c r="EN32" i="1"/>
  <c r="EO32" i="1"/>
  <c r="EK32" i="1"/>
  <c r="EM32" i="1"/>
  <c r="EI32" i="1"/>
  <c r="EL32" i="1"/>
  <c r="EH32" i="1"/>
  <c r="EG32" i="1"/>
  <c r="EJ32" i="1"/>
  <c r="EO7" i="1"/>
  <c r="EM7" i="1"/>
  <c r="EJ7" i="1"/>
  <c r="EN7" i="1"/>
  <c r="EG7" i="1"/>
  <c r="EK7" i="1"/>
  <c r="EI7" i="1"/>
  <c r="EH7" i="1"/>
  <c r="EL7" i="1"/>
  <c r="EM54" i="1"/>
  <c r="EL54" i="1"/>
  <c r="EK54" i="1"/>
  <c r="EO54" i="1"/>
  <c r="EN54" i="1"/>
  <c r="EJ54" i="1"/>
  <c r="EI54" i="1"/>
  <c r="EG54" i="1"/>
  <c r="EH54" i="1"/>
  <c r="EM35" i="1"/>
  <c r="EN35" i="1"/>
  <c r="EO35" i="1"/>
  <c r="EI35" i="1"/>
  <c r="EL35" i="1"/>
  <c r="EG35" i="1"/>
  <c r="EH35" i="1"/>
  <c r="EK35" i="1"/>
  <c r="EJ35" i="1"/>
  <c r="EN51" i="1"/>
  <c r="EO51" i="1"/>
  <c r="EK51" i="1"/>
  <c r="EL51" i="1"/>
  <c r="EJ51" i="1"/>
  <c r="EH51" i="1"/>
  <c r="EM51" i="1"/>
  <c r="EG51" i="1"/>
  <c r="EI51" i="1"/>
  <c r="EL63" i="1"/>
  <c r="EN63" i="1"/>
  <c r="EJ63" i="1"/>
  <c r="EM63" i="1"/>
  <c r="EO63" i="1"/>
  <c r="EI63" i="1"/>
  <c r="EK63" i="1"/>
  <c r="EG63" i="1"/>
  <c r="EH63" i="1"/>
  <c r="EM75" i="1"/>
  <c r="EN75" i="1"/>
  <c r="EK75" i="1"/>
  <c r="EJ75" i="1"/>
  <c r="EO75" i="1"/>
  <c r="EL75" i="1"/>
  <c r="EH75" i="1"/>
  <c r="EG75" i="1"/>
  <c r="EI75" i="1"/>
  <c r="EN132" i="1"/>
  <c r="EO132" i="1"/>
  <c r="EK132" i="1"/>
  <c r="EM132" i="1"/>
  <c r="EI132" i="1"/>
  <c r="EL132" i="1"/>
  <c r="EJ132" i="1"/>
  <c r="EG132" i="1"/>
  <c r="EH132" i="1"/>
  <c r="EO107" i="1"/>
  <c r="EJ107" i="1"/>
  <c r="EH107" i="1"/>
  <c r="EN107" i="1"/>
  <c r="EK107" i="1"/>
  <c r="EL107" i="1"/>
  <c r="EM107" i="1"/>
  <c r="EG107" i="1"/>
  <c r="EI107" i="1"/>
  <c r="EO106" i="1"/>
  <c r="EN106" i="1"/>
  <c r="EJ106" i="1"/>
  <c r="EL106" i="1"/>
  <c r="EK106" i="1"/>
  <c r="EH106" i="1"/>
  <c r="EM106" i="1"/>
  <c r="EG106" i="1"/>
  <c r="EI106" i="1"/>
  <c r="EO47" i="1"/>
  <c r="EM47" i="1"/>
  <c r="EL47" i="1"/>
  <c r="EJ47" i="1"/>
  <c r="EN47" i="1"/>
  <c r="EH47" i="1"/>
  <c r="EI47" i="1"/>
  <c r="EK47" i="1"/>
  <c r="EG47" i="1"/>
  <c r="EL45" i="1"/>
  <c r="EM45" i="1"/>
  <c r="EN45" i="1"/>
  <c r="EO45" i="1"/>
  <c r="EH45" i="1"/>
  <c r="EG45" i="1"/>
  <c r="EJ45" i="1"/>
  <c r="EI45" i="1"/>
  <c r="EK45" i="1"/>
  <c r="EM15" i="1"/>
  <c r="EN15" i="1"/>
  <c r="EO15" i="1"/>
  <c r="EL15" i="1"/>
  <c r="EK15" i="1"/>
  <c r="EI15" i="1"/>
  <c r="EJ15" i="1"/>
  <c r="EG15" i="1"/>
  <c r="EH15" i="1"/>
  <c r="EN10" i="1"/>
  <c r="EO10" i="1"/>
  <c r="EM10" i="1"/>
  <c r="EL10" i="1"/>
  <c r="EK10" i="1"/>
  <c r="EI10" i="1"/>
  <c r="EJ10" i="1"/>
  <c r="EH10" i="1"/>
  <c r="EG10" i="1"/>
  <c r="EM174" i="1"/>
  <c r="EN174" i="1"/>
  <c r="EJ174" i="1"/>
  <c r="EO174" i="1"/>
  <c r="EK174" i="1"/>
  <c r="EI174" i="1"/>
  <c r="EL174" i="1"/>
  <c r="EG174" i="1"/>
  <c r="EH174" i="1"/>
  <c r="EM57" i="1"/>
  <c r="EN57" i="1"/>
  <c r="EO57" i="1"/>
  <c r="EL57" i="1"/>
  <c r="EK57" i="1"/>
  <c r="EJ57" i="1"/>
  <c r="EG57" i="1"/>
  <c r="EI57" i="1"/>
  <c r="EH57" i="1"/>
  <c r="EL179" i="1"/>
  <c r="EM179" i="1"/>
  <c r="EO179" i="1"/>
  <c r="EK179" i="1"/>
  <c r="EN179" i="1"/>
  <c r="EI179" i="1"/>
  <c r="EJ179" i="1"/>
  <c r="EH179" i="1"/>
  <c r="EG179" i="1"/>
  <c r="EL80" i="1"/>
  <c r="EM80" i="1"/>
  <c r="EN80" i="1"/>
  <c r="EO80" i="1"/>
  <c r="EG80" i="1"/>
  <c r="EJ80" i="1"/>
  <c r="EK80" i="1"/>
  <c r="EI80" i="1"/>
  <c r="EH80" i="1"/>
  <c r="EL99" i="1"/>
  <c r="EM99" i="1"/>
  <c r="EI99" i="1"/>
  <c r="EO99" i="1"/>
  <c r="EK99" i="1"/>
  <c r="EN99" i="1"/>
  <c r="EJ99" i="1"/>
  <c r="EG99" i="1"/>
  <c r="EH99" i="1"/>
  <c r="EO66" i="1"/>
  <c r="EN66" i="1"/>
  <c r="EK66" i="1"/>
  <c r="EM66" i="1"/>
  <c r="EL66" i="1"/>
  <c r="EH66" i="1"/>
  <c r="EI66" i="1"/>
  <c r="EG66" i="1"/>
  <c r="EJ66" i="1"/>
  <c r="EL163" i="1"/>
  <c r="EN163" i="1"/>
  <c r="EM163" i="1"/>
  <c r="EK163" i="1"/>
  <c r="EO163" i="1"/>
  <c r="EJ163" i="1"/>
  <c r="EG163" i="1"/>
  <c r="EH163" i="1"/>
  <c r="EI163" i="1"/>
  <c r="EN70" i="1"/>
  <c r="EM70" i="1"/>
  <c r="EJ70" i="1"/>
  <c r="EL70" i="1"/>
  <c r="EO70" i="1"/>
  <c r="EH70" i="1"/>
  <c r="EK70" i="1"/>
  <c r="EI70" i="1"/>
  <c r="EG70" i="1"/>
  <c r="EN152" i="1"/>
  <c r="EO152" i="1"/>
  <c r="EK152" i="1"/>
  <c r="EM152" i="1"/>
  <c r="EI152" i="1"/>
  <c r="EL152" i="1"/>
  <c r="EH152" i="1"/>
  <c r="EJ152" i="1"/>
  <c r="EG152" i="1"/>
  <c r="EL21" i="1"/>
  <c r="EM21" i="1"/>
  <c r="EN21" i="1"/>
  <c r="EO21" i="1"/>
  <c r="EI21" i="1"/>
  <c r="EH21" i="1"/>
  <c r="EG21" i="1"/>
  <c r="EK21" i="1"/>
  <c r="EJ21" i="1"/>
  <c r="EN111" i="1"/>
  <c r="EO111" i="1"/>
  <c r="EK111" i="1"/>
  <c r="EM111" i="1"/>
  <c r="EJ111" i="1"/>
  <c r="EG111" i="1"/>
  <c r="EI111" i="1"/>
  <c r="EL111" i="1"/>
  <c r="EH111" i="1"/>
  <c r="EM36" i="1"/>
  <c r="EN36" i="1"/>
  <c r="EO36" i="1"/>
  <c r="EJ36" i="1"/>
  <c r="EL36" i="1"/>
  <c r="EH36" i="1"/>
  <c r="EK36" i="1"/>
  <c r="EI36" i="1"/>
  <c r="EG36" i="1"/>
  <c r="EL43" i="1"/>
  <c r="EK43" i="1"/>
  <c r="EO43" i="1"/>
  <c r="EM43" i="1"/>
  <c r="EG43" i="1"/>
  <c r="EI43" i="1"/>
  <c r="EN43" i="1"/>
  <c r="EH43" i="1"/>
  <c r="EJ43" i="1"/>
  <c r="EO126" i="1"/>
  <c r="EN126" i="1"/>
  <c r="EM126" i="1"/>
  <c r="EI126" i="1"/>
  <c r="EK126" i="1"/>
  <c r="EH126" i="1"/>
  <c r="EL126" i="1"/>
  <c r="EG126" i="1"/>
  <c r="EJ126" i="1"/>
  <c r="EN90" i="1"/>
  <c r="EM90" i="1"/>
  <c r="EK90" i="1"/>
  <c r="EO90" i="1"/>
  <c r="EJ90" i="1"/>
  <c r="EI90" i="1"/>
  <c r="EL90" i="1"/>
  <c r="EH90" i="1"/>
  <c r="EG90" i="1"/>
  <c r="EM56" i="1"/>
  <c r="EN56" i="1"/>
  <c r="EO56" i="1"/>
  <c r="EJ56" i="1"/>
  <c r="EL56" i="1"/>
  <c r="EH56" i="1"/>
  <c r="EG56" i="1"/>
  <c r="EI56" i="1"/>
  <c r="EK56" i="1"/>
  <c r="EO67" i="1"/>
  <c r="EK67" i="1"/>
  <c r="EM67" i="1"/>
  <c r="EL67" i="1"/>
  <c r="EH67" i="1"/>
  <c r="EG67" i="1"/>
  <c r="EN67" i="1"/>
  <c r="EJ67" i="1"/>
  <c r="EI67" i="1"/>
  <c r="EO69" i="1"/>
  <c r="EK69" i="1"/>
  <c r="EL69" i="1"/>
  <c r="EM69" i="1"/>
  <c r="EJ69" i="1"/>
  <c r="EI69" i="1"/>
  <c r="EN69" i="1"/>
  <c r="EG69" i="1"/>
  <c r="EH69" i="1"/>
  <c r="EN131" i="1"/>
  <c r="EO131" i="1"/>
  <c r="EL131" i="1"/>
  <c r="EM131" i="1"/>
  <c r="EK131" i="1"/>
  <c r="EH131" i="1"/>
  <c r="EI131" i="1"/>
  <c r="EJ131" i="1"/>
  <c r="EG131" i="1"/>
  <c r="EL105" i="1"/>
  <c r="EM105" i="1"/>
  <c r="EN105" i="1"/>
  <c r="EO105" i="1"/>
  <c r="EK105" i="1"/>
  <c r="EJ105" i="1"/>
  <c r="EG105" i="1"/>
  <c r="EH105" i="1"/>
  <c r="EI105" i="1"/>
  <c r="EO48" i="1"/>
  <c r="EL48" i="1"/>
  <c r="EN48" i="1"/>
  <c r="EM48" i="1"/>
  <c r="EJ48" i="1"/>
  <c r="EH48" i="1"/>
  <c r="EI48" i="1"/>
  <c r="EK48" i="1"/>
  <c r="EG48" i="1"/>
  <c r="EO102" i="1"/>
  <c r="EM102" i="1"/>
  <c r="EL102" i="1"/>
  <c r="EN102" i="1"/>
  <c r="EG102" i="1"/>
  <c r="EK102" i="1"/>
  <c r="EI102" i="1"/>
  <c r="EJ102" i="1"/>
  <c r="EH102" i="1"/>
  <c r="EN71" i="1"/>
  <c r="EO71" i="1"/>
  <c r="EJ71" i="1"/>
  <c r="EH71" i="1"/>
  <c r="EL71" i="1"/>
  <c r="EM71" i="1"/>
  <c r="EK71" i="1"/>
  <c r="EI71" i="1"/>
  <c r="EG71" i="1"/>
  <c r="EL161" i="1"/>
  <c r="EM161" i="1"/>
  <c r="EN161" i="1"/>
  <c r="EO161" i="1"/>
  <c r="EG161" i="1"/>
  <c r="EK161" i="1"/>
  <c r="EH161" i="1"/>
  <c r="EJ161" i="1"/>
  <c r="EI161" i="1"/>
  <c r="EL81" i="1"/>
  <c r="EM81" i="1"/>
  <c r="EN81" i="1"/>
  <c r="EO81" i="1"/>
  <c r="EI81" i="1"/>
  <c r="EG81" i="1"/>
  <c r="EJ81" i="1"/>
  <c r="EK81" i="1"/>
  <c r="EH81" i="1"/>
  <c r="EN52" i="1"/>
  <c r="EO52" i="1"/>
  <c r="EK52" i="1"/>
  <c r="EM52" i="1"/>
  <c r="EI52" i="1"/>
  <c r="EL52" i="1"/>
  <c r="EJ52" i="1"/>
  <c r="EG52" i="1"/>
  <c r="EH52" i="1"/>
  <c r="EO147" i="1"/>
  <c r="EM147" i="1"/>
  <c r="EL147" i="1"/>
  <c r="EN147" i="1"/>
  <c r="EK147" i="1"/>
  <c r="EJ147" i="1"/>
  <c r="EG147" i="1"/>
  <c r="EI147" i="1"/>
  <c r="EH147" i="1"/>
  <c r="EM177" i="1"/>
  <c r="EN177" i="1"/>
  <c r="EO177" i="1"/>
  <c r="EL177" i="1"/>
  <c r="EJ177" i="1"/>
  <c r="EK177" i="1"/>
  <c r="EH177" i="1"/>
  <c r="EI177" i="1"/>
  <c r="EG177" i="1"/>
  <c r="EO142" i="1"/>
  <c r="EK142" i="1"/>
  <c r="EN142" i="1"/>
  <c r="EG142" i="1"/>
  <c r="EL142" i="1"/>
  <c r="EJ142" i="1"/>
  <c r="EH142" i="1"/>
  <c r="EM142" i="1"/>
  <c r="EI142" i="1"/>
  <c r="EM77" i="1"/>
  <c r="EN77" i="1"/>
  <c r="EO77" i="1"/>
  <c r="EK77" i="1"/>
  <c r="EJ77" i="1"/>
  <c r="EH77" i="1"/>
  <c r="EL77" i="1"/>
  <c r="EI77" i="1"/>
  <c r="EG77" i="1"/>
  <c r="EO8" i="1"/>
  <c r="EL8" i="1"/>
  <c r="EN8" i="1"/>
  <c r="EK8" i="1"/>
  <c r="EI8" i="1"/>
  <c r="EJ8" i="1"/>
  <c r="EM8" i="1"/>
  <c r="EH8" i="1"/>
  <c r="EG8" i="1"/>
  <c r="EM157" i="1"/>
  <c r="EN157" i="1"/>
  <c r="EO157" i="1"/>
  <c r="EK157" i="1"/>
  <c r="EJ157" i="1"/>
  <c r="EL157" i="1"/>
  <c r="EI157" i="1"/>
  <c r="EH157" i="1"/>
  <c r="EG157" i="1"/>
  <c r="EM55" i="1"/>
  <c r="EN55" i="1"/>
  <c r="EK55" i="1"/>
  <c r="EO55" i="1"/>
  <c r="EL55" i="1"/>
  <c r="EG55" i="1"/>
  <c r="EH55" i="1"/>
  <c r="EJ55" i="1"/>
  <c r="EI55" i="1"/>
  <c r="EN110" i="1"/>
  <c r="EM110" i="1"/>
  <c r="EL110" i="1"/>
  <c r="EH110" i="1"/>
  <c r="EJ110" i="1"/>
  <c r="EK110" i="1"/>
  <c r="EO110" i="1"/>
  <c r="EG110" i="1"/>
  <c r="EI110" i="1"/>
  <c r="EL65" i="1"/>
  <c r="EM65" i="1"/>
  <c r="EN65" i="1"/>
  <c r="EO65" i="1"/>
  <c r="EH65" i="1"/>
  <c r="EI65" i="1"/>
  <c r="EK65" i="1"/>
  <c r="EG65" i="1"/>
  <c r="EJ65" i="1"/>
  <c r="EL78" i="1"/>
  <c r="EI78" i="1"/>
  <c r="EJ78" i="1"/>
  <c r="EO78" i="1"/>
  <c r="EM78" i="1"/>
  <c r="EH78" i="1"/>
  <c r="EN78" i="1"/>
  <c r="EG78" i="1"/>
  <c r="EK78" i="1"/>
  <c r="EL19" i="1"/>
  <c r="EM19" i="1"/>
  <c r="EO19" i="1"/>
  <c r="EJ19" i="1"/>
  <c r="EI19" i="1"/>
  <c r="EK19" i="1"/>
  <c r="EN19" i="1"/>
  <c r="EG19" i="1"/>
  <c r="EH19" i="1"/>
  <c r="EM94" i="1"/>
  <c r="EL94" i="1"/>
  <c r="EJ94" i="1"/>
  <c r="EN94" i="1"/>
  <c r="EK94" i="1"/>
  <c r="EO94" i="1"/>
  <c r="EG94" i="1"/>
  <c r="EH94" i="1"/>
  <c r="EI94" i="1"/>
  <c r="EO109" i="1"/>
  <c r="EK109" i="1"/>
  <c r="EL109" i="1"/>
  <c r="EM109" i="1"/>
  <c r="EH109" i="1"/>
  <c r="EN109" i="1"/>
  <c r="EJ109" i="1"/>
  <c r="EI109" i="1"/>
  <c r="EG109" i="1"/>
  <c r="EO29" i="1"/>
  <c r="EK29" i="1"/>
  <c r="EL29" i="1"/>
  <c r="EM29" i="1"/>
  <c r="EN29" i="1"/>
  <c r="EJ29" i="1"/>
  <c r="EH29" i="1"/>
  <c r="EG29" i="1"/>
  <c r="EI29" i="1"/>
  <c r="EM95" i="1"/>
  <c r="EN95" i="1"/>
  <c r="EO95" i="1"/>
  <c r="EL95" i="1"/>
  <c r="EK95" i="1"/>
  <c r="EI95" i="1"/>
  <c r="EJ95" i="1"/>
  <c r="EG95" i="1"/>
  <c r="EH95" i="1"/>
  <c r="EL140" i="1"/>
  <c r="EM140" i="1"/>
  <c r="EN140" i="1"/>
  <c r="EK140" i="1"/>
  <c r="EG140" i="1"/>
  <c r="EJ140" i="1"/>
  <c r="EH140" i="1"/>
  <c r="EO140" i="1"/>
  <c r="EI140" i="1"/>
  <c r="EN112" i="1"/>
  <c r="EO112" i="1"/>
  <c r="EK112" i="1"/>
  <c r="EM112" i="1"/>
  <c r="EI112" i="1"/>
  <c r="EJ112" i="1"/>
  <c r="EL112" i="1"/>
  <c r="EH112" i="1"/>
  <c r="EG112" i="1"/>
  <c r="EN130" i="1"/>
  <c r="EM130" i="1"/>
  <c r="EO130" i="1"/>
  <c r="EL130" i="1"/>
  <c r="EH130" i="1"/>
  <c r="EI130" i="1"/>
  <c r="EG130" i="1"/>
  <c r="EK130" i="1"/>
  <c r="EJ130" i="1"/>
  <c r="EL119" i="1"/>
  <c r="EM119" i="1"/>
  <c r="EK119" i="1"/>
  <c r="EI119" i="1"/>
  <c r="EJ119" i="1"/>
  <c r="EO119" i="1"/>
  <c r="EH119" i="1"/>
  <c r="EN119" i="1"/>
  <c r="EG119" i="1"/>
  <c r="EM37" i="1"/>
  <c r="EN37" i="1"/>
  <c r="EO37" i="1"/>
  <c r="EH37" i="1"/>
  <c r="EJ37" i="1"/>
  <c r="EL37" i="1"/>
  <c r="EI37" i="1"/>
  <c r="EK37" i="1"/>
  <c r="EG37" i="1"/>
  <c r="EM154" i="1"/>
  <c r="EL154" i="1"/>
  <c r="EJ154" i="1"/>
  <c r="EO154" i="1"/>
  <c r="EN154" i="1"/>
  <c r="EH154" i="1"/>
  <c r="EI154" i="1"/>
  <c r="EK154" i="1"/>
  <c r="EG154" i="1"/>
  <c r="EO49" i="1"/>
  <c r="EK49" i="1"/>
  <c r="EL49" i="1"/>
  <c r="EM49" i="1"/>
  <c r="EJ49" i="1"/>
  <c r="EN49" i="1"/>
  <c r="EH49" i="1"/>
  <c r="EI49" i="1"/>
  <c r="EG49" i="1"/>
  <c r="EN92" i="1"/>
  <c r="EO92" i="1"/>
  <c r="EK92" i="1"/>
  <c r="EM92" i="1"/>
  <c r="EI92" i="1"/>
  <c r="EH92" i="1"/>
  <c r="EG92" i="1"/>
  <c r="EL92" i="1"/>
  <c r="EJ92" i="1"/>
  <c r="EN153" i="1"/>
  <c r="EO153" i="1"/>
  <c r="EL153" i="1"/>
  <c r="EI153" i="1"/>
  <c r="EM153" i="1"/>
  <c r="EK153" i="1"/>
  <c r="EJ153" i="1"/>
  <c r="EG153" i="1"/>
  <c r="EH153" i="1"/>
  <c r="EL181" i="1"/>
  <c r="EM181" i="1"/>
  <c r="EN181" i="1"/>
  <c r="EO181" i="1"/>
  <c r="EG181" i="1"/>
  <c r="EK181" i="1"/>
  <c r="EI181" i="1"/>
  <c r="EH181" i="1"/>
  <c r="EJ181" i="1"/>
  <c r="EM134" i="1"/>
  <c r="EL134" i="1"/>
  <c r="EK134" i="1"/>
  <c r="EO134" i="1"/>
  <c r="EJ134" i="1"/>
  <c r="EN134" i="1"/>
  <c r="EH134" i="1"/>
  <c r="EG134" i="1"/>
  <c r="EI134" i="1"/>
  <c r="EN91" i="1"/>
  <c r="EO91" i="1"/>
  <c r="EJ91" i="1"/>
  <c r="EI91" i="1"/>
  <c r="EH91" i="1"/>
  <c r="EM91" i="1"/>
  <c r="EK91" i="1"/>
  <c r="EG91" i="1"/>
  <c r="EL91" i="1"/>
  <c r="EM135" i="1"/>
  <c r="EN135" i="1"/>
  <c r="EK135" i="1"/>
  <c r="EJ135" i="1"/>
  <c r="EL135" i="1"/>
  <c r="EG135" i="1"/>
  <c r="EI135" i="1"/>
  <c r="EO135" i="1"/>
  <c r="EH135" i="1"/>
  <c r="EL60" i="1"/>
  <c r="EM60" i="1"/>
  <c r="EN60" i="1"/>
  <c r="EO60" i="1"/>
  <c r="EG60" i="1"/>
  <c r="EK60" i="1"/>
  <c r="EH60" i="1"/>
  <c r="EJ60" i="1"/>
  <c r="EI60" i="1"/>
  <c r="EL143" i="1"/>
  <c r="EO143" i="1"/>
  <c r="EK143" i="1"/>
  <c r="EM143" i="1"/>
  <c r="EI143" i="1"/>
  <c r="EG143" i="1"/>
  <c r="EJ143" i="1"/>
  <c r="EN143" i="1"/>
  <c r="EH143" i="1"/>
  <c r="EN150" i="1"/>
  <c r="EM150" i="1"/>
  <c r="EL150" i="1"/>
  <c r="EO150" i="1"/>
  <c r="EK150" i="1"/>
  <c r="EH150" i="1"/>
  <c r="EI150" i="1"/>
  <c r="EJ150" i="1"/>
  <c r="EG150" i="1"/>
  <c r="EM114" i="1"/>
  <c r="EL114" i="1"/>
  <c r="EN114" i="1"/>
  <c r="EJ114" i="1"/>
  <c r="EO114" i="1"/>
  <c r="EH114" i="1"/>
  <c r="EG114" i="1"/>
  <c r="EI114" i="1"/>
  <c r="EK114" i="1"/>
  <c r="EL165" i="1"/>
  <c r="EM165" i="1"/>
  <c r="EN165" i="1"/>
  <c r="EK165" i="1"/>
  <c r="EO165" i="1"/>
  <c r="EJ165" i="1"/>
  <c r="EG165" i="1"/>
  <c r="EH165" i="1"/>
  <c r="EI165" i="1"/>
  <c r="EO129" i="1"/>
  <c r="EK129" i="1"/>
  <c r="EL129" i="1"/>
  <c r="EM129" i="1"/>
  <c r="EJ129" i="1"/>
  <c r="EN129" i="1"/>
  <c r="EH129" i="1"/>
  <c r="EI129" i="1"/>
  <c r="EG129" i="1"/>
  <c r="EN151" i="1"/>
  <c r="EO151" i="1"/>
  <c r="EL151" i="1"/>
  <c r="EM151" i="1"/>
  <c r="EH151" i="1"/>
  <c r="EI151" i="1"/>
  <c r="EJ151" i="1"/>
  <c r="EK151" i="1"/>
  <c r="EG151" i="1"/>
  <c r="EL24" i="1"/>
  <c r="EM24" i="1"/>
  <c r="EO24" i="1"/>
  <c r="EK24" i="1"/>
  <c r="EJ24" i="1"/>
  <c r="EH24" i="1"/>
  <c r="EG24" i="1"/>
  <c r="EN24" i="1"/>
  <c r="EI24" i="1"/>
  <c r="EO88" i="1"/>
  <c r="EL88" i="1"/>
  <c r="EN88" i="1"/>
  <c r="EK88" i="1"/>
  <c r="EI88" i="1"/>
  <c r="EH88" i="1"/>
  <c r="EJ88" i="1"/>
  <c r="EM88" i="1"/>
  <c r="EG88" i="1"/>
  <c r="EL183" i="1"/>
  <c r="EN183" i="1"/>
  <c r="EM183" i="1"/>
  <c r="EG183" i="1"/>
  <c r="EK183" i="1"/>
  <c r="EI183" i="1"/>
  <c r="EO183" i="1"/>
  <c r="EH183" i="1"/>
  <c r="EJ183" i="1"/>
  <c r="EL158" i="1"/>
  <c r="EI158" i="1"/>
  <c r="EO158" i="1"/>
  <c r="EN158" i="1"/>
  <c r="EJ158" i="1"/>
  <c r="EM158" i="1"/>
  <c r="EK158" i="1"/>
  <c r="EH158" i="1"/>
  <c r="EG158" i="1"/>
  <c r="EL118" i="1"/>
  <c r="EN118" i="1"/>
  <c r="EK118" i="1"/>
  <c r="EI118" i="1"/>
  <c r="EM118" i="1"/>
  <c r="EO118" i="1"/>
  <c r="EJ118" i="1"/>
  <c r="EH118" i="1"/>
  <c r="EG118" i="1"/>
  <c r="EM34" i="1"/>
  <c r="EL34" i="1"/>
  <c r="EO34" i="1"/>
  <c r="EN34" i="1"/>
  <c r="EK34" i="1"/>
  <c r="EI34" i="1"/>
  <c r="EH34" i="1"/>
  <c r="EG34" i="1"/>
  <c r="EJ34" i="1"/>
  <c r="EN171" i="1"/>
  <c r="EO171" i="1"/>
  <c r="EK171" i="1"/>
  <c r="EH171" i="1"/>
  <c r="EM171" i="1"/>
  <c r="EJ171" i="1"/>
  <c r="EL171" i="1"/>
  <c r="EI171" i="1"/>
  <c r="EG171" i="1"/>
  <c r="EO149" i="1"/>
  <c r="EK149" i="1"/>
  <c r="EL149" i="1"/>
  <c r="EM149" i="1"/>
  <c r="EJ149" i="1"/>
  <c r="EN149" i="1"/>
  <c r="EH149" i="1"/>
  <c r="EI149" i="1"/>
  <c r="EG149" i="1"/>
  <c r="EL159" i="1"/>
  <c r="EM159" i="1"/>
  <c r="EI159" i="1"/>
  <c r="EJ159" i="1"/>
  <c r="EO159" i="1"/>
  <c r="EH159" i="1"/>
  <c r="EK159" i="1"/>
  <c r="EN159" i="1"/>
  <c r="EG159" i="1"/>
  <c r="EL44" i="1"/>
  <c r="EM44" i="1"/>
  <c r="EO44" i="1"/>
  <c r="EK44" i="1"/>
  <c r="EN44" i="1"/>
  <c r="EH44" i="1"/>
  <c r="EJ44" i="1"/>
  <c r="EI44" i="1"/>
  <c r="EG44" i="1"/>
  <c r="EM136" i="1"/>
  <c r="EN136" i="1"/>
  <c r="EO136" i="1"/>
  <c r="EL136" i="1"/>
  <c r="EH136" i="1"/>
  <c r="EJ136" i="1"/>
  <c r="EK136" i="1"/>
  <c r="EG136" i="1"/>
  <c r="EI136" i="1"/>
  <c r="EN170" i="1"/>
  <c r="EM170" i="1"/>
  <c r="EL170" i="1"/>
  <c r="EO170" i="1"/>
  <c r="EK170" i="1"/>
  <c r="EH170" i="1"/>
  <c r="EI170" i="1"/>
  <c r="EJ170" i="1"/>
  <c r="EG170" i="1"/>
  <c r="EM76" i="1"/>
  <c r="EN76" i="1"/>
  <c r="EO76" i="1"/>
  <c r="EJ76" i="1"/>
  <c r="EL76" i="1"/>
  <c r="EH76" i="1"/>
  <c r="EK76" i="1"/>
  <c r="EI76" i="1"/>
  <c r="EG76" i="1"/>
  <c r="EM156" i="1"/>
  <c r="EN156" i="1"/>
  <c r="EO156" i="1"/>
  <c r="EL156" i="1"/>
  <c r="EK156" i="1"/>
  <c r="EH156" i="1"/>
  <c r="EJ156" i="1"/>
  <c r="EI156" i="1"/>
  <c r="EG156" i="1"/>
  <c r="EL41" i="1"/>
  <c r="EM41" i="1"/>
  <c r="EN41" i="1"/>
  <c r="EO41" i="1"/>
  <c r="EJ41" i="1"/>
  <c r="EI41" i="1"/>
  <c r="EG41" i="1"/>
  <c r="EH41" i="1"/>
  <c r="EK41" i="1"/>
  <c r="EO27" i="1"/>
  <c r="EN27" i="1"/>
  <c r="EK27" i="1"/>
  <c r="EJ27" i="1"/>
  <c r="EM27" i="1"/>
  <c r="EH27" i="1"/>
  <c r="EL27" i="1"/>
  <c r="EG27" i="1"/>
  <c r="EI27" i="1"/>
  <c r="EO162" i="1"/>
  <c r="EK162" i="1"/>
  <c r="EG162" i="1"/>
  <c r="EM162" i="1"/>
  <c r="EL162" i="1"/>
  <c r="EN162" i="1"/>
  <c r="EH162" i="1"/>
  <c r="EJ162" i="1"/>
  <c r="EI162" i="1"/>
  <c r="EL61" i="1"/>
  <c r="EM61" i="1"/>
  <c r="EN61" i="1"/>
  <c r="EO61" i="1"/>
  <c r="EI61" i="1"/>
  <c r="EK61" i="1"/>
  <c r="EG61" i="1"/>
  <c r="EJ61" i="1"/>
  <c r="EH61" i="1"/>
  <c r="EL121" i="1"/>
  <c r="EM121" i="1"/>
  <c r="EN121" i="1"/>
  <c r="EO121" i="1"/>
  <c r="EK121" i="1"/>
  <c r="EI121" i="1"/>
  <c r="EG121" i="1"/>
  <c r="EH121" i="1"/>
  <c r="EJ121" i="1"/>
  <c r="EO86" i="1"/>
  <c r="EN86" i="1"/>
  <c r="EL86" i="1"/>
  <c r="EM86" i="1"/>
  <c r="EH86" i="1"/>
  <c r="EJ86" i="1"/>
  <c r="EG86" i="1"/>
  <c r="EK86" i="1"/>
  <c r="EI86" i="1"/>
  <c r="EO167" i="1"/>
  <c r="EM167" i="1"/>
  <c r="EK167" i="1"/>
  <c r="EL167" i="1"/>
  <c r="EI167" i="1"/>
  <c r="EN167" i="1"/>
  <c r="EH167" i="1"/>
  <c r="EG167" i="1"/>
  <c r="EJ167" i="1"/>
  <c r="EN30" i="1"/>
  <c r="EM30" i="1"/>
  <c r="EO30" i="1"/>
  <c r="EK30" i="1"/>
  <c r="EL30" i="1"/>
  <c r="EG30" i="1"/>
  <c r="EI30" i="1"/>
  <c r="EJ30" i="1"/>
  <c r="EH30" i="1"/>
  <c r="EM176" i="1"/>
  <c r="EN176" i="1"/>
  <c r="EO176" i="1"/>
  <c r="EL176" i="1"/>
  <c r="EH176" i="1"/>
  <c r="EI176" i="1"/>
  <c r="EJ176" i="1"/>
  <c r="EK176" i="1"/>
  <c r="EG176" i="1"/>
  <c r="EO89" i="1"/>
  <c r="EK89" i="1"/>
  <c r="EL89" i="1"/>
  <c r="EM89" i="1"/>
  <c r="EN89" i="1"/>
  <c r="EI89" i="1"/>
  <c r="EH89" i="1"/>
  <c r="EJ89" i="1"/>
  <c r="EG89" i="1"/>
  <c r="EL83" i="1"/>
  <c r="EN83" i="1"/>
  <c r="EM83" i="1"/>
  <c r="EK83" i="1"/>
  <c r="EG83" i="1"/>
  <c r="EO83" i="1"/>
  <c r="EJ83" i="1"/>
  <c r="EI83" i="1"/>
  <c r="EH83" i="1"/>
  <c r="EO6" i="1"/>
  <c r="EN6" i="1"/>
  <c r="EL6" i="1"/>
  <c r="EK6" i="1"/>
  <c r="EJ6" i="1"/>
  <c r="EG6" i="1"/>
  <c r="EH6" i="1"/>
  <c r="EM6" i="1"/>
  <c r="EI6" i="1"/>
  <c r="EN12" i="1"/>
  <c r="EO12" i="1"/>
  <c r="EK12" i="1"/>
  <c r="EM12" i="1"/>
  <c r="EI12" i="1"/>
  <c r="EL12" i="1"/>
  <c r="EJ12" i="1"/>
  <c r="EH12" i="1"/>
  <c r="EG12" i="1"/>
  <c r="EL123" i="1"/>
  <c r="EN123" i="1"/>
  <c r="EK123" i="1"/>
  <c r="EG123" i="1"/>
  <c r="EI123" i="1"/>
  <c r="EO123" i="1"/>
  <c r="EH123" i="1"/>
  <c r="EJ123" i="1"/>
  <c r="EM123" i="1"/>
  <c r="EL98" i="1"/>
  <c r="EM98" i="1"/>
  <c r="EI98" i="1"/>
  <c r="EO98" i="1"/>
  <c r="EK98" i="1"/>
  <c r="EN98" i="1"/>
  <c r="EJ98" i="1"/>
  <c r="EG98" i="1"/>
  <c r="EH98" i="1"/>
  <c r="EL100" i="1"/>
  <c r="EM100" i="1"/>
  <c r="EN100" i="1"/>
  <c r="EO100" i="1"/>
  <c r="EG100" i="1"/>
  <c r="EK100" i="1"/>
  <c r="EI100" i="1"/>
  <c r="EJ100" i="1"/>
  <c r="EH100" i="1"/>
  <c r="EO28" i="1"/>
  <c r="EL28" i="1"/>
  <c r="EN28" i="1"/>
  <c r="EM28" i="1"/>
  <c r="EH28" i="1"/>
  <c r="EK28" i="1"/>
  <c r="EI28" i="1"/>
  <c r="EJ28" i="1"/>
  <c r="EG28" i="1"/>
  <c r="EL20" i="1"/>
  <c r="EM20" i="1"/>
  <c r="EN20" i="1"/>
  <c r="EO20" i="1"/>
  <c r="EK20" i="1"/>
  <c r="EG20" i="1"/>
  <c r="EI20" i="1"/>
  <c r="EJ20" i="1"/>
  <c r="EH20" i="1"/>
  <c r="EL103" i="1"/>
  <c r="EN103" i="1"/>
  <c r="EJ103" i="1"/>
  <c r="EG103" i="1"/>
  <c r="EO103" i="1"/>
  <c r="EK103" i="1"/>
  <c r="EM103" i="1"/>
  <c r="EI103" i="1"/>
  <c r="EH103" i="1"/>
  <c r="EL85" i="1"/>
  <c r="EM85" i="1"/>
  <c r="EN85" i="1"/>
  <c r="EJ85" i="1"/>
  <c r="EG85" i="1"/>
  <c r="EO85" i="1"/>
  <c r="EK85" i="1"/>
  <c r="EI85" i="1"/>
  <c r="EH85" i="1"/>
  <c r="EK22" i="1"/>
  <c r="EO22" i="1"/>
  <c r="EH22" i="1"/>
  <c r="EM22" i="1"/>
  <c r="EG22" i="1"/>
  <c r="EN22" i="1"/>
  <c r="EI22" i="1"/>
  <c r="EJ22" i="1"/>
  <c r="EL22" i="1"/>
  <c r="EL178" i="1"/>
  <c r="EK178" i="1"/>
  <c r="EI178" i="1"/>
  <c r="EO178" i="1"/>
  <c r="EM178" i="1"/>
  <c r="EH178" i="1"/>
  <c r="EN178" i="1"/>
  <c r="EJ178" i="1"/>
  <c r="EG178" i="1"/>
  <c r="EL138" i="1"/>
  <c r="EI138" i="1"/>
  <c r="EN138" i="1"/>
  <c r="EM138" i="1"/>
  <c r="EJ138" i="1"/>
  <c r="EH138" i="1"/>
  <c r="EO138" i="1"/>
  <c r="EK138" i="1"/>
  <c r="EG138" i="1"/>
  <c r="EL58" i="1"/>
  <c r="EI58" i="1"/>
  <c r="EO58" i="1"/>
  <c r="EK58" i="1"/>
  <c r="EM58" i="1"/>
  <c r="EN58" i="1"/>
  <c r="EJ58" i="1"/>
  <c r="EG58" i="1"/>
  <c r="EH58" i="1"/>
  <c r="EO127" i="1"/>
  <c r="EN127" i="1"/>
  <c r="EK127" i="1"/>
  <c r="EI127" i="1"/>
  <c r="EL127" i="1"/>
  <c r="EH127" i="1"/>
  <c r="EJ127" i="1"/>
  <c r="EG127" i="1"/>
  <c r="EM127" i="1"/>
  <c r="EO169" i="1"/>
  <c r="EK169" i="1"/>
  <c r="EL169" i="1"/>
  <c r="EM169" i="1"/>
  <c r="EJ169" i="1"/>
  <c r="EI169" i="1"/>
  <c r="EH169" i="1"/>
  <c r="EG169" i="1"/>
  <c r="EN169" i="1"/>
  <c r="EM175" i="1"/>
  <c r="EN175" i="1"/>
  <c r="EJ175" i="1"/>
  <c r="EO175" i="1"/>
  <c r="EK175" i="1"/>
  <c r="EH175" i="1"/>
  <c r="EI175" i="1"/>
  <c r="EL175" i="1"/>
  <c r="EG175" i="1"/>
  <c r="EL64" i="1"/>
  <c r="EM64" i="1"/>
  <c r="EO64" i="1"/>
  <c r="EN64" i="1"/>
  <c r="EI64" i="1"/>
  <c r="EJ64" i="1"/>
  <c r="EG64" i="1"/>
  <c r="EK64" i="1"/>
  <c r="EH64" i="1"/>
  <c r="EO148" i="1"/>
  <c r="EL148" i="1"/>
  <c r="EN148" i="1"/>
  <c r="EJ148" i="1"/>
  <c r="EM148" i="1"/>
  <c r="EI148" i="1"/>
  <c r="EK148" i="1"/>
  <c r="EH148" i="1"/>
  <c r="EG148" i="1"/>
  <c r="EC164" i="1"/>
  <c r="EE164" i="1" s="1"/>
  <c r="ED164" i="1"/>
  <c r="EF164" i="1" s="1"/>
  <c r="ED142" i="1"/>
  <c r="EF142" i="1" s="1"/>
  <c r="EC142" i="1"/>
  <c r="EE142" i="1" s="1"/>
  <c r="EC8" i="1"/>
  <c r="EE8" i="1" s="1"/>
  <c r="ED8" i="1"/>
  <c r="EF8" i="1" s="1"/>
  <c r="EC184" i="1"/>
  <c r="EE184" i="1" s="1"/>
  <c r="ED184" i="1"/>
  <c r="EF184" i="1" s="1"/>
  <c r="ED37" i="1"/>
  <c r="EF37" i="1" s="1"/>
  <c r="EC37" i="1"/>
  <c r="EE37" i="1" s="1"/>
  <c r="ED102" i="1"/>
  <c r="EF102" i="1" s="1"/>
  <c r="EC102" i="1"/>
  <c r="EE102" i="1" s="1"/>
  <c r="EC11" i="1"/>
  <c r="EE11" i="1" s="1"/>
  <c r="ED11" i="1"/>
  <c r="EF11" i="1" s="1"/>
  <c r="EC53" i="1"/>
  <c r="EE53" i="1" s="1"/>
  <c r="ED53" i="1"/>
  <c r="EF53" i="1" s="1"/>
  <c r="ED97" i="1"/>
  <c r="EF97" i="1" s="1"/>
  <c r="EC97" i="1"/>
  <c r="EE97" i="1" s="1"/>
  <c r="EC51" i="1"/>
  <c r="EE51" i="1" s="1"/>
  <c r="ED51" i="1"/>
  <c r="EF51" i="1" s="1"/>
  <c r="EC180" i="1"/>
  <c r="EE180" i="1" s="1"/>
  <c r="ED180" i="1"/>
  <c r="EF180" i="1" s="1"/>
  <c r="EC130" i="1"/>
  <c r="EE130" i="1" s="1"/>
  <c r="ED130" i="1"/>
  <c r="EF130" i="1" s="1"/>
  <c r="EC93" i="1"/>
  <c r="EE93" i="1" s="1"/>
  <c r="ED93" i="1"/>
  <c r="EF93" i="1" s="1"/>
  <c r="ED182" i="1"/>
  <c r="EF182" i="1" s="1"/>
  <c r="EC182" i="1"/>
  <c r="EE182" i="1" s="1"/>
  <c r="EC86" i="1"/>
  <c r="EE86" i="1" s="1"/>
  <c r="ED86" i="1"/>
  <c r="EF86" i="1" s="1"/>
  <c r="ED157" i="1"/>
  <c r="EF157" i="1" s="1"/>
  <c r="EC157" i="1"/>
  <c r="EE157" i="1" s="1"/>
  <c r="EC120" i="1"/>
  <c r="EE120" i="1" s="1"/>
  <c r="ED120" i="1"/>
  <c r="EF120" i="1" s="1"/>
  <c r="EC9" i="1"/>
  <c r="EE9" i="1" s="1"/>
  <c r="ED9" i="1"/>
  <c r="EF9" i="1" s="1"/>
  <c r="EC161" i="1"/>
  <c r="EE161" i="1" s="1"/>
  <c r="ED161" i="1"/>
  <c r="EF161" i="1" s="1"/>
  <c r="ED35" i="1"/>
  <c r="EF35" i="1" s="1"/>
  <c r="EC35" i="1"/>
  <c r="EE35" i="1" s="1"/>
  <c r="ED147" i="1"/>
  <c r="EF147" i="1" s="1"/>
  <c r="EC147" i="1"/>
  <c r="EE147" i="1" s="1"/>
  <c r="EC55" i="1"/>
  <c r="EE55" i="1" s="1"/>
  <c r="ED55" i="1"/>
  <c r="EF55" i="1" s="1"/>
  <c r="ED59" i="1"/>
  <c r="EF59" i="1" s="1"/>
  <c r="EC59" i="1"/>
  <c r="EE59" i="1" s="1"/>
  <c r="EC65" i="1"/>
  <c r="EE65" i="1" s="1"/>
  <c r="ED65" i="1"/>
  <c r="EF65" i="1" s="1"/>
  <c r="EC133" i="1"/>
  <c r="EE133" i="1" s="1"/>
  <c r="ED133" i="1"/>
  <c r="EF133" i="1" s="1"/>
  <c r="ED46" i="1"/>
  <c r="EF46" i="1" s="1"/>
  <c r="EC46" i="1"/>
  <c r="EE46" i="1" s="1"/>
  <c r="ED122" i="1"/>
  <c r="EF122" i="1" s="1"/>
  <c r="EC122" i="1"/>
  <c r="EE122" i="1" s="1"/>
  <c r="ED10" i="1"/>
  <c r="EF10" i="1" s="1"/>
  <c r="EC10" i="1"/>
  <c r="EE10" i="1" s="1"/>
  <c r="ED174" i="1"/>
  <c r="EF174" i="1" s="1"/>
  <c r="EC174" i="1"/>
  <c r="EE174" i="1" s="1"/>
  <c r="EC92" i="1"/>
  <c r="EE92" i="1" s="1"/>
  <c r="ED92" i="1"/>
  <c r="EF92" i="1" s="1"/>
  <c r="ED26" i="1"/>
  <c r="EF26" i="1" s="1"/>
  <c r="EC26" i="1"/>
  <c r="EE26" i="1" s="1"/>
  <c r="ED18" i="1"/>
  <c r="EF18" i="1" s="1"/>
  <c r="EC18" i="1"/>
  <c r="EE18" i="1" s="1"/>
  <c r="EC125" i="1"/>
  <c r="EE125" i="1" s="1"/>
  <c r="ED125" i="1"/>
  <c r="EF125" i="1" s="1"/>
  <c r="EC132" i="1"/>
  <c r="EE132" i="1" s="1"/>
  <c r="ED132" i="1"/>
  <c r="EF132" i="1" s="1"/>
  <c r="ED98" i="1"/>
  <c r="EF98" i="1" s="1"/>
  <c r="EC98" i="1"/>
  <c r="EE98" i="1" s="1"/>
  <c r="EC100" i="1"/>
  <c r="EE100" i="1" s="1"/>
  <c r="ED100" i="1"/>
  <c r="EF100" i="1" s="1"/>
  <c r="EC28" i="1"/>
  <c r="EE28" i="1" s="1"/>
  <c r="ED28" i="1"/>
  <c r="EF28" i="1" s="1"/>
  <c r="EC107" i="1"/>
  <c r="EE107" i="1" s="1"/>
  <c r="ED107" i="1"/>
  <c r="EF107" i="1" s="1"/>
  <c r="EC20" i="1"/>
  <c r="EE20" i="1" s="1"/>
  <c r="ED20" i="1"/>
  <c r="EF20" i="1" s="1"/>
  <c r="ED74" i="1"/>
  <c r="EF74" i="1" s="1"/>
  <c r="EC74" i="1"/>
  <c r="EE74" i="1" s="1"/>
  <c r="EC49" i="1"/>
  <c r="EE49" i="1" s="1"/>
  <c r="ED49" i="1"/>
  <c r="EF49" i="1" s="1"/>
  <c r="EC110" i="1"/>
  <c r="EE110" i="1" s="1"/>
  <c r="ED110" i="1"/>
  <c r="EF110" i="1" s="1"/>
  <c r="ED87" i="1"/>
  <c r="EF87" i="1" s="1"/>
  <c r="EC87" i="1"/>
  <c r="EE87" i="1" s="1"/>
  <c r="EC89" i="1"/>
  <c r="EE89" i="1" s="1"/>
  <c r="ED89" i="1"/>
  <c r="EF89" i="1" s="1"/>
  <c r="EC23" i="1"/>
  <c r="EE23" i="1" s="1"/>
  <c r="ED23" i="1"/>
  <c r="EF23" i="1" s="1"/>
  <c r="ED79" i="1"/>
  <c r="EF79" i="1" s="1"/>
  <c r="EC79" i="1"/>
  <c r="EE79" i="1" s="1"/>
  <c r="EC83" i="1"/>
  <c r="EE83" i="1" s="1"/>
  <c r="ED83" i="1"/>
  <c r="EF83" i="1" s="1"/>
  <c r="EC12" i="1"/>
  <c r="EE12" i="1" s="1"/>
  <c r="ED12" i="1"/>
  <c r="EF12" i="1" s="1"/>
  <c r="EC123" i="1"/>
  <c r="EE123" i="1" s="1"/>
  <c r="ED123" i="1"/>
  <c r="EF123" i="1" s="1"/>
  <c r="EC66" i="1"/>
  <c r="EE66" i="1" s="1"/>
  <c r="ED66" i="1"/>
  <c r="EF66" i="1" s="1"/>
  <c r="ED19" i="1"/>
  <c r="EF19" i="1" s="1"/>
  <c r="EC19" i="1"/>
  <c r="EE19" i="1" s="1"/>
  <c r="EC181" i="1"/>
  <c r="EE181" i="1" s="1"/>
  <c r="ED181" i="1"/>
  <c r="EF181" i="1" s="1"/>
  <c r="EC163" i="1"/>
  <c r="EE163" i="1" s="1"/>
  <c r="ED163" i="1"/>
  <c r="EF163" i="1" s="1"/>
  <c r="EC106" i="1"/>
  <c r="EE106" i="1" s="1"/>
  <c r="ED106" i="1"/>
  <c r="EF106" i="1" s="1"/>
  <c r="EC70" i="1"/>
  <c r="EE70" i="1" s="1"/>
  <c r="ED70" i="1"/>
  <c r="EF70" i="1" s="1"/>
  <c r="EC152" i="1"/>
  <c r="EE152" i="1" s="1"/>
  <c r="ED152" i="1"/>
  <c r="EF152" i="1" s="1"/>
  <c r="ED47" i="1"/>
  <c r="EF47" i="1" s="1"/>
  <c r="EC47" i="1"/>
  <c r="EE47" i="1" s="1"/>
  <c r="EC21" i="1"/>
  <c r="EE21" i="1" s="1"/>
  <c r="ED21" i="1"/>
  <c r="EF21" i="1" s="1"/>
  <c r="EC111" i="1"/>
  <c r="EE111" i="1" s="1"/>
  <c r="ED111" i="1"/>
  <c r="EF111" i="1" s="1"/>
  <c r="EC45" i="1"/>
  <c r="EE45" i="1" s="1"/>
  <c r="ED45" i="1"/>
  <c r="EF45" i="1" s="1"/>
  <c r="EC36" i="1"/>
  <c r="EE36" i="1" s="1"/>
  <c r="ED36" i="1"/>
  <c r="EF36" i="1" s="1"/>
  <c r="ED27" i="1"/>
  <c r="EF27" i="1" s="1"/>
  <c r="EC27" i="1"/>
  <c r="EE27" i="1" s="1"/>
  <c r="ED77" i="1"/>
  <c r="EF77" i="1" s="1"/>
  <c r="EC77" i="1"/>
  <c r="EE77" i="1" s="1"/>
  <c r="ED162" i="1"/>
  <c r="EF162" i="1" s="1"/>
  <c r="EC162" i="1"/>
  <c r="EE162" i="1" s="1"/>
  <c r="EC141" i="1"/>
  <c r="EE141" i="1" s="1"/>
  <c r="ED141" i="1"/>
  <c r="EF141" i="1" s="1"/>
  <c r="ED99" i="1"/>
  <c r="EF99" i="1" s="1"/>
  <c r="EC99" i="1"/>
  <c r="EE99" i="1" s="1"/>
  <c r="ED90" i="1"/>
  <c r="EF90" i="1" s="1"/>
  <c r="EC90" i="1"/>
  <c r="EE90" i="1" s="1"/>
  <c r="ED177" i="1"/>
  <c r="EF177" i="1" s="1"/>
  <c r="EC177" i="1"/>
  <c r="EE177" i="1" s="1"/>
  <c r="ED57" i="1"/>
  <c r="EF57" i="1" s="1"/>
  <c r="EC57" i="1"/>
  <c r="EE57" i="1" s="1"/>
  <c r="ED38" i="1"/>
  <c r="EF38" i="1" s="1"/>
  <c r="EC38" i="1"/>
  <c r="EE38" i="1" s="1"/>
  <c r="EC103" i="1"/>
  <c r="EE103" i="1" s="1"/>
  <c r="ED103" i="1"/>
  <c r="EF103" i="1" s="1"/>
  <c r="EC134" i="1"/>
  <c r="EE134" i="1" s="1"/>
  <c r="ED134" i="1"/>
  <c r="EF134" i="1" s="1"/>
  <c r="EC94" i="1"/>
  <c r="EE94" i="1" s="1"/>
  <c r="ED94" i="1"/>
  <c r="EF94" i="1" s="1"/>
  <c r="EC85" i="1"/>
  <c r="EE85" i="1" s="1"/>
  <c r="ED85" i="1"/>
  <c r="EF85" i="1" s="1"/>
  <c r="EC91" i="1"/>
  <c r="EE91" i="1" s="1"/>
  <c r="ED91" i="1"/>
  <c r="EF91" i="1" s="1"/>
  <c r="EC109" i="1"/>
  <c r="EE109" i="1" s="1"/>
  <c r="ED109" i="1"/>
  <c r="EF109" i="1" s="1"/>
  <c r="EC135" i="1"/>
  <c r="EE135" i="1" s="1"/>
  <c r="ED135" i="1"/>
  <c r="EF135" i="1" s="1"/>
  <c r="EC29" i="1"/>
  <c r="EE29" i="1" s="1"/>
  <c r="ED29" i="1"/>
  <c r="EF29" i="1" s="1"/>
  <c r="EC60" i="1"/>
  <c r="EE60" i="1" s="1"/>
  <c r="ED60" i="1"/>
  <c r="EF60" i="1" s="1"/>
  <c r="EC41" i="1"/>
  <c r="EE41" i="1" s="1"/>
  <c r="ED41" i="1"/>
  <c r="EF41" i="1" s="1"/>
  <c r="ED119" i="1"/>
  <c r="EF119" i="1" s="1"/>
  <c r="EC119" i="1"/>
  <c r="EE119" i="1" s="1"/>
  <c r="EC61" i="1"/>
  <c r="EE61" i="1" s="1"/>
  <c r="ED61" i="1"/>
  <c r="EF61" i="1" s="1"/>
  <c r="ED17" i="1"/>
  <c r="EF17" i="1" s="1"/>
  <c r="EC17" i="1"/>
  <c r="EE17" i="1" s="1"/>
  <c r="EC72" i="1"/>
  <c r="EE72" i="1" s="1"/>
  <c r="ED72" i="1"/>
  <c r="EF72" i="1" s="1"/>
  <c r="EC101" i="1"/>
  <c r="EE101" i="1" s="1"/>
  <c r="ED101" i="1"/>
  <c r="EF101" i="1" s="1"/>
  <c r="EC168" i="1"/>
  <c r="EE168" i="1" s="1"/>
  <c r="ED168" i="1"/>
  <c r="EF168" i="1" s="1"/>
  <c r="ED137" i="1"/>
  <c r="EF137" i="1" s="1"/>
  <c r="EC137" i="1"/>
  <c r="EE137" i="1" s="1"/>
  <c r="ED78" i="1"/>
  <c r="EF78" i="1" s="1"/>
  <c r="EC78" i="1"/>
  <c r="EE78" i="1" s="1"/>
  <c r="EC153" i="1"/>
  <c r="EE153" i="1" s="1"/>
  <c r="ED153" i="1"/>
  <c r="EF153" i="1" s="1"/>
  <c r="EC56" i="1"/>
  <c r="EE56" i="1" s="1"/>
  <c r="ED56" i="1"/>
  <c r="EF56" i="1" s="1"/>
  <c r="EC143" i="1"/>
  <c r="EE143" i="1" s="1"/>
  <c r="ED143" i="1"/>
  <c r="EF143" i="1" s="1"/>
  <c r="EC150" i="1"/>
  <c r="EE150" i="1" s="1"/>
  <c r="ED150" i="1"/>
  <c r="EF150" i="1" s="1"/>
  <c r="EC114" i="1"/>
  <c r="EE114" i="1" s="1"/>
  <c r="ED114" i="1"/>
  <c r="EF114" i="1" s="1"/>
  <c r="EC165" i="1"/>
  <c r="EE165" i="1" s="1"/>
  <c r="ED165" i="1"/>
  <c r="EF165" i="1" s="1"/>
  <c r="EC129" i="1"/>
  <c r="EE129" i="1" s="1"/>
  <c r="ED129" i="1"/>
  <c r="EF129" i="1" s="1"/>
  <c r="EC151" i="1"/>
  <c r="EE151" i="1" s="1"/>
  <c r="ED151" i="1"/>
  <c r="EF151" i="1" s="1"/>
  <c r="EC24" i="1"/>
  <c r="EE24" i="1" s="1"/>
  <c r="ED24" i="1"/>
  <c r="EF24" i="1" s="1"/>
  <c r="EC88" i="1"/>
  <c r="EE88" i="1" s="1"/>
  <c r="ED88" i="1"/>
  <c r="EF88" i="1" s="1"/>
  <c r="EC33" i="1"/>
  <c r="EE33" i="1" s="1"/>
  <c r="ED33" i="1"/>
  <c r="EF33" i="1" s="1"/>
  <c r="EC156" i="1"/>
  <c r="EE156" i="1" s="1"/>
  <c r="ED156" i="1"/>
  <c r="EF156" i="1" s="1"/>
  <c r="EC14" i="1"/>
  <c r="EE14" i="1" s="1"/>
  <c r="ED14" i="1"/>
  <c r="EF14" i="1" s="1"/>
  <c r="EC73" i="1"/>
  <c r="EE73" i="1" s="1"/>
  <c r="ED73" i="1"/>
  <c r="EF73" i="1" s="1"/>
  <c r="ED30" i="1"/>
  <c r="EF30" i="1" s="1"/>
  <c r="EC30" i="1"/>
  <c r="EE30" i="1" s="1"/>
  <c r="EC75" i="1"/>
  <c r="EE75" i="1" s="1"/>
  <c r="ED75" i="1"/>
  <c r="EF75" i="1" s="1"/>
  <c r="ED50" i="1"/>
  <c r="EF50" i="1" s="1"/>
  <c r="EC50" i="1"/>
  <c r="EE50" i="1" s="1"/>
  <c r="ED117" i="1"/>
  <c r="EF117" i="1" s="1"/>
  <c r="EC117" i="1"/>
  <c r="EE117" i="1" s="1"/>
  <c r="EC80" i="1"/>
  <c r="EE80" i="1" s="1"/>
  <c r="ED80" i="1"/>
  <c r="EF80" i="1" s="1"/>
  <c r="EC43" i="1"/>
  <c r="EE43" i="1" s="1"/>
  <c r="ED43" i="1"/>
  <c r="EF43" i="1" s="1"/>
  <c r="EC67" i="1"/>
  <c r="EE67" i="1" s="1"/>
  <c r="ED67" i="1"/>
  <c r="EF67" i="1" s="1"/>
  <c r="EC105" i="1"/>
  <c r="EE105" i="1" s="1"/>
  <c r="ED105" i="1"/>
  <c r="EF105" i="1" s="1"/>
  <c r="EC183" i="1"/>
  <c r="EE183" i="1" s="1"/>
  <c r="ED183" i="1"/>
  <c r="EF183" i="1" s="1"/>
  <c r="ED158" i="1"/>
  <c r="EF158" i="1" s="1"/>
  <c r="EC158" i="1"/>
  <c r="EE158" i="1" s="1"/>
  <c r="ED118" i="1"/>
  <c r="EF118" i="1" s="1"/>
  <c r="EC118" i="1"/>
  <c r="EE118" i="1" s="1"/>
  <c r="ED34" i="1"/>
  <c r="EF34" i="1" s="1"/>
  <c r="EC34" i="1"/>
  <c r="EE34" i="1" s="1"/>
  <c r="EC171" i="1"/>
  <c r="EE171" i="1" s="1"/>
  <c r="ED171" i="1"/>
  <c r="EF171" i="1" s="1"/>
  <c r="EC149" i="1"/>
  <c r="EE149" i="1" s="1"/>
  <c r="ED149" i="1"/>
  <c r="EF149" i="1" s="1"/>
  <c r="ED159" i="1"/>
  <c r="EF159" i="1" s="1"/>
  <c r="EC159" i="1"/>
  <c r="EE159" i="1" s="1"/>
  <c r="EC44" i="1"/>
  <c r="EE44" i="1" s="1"/>
  <c r="ED44" i="1"/>
  <c r="EF44" i="1" s="1"/>
  <c r="EC136" i="1"/>
  <c r="EE136" i="1" s="1"/>
  <c r="ED136" i="1"/>
  <c r="EF136" i="1" s="1"/>
  <c r="EC154" i="1"/>
  <c r="EE154" i="1" s="1"/>
  <c r="ED154" i="1"/>
  <c r="EF154" i="1" s="1"/>
  <c r="EC173" i="1"/>
  <c r="EE173" i="1" s="1"/>
  <c r="ED173" i="1"/>
  <c r="EF173" i="1" s="1"/>
  <c r="ED6" i="1"/>
  <c r="EF6" i="1" s="1"/>
  <c r="EC6" i="1"/>
  <c r="EE6" i="1" s="1"/>
  <c r="EC126" i="1"/>
  <c r="EE126" i="1" s="1"/>
  <c r="ED126" i="1"/>
  <c r="EF126" i="1" s="1"/>
  <c r="EC69" i="1"/>
  <c r="EE69" i="1" s="1"/>
  <c r="ED69" i="1"/>
  <c r="EF69" i="1" s="1"/>
  <c r="EC131" i="1"/>
  <c r="EE131" i="1" s="1"/>
  <c r="ED131" i="1"/>
  <c r="EF131" i="1" s="1"/>
  <c r="EC48" i="1"/>
  <c r="EE48" i="1" s="1"/>
  <c r="ED48" i="1"/>
  <c r="EF48" i="1" s="1"/>
  <c r="EC95" i="1"/>
  <c r="EE95" i="1" s="1"/>
  <c r="ED95" i="1"/>
  <c r="EF95" i="1" s="1"/>
  <c r="ED22" i="1"/>
  <c r="EF22" i="1" s="1"/>
  <c r="EC22" i="1"/>
  <c r="EE22" i="1" s="1"/>
  <c r="ED178" i="1"/>
  <c r="EF178" i="1" s="1"/>
  <c r="EC178" i="1"/>
  <c r="EE178" i="1" s="1"/>
  <c r="ED138" i="1"/>
  <c r="EF138" i="1" s="1"/>
  <c r="EC138" i="1"/>
  <c r="EE138" i="1" s="1"/>
  <c r="ED58" i="1"/>
  <c r="EF58" i="1" s="1"/>
  <c r="EC58" i="1"/>
  <c r="EE58" i="1" s="1"/>
  <c r="ED127" i="1"/>
  <c r="EF127" i="1" s="1"/>
  <c r="EC127" i="1"/>
  <c r="EE127" i="1" s="1"/>
  <c r="EC169" i="1"/>
  <c r="EE169" i="1" s="1"/>
  <c r="ED169" i="1"/>
  <c r="EF169" i="1" s="1"/>
  <c r="ED175" i="1"/>
  <c r="EF175" i="1" s="1"/>
  <c r="EC175" i="1"/>
  <c r="EE175" i="1" s="1"/>
  <c r="EC64" i="1"/>
  <c r="EE64" i="1" s="1"/>
  <c r="ED64" i="1"/>
  <c r="EF64" i="1" s="1"/>
  <c r="EC148" i="1"/>
  <c r="EE148" i="1" s="1"/>
  <c r="ED148" i="1"/>
  <c r="EF148" i="1" s="1"/>
  <c r="EC13" i="1"/>
  <c r="EE13" i="1" s="1"/>
  <c r="ED13" i="1"/>
  <c r="EF13" i="1" s="1"/>
  <c r="EC81" i="1"/>
  <c r="EE81" i="1" s="1"/>
  <c r="ED81" i="1"/>
  <c r="EF81" i="1" s="1"/>
  <c r="ED139" i="1"/>
  <c r="EF139" i="1" s="1"/>
  <c r="EC139" i="1"/>
  <c r="EE139" i="1" s="1"/>
  <c r="EC113" i="1"/>
  <c r="EE113" i="1" s="1"/>
  <c r="ED113" i="1"/>
  <c r="EF113" i="1" s="1"/>
  <c r="ED179" i="1"/>
  <c r="EF179" i="1" s="1"/>
  <c r="EC179" i="1"/>
  <c r="EE179" i="1" s="1"/>
  <c r="EC40" i="1"/>
  <c r="EE40" i="1" s="1"/>
  <c r="ED40" i="1"/>
  <c r="EF40" i="1" s="1"/>
  <c r="ED54" i="1"/>
  <c r="EF54" i="1" s="1"/>
  <c r="EC54" i="1"/>
  <c r="EE54" i="1" s="1"/>
  <c r="EC71" i="1"/>
  <c r="EE71" i="1" s="1"/>
  <c r="ED71" i="1"/>
  <c r="EF71" i="1" s="1"/>
  <c r="ED176" i="1"/>
  <c r="EF176" i="1" s="1"/>
  <c r="EC176" i="1"/>
  <c r="EE176" i="1" s="1"/>
  <c r="ED42" i="1"/>
  <c r="EF42" i="1" s="1"/>
  <c r="EC42" i="1"/>
  <c r="EE42" i="1" s="1"/>
  <c r="EC108" i="1"/>
  <c r="EE108" i="1" s="1"/>
  <c r="ED108" i="1"/>
  <c r="EF108" i="1" s="1"/>
  <c r="ED146" i="1"/>
  <c r="EF146" i="1" s="1"/>
  <c r="EC146" i="1"/>
  <c r="EE146" i="1" s="1"/>
  <c r="ED155" i="1"/>
  <c r="EF155" i="1" s="1"/>
  <c r="EC155" i="1"/>
  <c r="EE155" i="1" s="1"/>
  <c r="EC25" i="1"/>
  <c r="EE25" i="1" s="1"/>
  <c r="ED25" i="1"/>
  <c r="EF25" i="1" s="1"/>
  <c r="ED16" i="1"/>
  <c r="EF16" i="1" s="1"/>
  <c r="EC16" i="1"/>
  <c r="EE16" i="1" s="1"/>
  <c r="EC84" i="1"/>
  <c r="EE84" i="1" s="1"/>
  <c r="ED84" i="1"/>
  <c r="EF84" i="1" s="1"/>
  <c r="EC160" i="1"/>
  <c r="EE160" i="1" s="1"/>
  <c r="ED160" i="1"/>
  <c r="EF160" i="1" s="1"/>
  <c r="ED62" i="1"/>
  <c r="EF62" i="1" s="1"/>
  <c r="EC62" i="1"/>
  <c r="EE62" i="1" s="1"/>
  <c r="EC128" i="1"/>
  <c r="EE128" i="1" s="1"/>
  <c r="ED128" i="1"/>
  <c r="EF128" i="1" s="1"/>
  <c r="EC166" i="1"/>
  <c r="EE166" i="1" s="1"/>
  <c r="ED166" i="1"/>
  <c r="EF166" i="1" s="1"/>
  <c r="EC116" i="1"/>
  <c r="EE116" i="1" s="1"/>
  <c r="ED116" i="1"/>
  <c r="EF116" i="1" s="1"/>
  <c r="EC15" i="1"/>
  <c r="EE15" i="1" s="1"/>
  <c r="ED15" i="1"/>
  <c r="EF15" i="1" s="1"/>
  <c r="EC145" i="1"/>
  <c r="EE145" i="1" s="1"/>
  <c r="ED145" i="1"/>
  <c r="EF145" i="1" s="1"/>
  <c r="EC68" i="1"/>
  <c r="EE68" i="1" s="1"/>
  <c r="ED68" i="1"/>
  <c r="EF68" i="1" s="1"/>
  <c r="EC104" i="1"/>
  <c r="EE104" i="1" s="1"/>
  <c r="ED104" i="1"/>
  <c r="EF104" i="1" s="1"/>
  <c r="EC172" i="1"/>
  <c r="EE172" i="1" s="1"/>
  <c r="ED172" i="1"/>
  <c r="EF172" i="1" s="1"/>
  <c r="EC144" i="1"/>
  <c r="EE144" i="1" s="1"/>
  <c r="ED144" i="1"/>
  <c r="EF144" i="1" s="1"/>
  <c r="EC115" i="1"/>
  <c r="EE115" i="1" s="1"/>
  <c r="ED115" i="1"/>
  <c r="EF115" i="1" s="1"/>
  <c r="EC31" i="1"/>
  <c r="EE31" i="1" s="1"/>
  <c r="ED31" i="1"/>
  <c r="EF31" i="1" s="1"/>
  <c r="EC52" i="1"/>
  <c r="EE52" i="1" s="1"/>
  <c r="ED52" i="1"/>
  <c r="EF52" i="1" s="1"/>
  <c r="EC121" i="1"/>
  <c r="EE121" i="1" s="1"/>
  <c r="ED121" i="1"/>
  <c r="EF121" i="1" s="1"/>
  <c r="EC96" i="1"/>
  <c r="EE96" i="1" s="1"/>
  <c r="ED96" i="1"/>
  <c r="EF96" i="1" s="1"/>
  <c r="EC63" i="1"/>
  <c r="EE63" i="1" s="1"/>
  <c r="ED63" i="1"/>
  <c r="EF63" i="1" s="1"/>
  <c r="ED167" i="1"/>
  <c r="EF167" i="1" s="1"/>
  <c r="EC167" i="1"/>
  <c r="EE167" i="1" s="1"/>
  <c r="ED82" i="1"/>
  <c r="EF82" i="1" s="1"/>
  <c r="EC82" i="1"/>
  <c r="EE82" i="1" s="1"/>
  <c r="EC32" i="1"/>
  <c r="EE32" i="1" s="1"/>
  <c r="ED32" i="1"/>
  <c r="EF32" i="1" s="1"/>
  <c r="ED170" i="1"/>
  <c r="EF170" i="1" s="1"/>
  <c r="EC170" i="1"/>
  <c r="EE170" i="1" s="1"/>
  <c r="EC140" i="1"/>
  <c r="EE140" i="1" s="1"/>
  <c r="ED140" i="1"/>
  <c r="EF140" i="1" s="1"/>
  <c r="ED39" i="1"/>
  <c r="EF39" i="1" s="1"/>
  <c r="EC39" i="1"/>
  <c r="EE39" i="1" s="1"/>
  <c r="ED7" i="1"/>
  <c r="EF7" i="1" s="1"/>
  <c r="EC7" i="1"/>
  <c r="EE7" i="1" s="1"/>
  <c r="ED76" i="1"/>
  <c r="EF76" i="1" s="1"/>
  <c r="EC76" i="1"/>
  <c r="EE76" i="1" s="1"/>
  <c r="EC124" i="1"/>
  <c r="EE124" i="1" s="1"/>
  <c r="ED124" i="1"/>
  <c r="EF124" i="1" s="1"/>
  <c r="EC112" i="1"/>
  <c r="EE112" i="1" s="1"/>
  <c r="ED112" i="1"/>
  <c r="EF112" i="1" s="1"/>
  <c r="EB79" i="1"/>
  <c r="DX79" i="1"/>
  <c r="DY79" i="1"/>
  <c r="DZ79" i="1"/>
  <c r="EB176" i="1"/>
  <c r="DX176" i="1"/>
  <c r="DY176" i="1"/>
  <c r="DZ176" i="1"/>
  <c r="EB101" i="1"/>
  <c r="DX101" i="1"/>
  <c r="DY101" i="1"/>
  <c r="DZ101" i="1"/>
  <c r="EB78" i="1"/>
  <c r="DX78" i="1"/>
  <c r="DY78" i="1"/>
  <c r="DZ78" i="1"/>
  <c r="EB28" i="1"/>
  <c r="DY28" i="1"/>
  <c r="DZ28" i="1"/>
  <c r="DX28" i="1"/>
  <c r="EB123" i="1"/>
  <c r="DZ123" i="1"/>
  <c r="DX123" i="1"/>
  <c r="DY123" i="1"/>
  <c r="EB98" i="1"/>
  <c r="DX98" i="1"/>
  <c r="DY98" i="1"/>
  <c r="DZ98" i="1"/>
  <c r="EB66" i="1"/>
  <c r="DZ66" i="1"/>
  <c r="DX66" i="1"/>
  <c r="DY66" i="1"/>
  <c r="EB100" i="1"/>
  <c r="DY100" i="1"/>
  <c r="DX100" i="1"/>
  <c r="DZ100" i="1"/>
  <c r="EB19" i="1"/>
  <c r="DY19" i="1"/>
  <c r="DX19" i="1"/>
  <c r="DZ19" i="1"/>
  <c r="EB107" i="1"/>
  <c r="DY107" i="1"/>
  <c r="DZ107" i="1"/>
  <c r="DX107" i="1"/>
  <c r="EB181" i="1"/>
  <c r="DX181" i="1"/>
  <c r="DY181" i="1"/>
  <c r="DZ181" i="1"/>
  <c r="EB20" i="1"/>
  <c r="DX20" i="1"/>
  <c r="DY20" i="1"/>
  <c r="DZ20" i="1"/>
  <c r="EB163" i="1"/>
  <c r="DZ163" i="1"/>
  <c r="DX163" i="1"/>
  <c r="DY163" i="1"/>
  <c r="EB106" i="1"/>
  <c r="DZ106" i="1"/>
  <c r="DX106" i="1"/>
  <c r="DY106" i="1"/>
  <c r="EB70" i="1"/>
  <c r="DY70" i="1"/>
  <c r="DZ70" i="1"/>
  <c r="DX70" i="1"/>
  <c r="EB152" i="1"/>
  <c r="DX152" i="1"/>
  <c r="DY152" i="1"/>
  <c r="DZ152" i="1"/>
  <c r="EB47" i="1"/>
  <c r="DY47" i="1"/>
  <c r="DZ47" i="1"/>
  <c r="DX47" i="1"/>
  <c r="EB21" i="1"/>
  <c r="DY21" i="1"/>
  <c r="DX21" i="1"/>
  <c r="DZ21" i="1"/>
  <c r="EB111" i="1"/>
  <c r="DX111" i="1"/>
  <c r="DY111" i="1"/>
  <c r="DZ111" i="1"/>
  <c r="EB45" i="1"/>
  <c r="DZ45" i="1"/>
  <c r="DY45" i="1"/>
  <c r="DX45" i="1"/>
  <c r="EB36" i="1"/>
  <c r="DX36" i="1"/>
  <c r="DY36" i="1"/>
  <c r="DZ36" i="1"/>
  <c r="EB179" i="1"/>
  <c r="DY179" i="1"/>
  <c r="DX179" i="1"/>
  <c r="DZ179" i="1"/>
  <c r="EB43" i="1"/>
  <c r="DZ43" i="1"/>
  <c r="DX43" i="1"/>
  <c r="DY43" i="1"/>
  <c r="EB126" i="1"/>
  <c r="DZ126" i="1"/>
  <c r="DX126" i="1"/>
  <c r="DY126" i="1"/>
  <c r="EB90" i="1"/>
  <c r="DY90" i="1"/>
  <c r="DZ90" i="1"/>
  <c r="DX90" i="1"/>
  <c r="EB56" i="1"/>
  <c r="DX56" i="1"/>
  <c r="DY56" i="1"/>
  <c r="DZ56" i="1"/>
  <c r="EB67" i="1"/>
  <c r="DY67" i="1"/>
  <c r="DZ67" i="1"/>
  <c r="DX67" i="1"/>
  <c r="EB69" i="1"/>
  <c r="DY69" i="1"/>
  <c r="DZ69" i="1"/>
  <c r="DX69" i="1"/>
  <c r="EB131" i="1"/>
  <c r="DX131" i="1"/>
  <c r="DY131" i="1"/>
  <c r="DZ131" i="1"/>
  <c r="EB105" i="1"/>
  <c r="DZ105" i="1"/>
  <c r="DY105" i="1"/>
  <c r="DX105" i="1"/>
  <c r="EB48" i="1"/>
  <c r="DY48" i="1"/>
  <c r="DZ48" i="1"/>
  <c r="DX48" i="1"/>
  <c r="EB91" i="1"/>
  <c r="DX91" i="1"/>
  <c r="DY91" i="1"/>
  <c r="DZ91" i="1"/>
  <c r="EB143" i="1"/>
  <c r="DZ143" i="1"/>
  <c r="DX143" i="1"/>
  <c r="DY143" i="1"/>
  <c r="EB80" i="1"/>
  <c r="DY80" i="1"/>
  <c r="DX80" i="1"/>
  <c r="DZ80" i="1"/>
  <c r="EB132" i="1"/>
  <c r="DX132" i="1"/>
  <c r="DY132" i="1"/>
  <c r="DZ132" i="1"/>
  <c r="EB12" i="1"/>
  <c r="DX12" i="1"/>
  <c r="DY12" i="1"/>
  <c r="DZ12" i="1"/>
  <c r="EB85" i="1"/>
  <c r="DZ85" i="1"/>
  <c r="DY85" i="1"/>
  <c r="DX85" i="1"/>
  <c r="EB60" i="1"/>
  <c r="DY60" i="1"/>
  <c r="DX60" i="1"/>
  <c r="DZ60" i="1"/>
  <c r="EB150" i="1"/>
  <c r="DY150" i="1"/>
  <c r="DZ150" i="1"/>
  <c r="DX150" i="1"/>
  <c r="EB114" i="1"/>
  <c r="DX114" i="1"/>
  <c r="DZ114" i="1"/>
  <c r="DY114" i="1"/>
  <c r="EB165" i="1"/>
  <c r="DZ165" i="1"/>
  <c r="DY165" i="1"/>
  <c r="DX165" i="1"/>
  <c r="EB95" i="1"/>
  <c r="DZ95" i="1"/>
  <c r="DX95" i="1"/>
  <c r="DY95" i="1"/>
  <c r="EB129" i="1"/>
  <c r="DY129" i="1"/>
  <c r="DZ129" i="1"/>
  <c r="DX129" i="1"/>
  <c r="EB151" i="1"/>
  <c r="DX151" i="1"/>
  <c r="DY151" i="1"/>
  <c r="DZ151" i="1"/>
  <c r="EB24" i="1"/>
  <c r="DX24" i="1"/>
  <c r="DZ24" i="1"/>
  <c r="DY24" i="1"/>
  <c r="EB88" i="1"/>
  <c r="DY88" i="1"/>
  <c r="DZ88" i="1"/>
  <c r="DX88" i="1"/>
  <c r="EB183" i="1"/>
  <c r="DZ183" i="1"/>
  <c r="DX183" i="1"/>
  <c r="DY183" i="1"/>
  <c r="EB158" i="1"/>
  <c r="DX158" i="1"/>
  <c r="DY158" i="1"/>
  <c r="DZ158" i="1"/>
  <c r="EB118" i="1"/>
  <c r="DY118" i="1"/>
  <c r="DX118" i="1"/>
  <c r="DZ118" i="1"/>
  <c r="EB34" i="1"/>
  <c r="DX34" i="1"/>
  <c r="DY34" i="1"/>
  <c r="DZ34" i="1"/>
  <c r="EB171" i="1"/>
  <c r="DX171" i="1"/>
  <c r="DY171" i="1"/>
  <c r="DZ171" i="1"/>
  <c r="EB149" i="1"/>
  <c r="DY149" i="1"/>
  <c r="DZ149" i="1"/>
  <c r="DX149" i="1"/>
  <c r="EB159" i="1"/>
  <c r="DY159" i="1"/>
  <c r="DX159" i="1"/>
  <c r="DZ159" i="1"/>
  <c r="EB44" i="1"/>
  <c r="DZ44" i="1"/>
  <c r="DX44" i="1"/>
  <c r="DY44" i="1"/>
  <c r="EB136" i="1"/>
  <c r="DX136" i="1"/>
  <c r="DY136" i="1"/>
  <c r="DZ136" i="1"/>
  <c r="EB23" i="1"/>
  <c r="DZ23" i="1"/>
  <c r="DX23" i="1"/>
  <c r="DY23" i="1"/>
  <c r="EB125" i="1"/>
  <c r="DZ125" i="1"/>
  <c r="DY125" i="1"/>
  <c r="DX125" i="1"/>
  <c r="EB137" i="1"/>
  <c r="DY137" i="1"/>
  <c r="DX137" i="1"/>
  <c r="DZ137" i="1"/>
  <c r="EB18" i="1"/>
  <c r="DY18" i="1"/>
  <c r="DX18" i="1"/>
  <c r="DZ18" i="1"/>
  <c r="EB83" i="1"/>
  <c r="DZ83" i="1"/>
  <c r="DX83" i="1"/>
  <c r="DY83" i="1"/>
  <c r="EB46" i="1"/>
  <c r="DZ46" i="1"/>
  <c r="DX46" i="1"/>
  <c r="DY46" i="1"/>
  <c r="EB6" i="1"/>
  <c r="DZ6" i="1"/>
  <c r="DX6" i="1"/>
  <c r="DY6" i="1"/>
  <c r="EB153" i="1"/>
  <c r="DX153" i="1"/>
  <c r="DY153" i="1"/>
  <c r="DZ153" i="1"/>
  <c r="EB134" i="1"/>
  <c r="DX134" i="1"/>
  <c r="DZ134" i="1"/>
  <c r="DY134" i="1"/>
  <c r="EB29" i="1"/>
  <c r="DY29" i="1"/>
  <c r="DZ29" i="1"/>
  <c r="DX29" i="1"/>
  <c r="EB178" i="1"/>
  <c r="DY178" i="1"/>
  <c r="DX178" i="1"/>
  <c r="DZ178" i="1"/>
  <c r="EB58" i="1"/>
  <c r="DY58" i="1"/>
  <c r="DX58" i="1"/>
  <c r="DZ58" i="1"/>
  <c r="EB175" i="1"/>
  <c r="DX175" i="1"/>
  <c r="DZ175" i="1"/>
  <c r="DY175" i="1"/>
  <c r="EB148" i="1"/>
  <c r="DY148" i="1"/>
  <c r="DZ148" i="1"/>
  <c r="DX148" i="1"/>
  <c r="EB116" i="1"/>
  <c r="DX116" i="1"/>
  <c r="DY116" i="1"/>
  <c r="DZ116" i="1"/>
  <c r="EB94" i="1"/>
  <c r="DX94" i="1"/>
  <c r="DZ94" i="1"/>
  <c r="DY94" i="1"/>
  <c r="EB135" i="1"/>
  <c r="DX135" i="1"/>
  <c r="DY135" i="1"/>
  <c r="DZ135" i="1"/>
  <c r="EB22" i="1"/>
  <c r="DX22" i="1"/>
  <c r="DY22" i="1"/>
  <c r="DZ22" i="1"/>
  <c r="EB138" i="1"/>
  <c r="DX138" i="1"/>
  <c r="DY138" i="1"/>
  <c r="DZ138" i="1"/>
  <c r="EB127" i="1"/>
  <c r="DY127" i="1"/>
  <c r="DZ127" i="1"/>
  <c r="DX127" i="1"/>
  <c r="EB64" i="1"/>
  <c r="DZ64" i="1"/>
  <c r="DX64" i="1"/>
  <c r="DY64" i="1"/>
  <c r="EB42" i="1"/>
  <c r="DX42" i="1"/>
  <c r="DY42" i="1"/>
  <c r="DZ42" i="1"/>
  <c r="EB40" i="1"/>
  <c r="DX40" i="1"/>
  <c r="DY40" i="1"/>
  <c r="DZ40" i="1"/>
  <c r="EB155" i="1"/>
  <c r="DX155" i="1"/>
  <c r="DY155" i="1"/>
  <c r="DZ155" i="1"/>
  <c r="EB16" i="1"/>
  <c r="DX16" i="1"/>
  <c r="DY16" i="1"/>
  <c r="DZ16" i="1"/>
  <c r="EB160" i="1"/>
  <c r="DX160" i="1"/>
  <c r="DY160" i="1"/>
  <c r="DZ160" i="1"/>
  <c r="EB62" i="1"/>
  <c r="DX62" i="1"/>
  <c r="DY62" i="1"/>
  <c r="DZ62" i="1"/>
  <c r="EB166" i="1"/>
  <c r="DZ166" i="1"/>
  <c r="DX166" i="1"/>
  <c r="DY166" i="1"/>
  <c r="EB15" i="1"/>
  <c r="DX15" i="1"/>
  <c r="DZ15" i="1"/>
  <c r="DY15" i="1"/>
  <c r="EB145" i="1"/>
  <c r="DZ145" i="1"/>
  <c r="DY145" i="1"/>
  <c r="DX145" i="1"/>
  <c r="EB68" i="1"/>
  <c r="DY68" i="1"/>
  <c r="DZ68" i="1"/>
  <c r="DX68" i="1"/>
  <c r="EB172" i="1"/>
  <c r="DX172" i="1"/>
  <c r="DY172" i="1"/>
  <c r="DZ172" i="1"/>
  <c r="EB82" i="1"/>
  <c r="DX82" i="1"/>
  <c r="DY82" i="1"/>
  <c r="DZ82" i="1"/>
  <c r="EB32" i="1"/>
  <c r="DX32" i="1"/>
  <c r="DY32" i="1"/>
  <c r="DZ32" i="1"/>
  <c r="EB170" i="1"/>
  <c r="DY170" i="1"/>
  <c r="DZ170" i="1"/>
  <c r="DX170" i="1"/>
  <c r="EB39" i="1"/>
  <c r="DY39" i="1"/>
  <c r="DX39" i="1"/>
  <c r="DZ39" i="1"/>
  <c r="EB76" i="1"/>
  <c r="DX76" i="1"/>
  <c r="DY76" i="1"/>
  <c r="DZ76" i="1"/>
  <c r="EB112" i="1"/>
  <c r="DX112" i="1"/>
  <c r="DY112" i="1"/>
  <c r="DZ112" i="1"/>
  <c r="EB146" i="1"/>
  <c r="DZ146" i="1"/>
  <c r="DX146" i="1"/>
  <c r="DY146" i="1"/>
  <c r="EB25" i="1"/>
  <c r="DZ25" i="1"/>
  <c r="DY25" i="1"/>
  <c r="DX25" i="1"/>
  <c r="EB102" i="1"/>
  <c r="DX102" i="1"/>
  <c r="DY102" i="1"/>
  <c r="DZ102" i="1"/>
  <c r="EB9" i="1"/>
  <c r="DY9" i="1"/>
  <c r="DZ9" i="1"/>
  <c r="DX9" i="1"/>
  <c r="EB54" i="1"/>
  <c r="DX54" i="1"/>
  <c r="DZ54" i="1"/>
  <c r="DY54" i="1"/>
  <c r="EB33" i="1"/>
  <c r="DX33" i="1"/>
  <c r="DY33" i="1"/>
  <c r="DZ33" i="1"/>
  <c r="EB71" i="1"/>
  <c r="DX71" i="1"/>
  <c r="DY71" i="1"/>
  <c r="DZ71" i="1"/>
  <c r="EB11" i="1"/>
  <c r="DX11" i="1"/>
  <c r="DY11" i="1"/>
  <c r="DZ11" i="1"/>
  <c r="EB156" i="1"/>
  <c r="DX156" i="1"/>
  <c r="DY156" i="1"/>
  <c r="DZ156" i="1"/>
  <c r="EB144" i="1"/>
  <c r="DZ144" i="1"/>
  <c r="DX144" i="1"/>
  <c r="DY144" i="1"/>
  <c r="EB161" i="1"/>
  <c r="DY161" i="1"/>
  <c r="DX161" i="1"/>
  <c r="DZ161" i="1"/>
  <c r="EB99" i="1"/>
  <c r="DX99" i="1"/>
  <c r="DY99" i="1"/>
  <c r="DZ99" i="1"/>
  <c r="EB103" i="1"/>
  <c r="DZ103" i="1"/>
  <c r="DX103" i="1"/>
  <c r="DY103" i="1"/>
  <c r="EB109" i="1"/>
  <c r="DY109" i="1"/>
  <c r="DZ109" i="1"/>
  <c r="DX109" i="1"/>
  <c r="EB169" i="1"/>
  <c r="DY169" i="1"/>
  <c r="DZ169" i="1"/>
  <c r="DX169" i="1"/>
  <c r="EB108" i="1"/>
  <c r="DY108" i="1"/>
  <c r="DZ108" i="1"/>
  <c r="DX108" i="1"/>
  <c r="EB84" i="1"/>
  <c r="DZ84" i="1"/>
  <c r="DX84" i="1"/>
  <c r="DY84" i="1"/>
  <c r="EB128" i="1"/>
  <c r="DY128" i="1"/>
  <c r="DZ128" i="1"/>
  <c r="DX128" i="1"/>
  <c r="EB104" i="1"/>
  <c r="DZ104" i="1"/>
  <c r="DX104" i="1"/>
  <c r="DY104" i="1"/>
  <c r="EB140" i="1"/>
  <c r="DY140" i="1"/>
  <c r="DX140" i="1"/>
  <c r="DZ140" i="1"/>
  <c r="EB7" i="1"/>
  <c r="DY7" i="1"/>
  <c r="DZ7" i="1"/>
  <c r="DX7" i="1"/>
  <c r="EB124" i="1"/>
  <c r="DZ124" i="1"/>
  <c r="DX124" i="1"/>
  <c r="DY124" i="1"/>
  <c r="EB122" i="1"/>
  <c r="DX122" i="1"/>
  <c r="DY122" i="1"/>
  <c r="DZ122" i="1"/>
  <c r="EB41" i="1"/>
  <c r="DY41" i="1"/>
  <c r="DX41" i="1"/>
  <c r="DZ41" i="1"/>
  <c r="EB74" i="1"/>
  <c r="DZ74" i="1"/>
  <c r="DX74" i="1"/>
  <c r="DY74" i="1"/>
  <c r="EB53" i="1"/>
  <c r="DX53" i="1"/>
  <c r="DZ53" i="1"/>
  <c r="DY53" i="1"/>
  <c r="EB115" i="1"/>
  <c r="DZ115" i="1"/>
  <c r="DX115" i="1"/>
  <c r="DY115" i="1"/>
  <c r="EB27" i="1"/>
  <c r="DY27" i="1"/>
  <c r="DZ27" i="1"/>
  <c r="DX27" i="1"/>
  <c r="EB180" i="1"/>
  <c r="DX180" i="1"/>
  <c r="DY180" i="1"/>
  <c r="DZ180" i="1"/>
  <c r="EB164" i="1"/>
  <c r="DZ164" i="1"/>
  <c r="DX164" i="1"/>
  <c r="DY164" i="1"/>
  <c r="EB13" i="1"/>
  <c r="DX13" i="1"/>
  <c r="DY13" i="1"/>
  <c r="DZ13" i="1"/>
  <c r="EB162" i="1"/>
  <c r="DX162" i="1"/>
  <c r="DY162" i="1"/>
  <c r="DZ162" i="1"/>
  <c r="EB97" i="1"/>
  <c r="DY97" i="1"/>
  <c r="DX97" i="1"/>
  <c r="DZ97" i="1"/>
  <c r="EB154" i="1"/>
  <c r="DZ154" i="1"/>
  <c r="DX154" i="1"/>
  <c r="DY154" i="1"/>
  <c r="EB93" i="1"/>
  <c r="DX93" i="1"/>
  <c r="DZ93" i="1"/>
  <c r="DY93" i="1"/>
  <c r="EB139" i="1"/>
  <c r="DX139" i="1"/>
  <c r="DY139" i="1"/>
  <c r="DZ139" i="1"/>
  <c r="EB35" i="1"/>
  <c r="DZ35" i="1"/>
  <c r="DX35" i="1"/>
  <c r="DY35" i="1"/>
  <c r="EB52" i="1"/>
  <c r="DX52" i="1"/>
  <c r="DY52" i="1"/>
  <c r="DZ52" i="1"/>
  <c r="EB10" i="1"/>
  <c r="DY10" i="1"/>
  <c r="DZ10" i="1"/>
  <c r="DX10" i="1"/>
  <c r="EB61" i="1"/>
  <c r="DY61" i="1"/>
  <c r="DX61" i="1"/>
  <c r="DZ61" i="1"/>
  <c r="EB30" i="1"/>
  <c r="DY30" i="1"/>
  <c r="DZ30" i="1"/>
  <c r="DX30" i="1"/>
  <c r="EB65" i="1"/>
  <c r="DZ65" i="1"/>
  <c r="DY65" i="1"/>
  <c r="DX65" i="1"/>
  <c r="EB75" i="1"/>
  <c r="DZ75" i="1"/>
  <c r="DX75" i="1"/>
  <c r="DY75" i="1"/>
  <c r="EB89" i="1"/>
  <c r="DY89" i="1"/>
  <c r="DZ89" i="1"/>
  <c r="DX89" i="1"/>
  <c r="EB81" i="1"/>
  <c r="DY81" i="1"/>
  <c r="DX81" i="1"/>
  <c r="DZ81" i="1"/>
  <c r="EB77" i="1"/>
  <c r="DZ77" i="1"/>
  <c r="DY77" i="1"/>
  <c r="DX77" i="1"/>
  <c r="EB31" i="1"/>
  <c r="DX31" i="1"/>
  <c r="DY31" i="1"/>
  <c r="DZ31" i="1"/>
  <c r="EB184" i="1"/>
  <c r="DZ184" i="1"/>
  <c r="DX184" i="1"/>
  <c r="DY184" i="1"/>
  <c r="EB182" i="1"/>
  <c r="DX182" i="1"/>
  <c r="DY182" i="1"/>
  <c r="DZ182" i="1"/>
  <c r="EB141" i="1"/>
  <c r="DX141" i="1"/>
  <c r="DY141" i="1"/>
  <c r="DZ141" i="1"/>
  <c r="EB51" i="1"/>
  <c r="DX51" i="1"/>
  <c r="DY51" i="1"/>
  <c r="DZ51" i="1"/>
  <c r="EB86" i="1"/>
  <c r="DZ86" i="1"/>
  <c r="DX86" i="1"/>
  <c r="DY86" i="1"/>
  <c r="EB96" i="1"/>
  <c r="DX96" i="1"/>
  <c r="DY96" i="1"/>
  <c r="DZ96" i="1"/>
  <c r="EB168" i="1"/>
  <c r="DY168" i="1"/>
  <c r="DZ168" i="1"/>
  <c r="DX168" i="1"/>
  <c r="EB63" i="1"/>
  <c r="DZ63" i="1"/>
  <c r="DX63" i="1"/>
  <c r="DY63" i="1"/>
  <c r="EB177" i="1"/>
  <c r="DX177" i="1"/>
  <c r="DY177" i="1"/>
  <c r="DZ177" i="1"/>
  <c r="EB92" i="1"/>
  <c r="DX92" i="1"/>
  <c r="DY92" i="1"/>
  <c r="DZ92" i="1"/>
  <c r="EB157" i="1"/>
  <c r="DY157" i="1"/>
  <c r="DX157" i="1"/>
  <c r="DZ157" i="1"/>
  <c r="EB167" i="1"/>
  <c r="DY167" i="1"/>
  <c r="DZ167" i="1"/>
  <c r="DX167" i="1"/>
  <c r="EB55" i="1"/>
  <c r="DX55" i="1"/>
  <c r="DZ55" i="1"/>
  <c r="DY55" i="1"/>
  <c r="EB57" i="1"/>
  <c r="DY57" i="1"/>
  <c r="DZ57" i="1"/>
  <c r="DX57" i="1"/>
  <c r="EB110" i="1"/>
  <c r="DY110" i="1"/>
  <c r="DZ110" i="1"/>
  <c r="DX110" i="1"/>
  <c r="EB120" i="1"/>
  <c r="DX120" i="1"/>
  <c r="DY120" i="1"/>
  <c r="DZ120" i="1"/>
  <c r="EB50" i="1"/>
  <c r="DY50" i="1"/>
  <c r="DZ50" i="1"/>
  <c r="DX50" i="1"/>
  <c r="EB38" i="1"/>
  <c r="DY38" i="1"/>
  <c r="DX38" i="1"/>
  <c r="DZ38" i="1"/>
  <c r="EB133" i="1"/>
  <c r="DX133" i="1"/>
  <c r="DY133" i="1"/>
  <c r="DZ133" i="1"/>
  <c r="EB117" i="1"/>
  <c r="DZ117" i="1"/>
  <c r="DY117" i="1"/>
  <c r="DX117" i="1"/>
  <c r="EB142" i="1"/>
  <c r="DX142" i="1"/>
  <c r="DY142" i="1"/>
  <c r="DZ142" i="1"/>
  <c r="EB130" i="1"/>
  <c r="DY130" i="1"/>
  <c r="DZ130" i="1"/>
  <c r="DX130" i="1"/>
  <c r="EB119" i="1"/>
  <c r="DX119" i="1"/>
  <c r="DY119" i="1"/>
  <c r="DZ119" i="1"/>
  <c r="EB8" i="1"/>
  <c r="DY8" i="1"/>
  <c r="DZ8" i="1"/>
  <c r="DX8" i="1"/>
  <c r="EB37" i="1"/>
  <c r="DZ37" i="1"/>
  <c r="DX37" i="1"/>
  <c r="DY37" i="1"/>
  <c r="EB121" i="1"/>
  <c r="DY121" i="1"/>
  <c r="DX121" i="1"/>
  <c r="DZ121" i="1"/>
  <c r="EB174" i="1"/>
  <c r="DZ174" i="1"/>
  <c r="DX174" i="1"/>
  <c r="DY174" i="1"/>
  <c r="EB147" i="1"/>
  <c r="DY147" i="1"/>
  <c r="DZ147" i="1"/>
  <c r="DX147" i="1"/>
  <c r="EB49" i="1"/>
  <c r="DY49" i="1"/>
  <c r="DZ49" i="1"/>
  <c r="DX49" i="1"/>
  <c r="EB26" i="1"/>
  <c r="DZ26" i="1"/>
  <c r="DX26" i="1"/>
  <c r="DY26" i="1"/>
  <c r="EB14" i="1"/>
  <c r="DX14" i="1"/>
  <c r="DY14" i="1"/>
  <c r="DZ14" i="1"/>
  <c r="EB17" i="1"/>
  <c r="DZ17" i="1"/>
  <c r="DX17" i="1"/>
  <c r="DY17" i="1"/>
  <c r="EB173" i="1"/>
  <c r="DX173" i="1"/>
  <c r="DZ173" i="1"/>
  <c r="DY173" i="1"/>
  <c r="EB87" i="1"/>
  <c r="DY87" i="1"/>
  <c r="DZ87" i="1"/>
  <c r="DX87" i="1"/>
  <c r="EB59" i="1"/>
  <c r="DY59" i="1"/>
  <c r="DX59" i="1"/>
  <c r="DZ59" i="1"/>
  <c r="EB73" i="1"/>
  <c r="DX73" i="1"/>
  <c r="DY73" i="1"/>
  <c r="DZ73" i="1"/>
  <c r="EB113" i="1"/>
  <c r="DZ113" i="1"/>
  <c r="DX113" i="1"/>
  <c r="DY113" i="1"/>
  <c r="EB72" i="1"/>
  <c r="DX72" i="1"/>
  <c r="DY72" i="1"/>
  <c r="DZ72" i="1"/>
  <c r="DT6" i="1"/>
  <c r="DU122" i="1"/>
  <c r="DV122" i="1"/>
  <c r="DT122" i="1"/>
  <c r="DT92" i="1"/>
  <c r="DV92" i="1"/>
  <c r="DU92" i="1"/>
  <c r="DV57" i="1"/>
  <c r="DU57" i="1"/>
  <c r="DT57" i="1"/>
  <c r="DV14" i="1"/>
  <c r="DU14" i="1"/>
  <c r="DT14" i="1"/>
  <c r="DV176" i="1"/>
  <c r="DT176" i="1"/>
  <c r="DU176" i="1"/>
  <c r="DT50" i="1"/>
  <c r="DU50" i="1"/>
  <c r="DV50" i="1"/>
  <c r="DU163" i="1"/>
  <c r="DV163" i="1"/>
  <c r="DT163" i="1"/>
  <c r="DU121" i="1"/>
  <c r="DV121" i="1"/>
  <c r="DT121" i="1"/>
  <c r="DU141" i="1"/>
  <c r="DV141" i="1"/>
  <c r="DT141" i="1"/>
  <c r="DT51" i="1"/>
  <c r="DU51" i="1"/>
  <c r="DV51" i="1"/>
  <c r="DT49" i="1"/>
  <c r="DV49" i="1"/>
  <c r="DU49" i="1"/>
  <c r="DV96" i="1"/>
  <c r="DT96" i="1"/>
  <c r="DU96" i="1"/>
  <c r="DV73" i="1"/>
  <c r="DU73" i="1"/>
  <c r="DT73" i="1"/>
  <c r="DV179" i="1"/>
  <c r="DU179" i="1"/>
  <c r="DT179" i="1"/>
  <c r="DU101" i="1"/>
  <c r="DV101" i="1"/>
  <c r="DT101" i="1"/>
  <c r="DU80" i="1"/>
  <c r="DV80" i="1"/>
  <c r="DT80" i="1"/>
  <c r="DT12" i="1"/>
  <c r="DU12" i="1"/>
  <c r="DV12" i="1"/>
  <c r="DT66" i="1"/>
  <c r="DU66" i="1"/>
  <c r="DV66" i="1"/>
  <c r="DV19" i="1"/>
  <c r="DU19" i="1"/>
  <c r="DT19" i="1"/>
  <c r="DU20" i="1"/>
  <c r="DV20" i="1"/>
  <c r="DT20" i="1"/>
  <c r="DU21" i="1"/>
  <c r="DV21" i="1"/>
  <c r="DT21" i="1"/>
  <c r="DU43" i="1"/>
  <c r="DV43" i="1"/>
  <c r="DT43" i="1"/>
  <c r="DV56" i="1"/>
  <c r="DU56" i="1"/>
  <c r="DT56" i="1"/>
  <c r="DT131" i="1"/>
  <c r="DV131" i="1"/>
  <c r="DU131" i="1"/>
  <c r="DU48" i="1"/>
  <c r="DT48" i="1"/>
  <c r="DV48" i="1"/>
  <c r="DU81" i="1"/>
  <c r="DV81" i="1"/>
  <c r="DT81" i="1"/>
  <c r="DT8" i="1"/>
  <c r="DU8" i="1"/>
  <c r="DV8" i="1"/>
  <c r="DU162" i="1"/>
  <c r="DV162" i="1"/>
  <c r="DT162" i="1"/>
  <c r="DV93" i="1"/>
  <c r="DU93" i="1"/>
  <c r="DT93" i="1"/>
  <c r="DV157" i="1"/>
  <c r="DU157" i="1"/>
  <c r="DT157" i="1"/>
  <c r="DU168" i="1"/>
  <c r="DT168" i="1"/>
  <c r="DV168" i="1"/>
  <c r="DV78" i="1"/>
  <c r="DU78" i="1"/>
  <c r="DT78" i="1"/>
  <c r="DT132" i="1"/>
  <c r="DV132" i="1"/>
  <c r="DU132" i="1"/>
  <c r="DT107" i="1"/>
  <c r="DU107" i="1"/>
  <c r="DV107" i="1"/>
  <c r="DT70" i="1"/>
  <c r="DU70" i="1"/>
  <c r="DV70" i="1"/>
  <c r="DT45" i="1"/>
  <c r="DU45" i="1"/>
  <c r="DV45" i="1"/>
  <c r="DT126" i="1"/>
  <c r="DU126" i="1"/>
  <c r="DV126" i="1"/>
  <c r="DT69" i="1"/>
  <c r="DU69" i="1"/>
  <c r="DV69" i="1"/>
  <c r="DT105" i="1"/>
  <c r="DU105" i="1"/>
  <c r="DV105" i="1"/>
  <c r="DU103" i="1"/>
  <c r="DV103" i="1"/>
  <c r="DT103" i="1"/>
  <c r="DV135" i="1"/>
  <c r="DU135" i="1"/>
  <c r="DT135" i="1"/>
  <c r="DU143" i="1"/>
  <c r="DV143" i="1"/>
  <c r="DT143" i="1"/>
  <c r="DT151" i="1"/>
  <c r="DV151" i="1"/>
  <c r="DU151" i="1"/>
  <c r="DT171" i="1"/>
  <c r="DU171" i="1"/>
  <c r="DV171" i="1"/>
  <c r="DV136" i="1"/>
  <c r="DU136" i="1"/>
  <c r="DT136" i="1"/>
  <c r="DV74" i="1"/>
  <c r="DU74" i="1"/>
  <c r="DT74" i="1"/>
  <c r="DV115" i="1"/>
  <c r="DU115" i="1"/>
  <c r="DT115" i="1"/>
  <c r="DU180" i="1"/>
  <c r="DV180" i="1"/>
  <c r="DT180" i="1"/>
  <c r="DV13" i="1"/>
  <c r="DT13" i="1"/>
  <c r="DU13" i="1"/>
  <c r="DT26" i="1"/>
  <c r="DU26" i="1"/>
  <c r="DV26" i="1"/>
  <c r="DV17" i="1"/>
  <c r="DU17" i="1"/>
  <c r="DT17" i="1"/>
  <c r="DT87" i="1"/>
  <c r="DU87" i="1"/>
  <c r="DV87" i="1"/>
  <c r="DV113" i="1"/>
  <c r="DT113" i="1"/>
  <c r="DU113" i="1"/>
  <c r="DT65" i="1"/>
  <c r="DU65" i="1"/>
  <c r="DV65" i="1"/>
  <c r="DU100" i="1"/>
  <c r="DV100" i="1"/>
  <c r="DT100" i="1"/>
  <c r="DT152" i="1"/>
  <c r="DU152" i="1"/>
  <c r="DV152" i="1"/>
  <c r="DV94" i="1"/>
  <c r="DU94" i="1"/>
  <c r="DT94" i="1"/>
  <c r="DT29" i="1"/>
  <c r="DU29" i="1"/>
  <c r="DV29" i="1"/>
  <c r="DV114" i="1"/>
  <c r="DU114" i="1"/>
  <c r="DT114" i="1"/>
  <c r="DT129" i="1"/>
  <c r="DU129" i="1"/>
  <c r="DV129" i="1"/>
  <c r="DV34" i="1"/>
  <c r="DT34" i="1"/>
  <c r="DU34" i="1"/>
  <c r="DT149" i="1"/>
  <c r="DV149" i="1"/>
  <c r="DU149" i="1"/>
  <c r="DU22" i="1"/>
  <c r="DV22" i="1"/>
  <c r="DT22" i="1"/>
  <c r="DV178" i="1"/>
  <c r="DU178" i="1"/>
  <c r="DT178" i="1"/>
  <c r="DV138" i="1"/>
  <c r="DU138" i="1"/>
  <c r="DT138" i="1"/>
  <c r="DV58" i="1"/>
  <c r="DU58" i="1"/>
  <c r="DT58" i="1"/>
  <c r="DT127" i="1"/>
  <c r="DU127" i="1"/>
  <c r="DV127" i="1"/>
  <c r="DT169" i="1"/>
  <c r="DU169" i="1"/>
  <c r="DV169" i="1"/>
  <c r="DV175" i="1"/>
  <c r="DU175" i="1"/>
  <c r="DT175" i="1"/>
  <c r="DT64" i="1"/>
  <c r="DU64" i="1"/>
  <c r="DV64" i="1"/>
  <c r="DT148" i="1"/>
  <c r="DU148" i="1"/>
  <c r="DV148" i="1"/>
  <c r="DU41" i="1"/>
  <c r="DV41" i="1"/>
  <c r="DT41" i="1"/>
  <c r="DV53" i="1"/>
  <c r="DT53" i="1"/>
  <c r="DU53" i="1"/>
  <c r="DT27" i="1"/>
  <c r="DU27" i="1"/>
  <c r="DV27" i="1"/>
  <c r="DT164" i="1"/>
  <c r="DV164" i="1"/>
  <c r="DU164" i="1"/>
  <c r="DV173" i="1"/>
  <c r="DU173" i="1"/>
  <c r="DT173" i="1"/>
  <c r="DV59" i="1"/>
  <c r="DU59" i="1"/>
  <c r="DT59" i="1"/>
  <c r="DT72" i="1"/>
  <c r="DV72" i="1"/>
  <c r="DU72" i="1"/>
  <c r="DT46" i="1"/>
  <c r="DU46" i="1"/>
  <c r="DV46" i="1"/>
  <c r="DV99" i="1"/>
  <c r="DU99" i="1"/>
  <c r="DT99" i="1"/>
  <c r="DT90" i="1"/>
  <c r="DV90" i="1"/>
  <c r="DU90" i="1"/>
  <c r="DT85" i="1"/>
  <c r="DU85" i="1"/>
  <c r="DV85" i="1"/>
  <c r="DT91" i="1"/>
  <c r="DV91" i="1"/>
  <c r="DU91" i="1"/>
  <c r="DT165" i="1"/>
  <c r="DU165" i="1"/>
  <c r="DV165" i="1"/>
  <c r="DT88" i="1"/>
  <c r="DU88" i="1"/>
  <c r="DV88" i="1"/>
  <c r="DV158" i="1"/>
  <c r="DU158" i="1"/>
  <c r="DT158" i="1"/>
  <c r="DU40" i="1"/>
  <c r="DV40" i="1"/>
  <c r="DT40" i="1"/>
  <c r="DU160" i="1"/>
  <c r="DV160" i="1"/>
  <c r="DT160" i="1"/>
  <c r="DV154" i="1"/>
  <c r="DT154" i="1"/>
  <c r="DU154" i="1"/>
  <c r="DV35" i="1"/>
  <c r="DT35" i="1"/>
  <c r="DU35" i="1"/>
  <c r="DV177" i="1"/>
  <c r="DU177" i="1"/>
  <c r="DT177" i="1"/>
  <c r="DT167" i="1"/>
  <c r="DU167" i="1"/>
  <c r="DV167" i="1"/>
  <c r="DT110" i="1"/>
  <c r="DV110" i="1"/>
  <c r="DU110" i="1"/>
  <c r="DT30" i="1"/>
  <c r="DV30" i="1"/>
  <c r="DU30" i="1"/>
  <c r="DT125" i="1"/>
  <c r="DU125" i="1"/>
  <c r="DV125" i="1"/>
  <c r="DV137" i="1"/>
  <c r="DU137" i="1"/>
  <c r="DT137" i="1"/>
  <c r="DV98" i="1"/>
  <c r="DU98" i="1"/>
  <c r="DT98" i="1"/>
  <c r="DU28" i="1"/>
  <c r="DT28" i="1"/>
  <c r="DV28" i="1"/>
  <c r="DT67" i="1"/>
  <c r="DU67" i="1"/>
  <c r="DV67" i="1"/>
  <c r="DV134" i="1"/>
  <c r="DU134" i="1"/>
  <c r="DT134" i="1"/>
  <c r="DU60" i="1"/>
  <c r="DV60" i="1"/>
  <c r="DT60" i="1"/>
  <c r="DT130" i="1"/>
  <c r="DV130" i="1"/>
  <c r="DU130" i="1"/>
  <c r="DV119" i="1"/>
  <c r="DU119" i="1"/>
  <c r="DT119" i="1"/>
  <c r="DT184" i="1"/>
  <c r="DV184" i="1"/>
  <c r="DU184" i="1"/>
  <c r="DV18" i="1"/>
  <c r="DU18" i="1"/>
  <c r="DT18" i="1"/>
  <c r="DT89" i="1"/>
  <c r="DV89" i="1"/>
  <c r="DU89" i="1"/>
  <c r="DV38" i="1"/>
  <c r="DU38" i="1"/>
  <c r="DT38" i="1"/>
  <c r="DV79" i="1"/>
  <c r="DU79" i="1"/>
  <c r="DT79" i="1"/>
  <c r="DU83" i="1"/>
  <c r="DV83" i="1"/>
  <c r="DT83" i="1"/>
  <c r="DU6" i="1"/>
  <c r="DV6" i="1"/>
  <c r="DV153" i="1"/>
  <c r="DT153" i="1"/>
  <c r="DU153" i="1"/>
  <c r="DT109" i="1"/>
  <c r="DV109" i="1"/>
  <c r="DU109" i="1"/>
  <c r="DT150" i="1"/>
  <c r="DU150" i="1"/>
  <c r="DV150" i="1"/>
  <c r="DV95" i="1"/>
  <c r="DU95" i="1"/>
  <c r="DT95" i="1"/>
  <c r="DT24" i="1"/>
  <c r="DV24" i="1"/>
  <c r="DU24" i="1"/>
  <c r="DV118" i="1"/>
  <c r="DU118" i="1"/>
  <c r="DT118" i="1"/>
  <c r="DV159" i="1"/>
  <c r="DU159" i="1"/>
  <c r="DT159" i="1"/>
  <c r="DU108" i="1"/>
  <c r="DT108" i="1"/>
  <c r="DV108" i="1"/>
  <c r="DV155" i="1"/>
  <c r="DT155" i="1"/>
  <c r="DU155" i="1"/>
  <c r="DV16" i="1"/>
  <c r="DU16" i="1"/>
  <c r="DT16" i="1"/>
  <c r="DU62" i="1"/>
  <c r="DV62" i="1"/>
  <c r="DT62" i="1"/>
  <c r="DT166" i="1"/>
  <c r="DU166" i="1"/>
  <c r="DV166" i="1"/>
  <c r="DV15" i="1"/>
  <c r="DU15" i="1"/>
  <c r="DT15" i="1"/>
  <c r="DT145" i="1"/>
  <c r="DU145" i="1"/>
  <c r="DV145" i="1"/>
  <c r="DT104" i="1"/>
  <c r="DV104" i="1"/>
  <c r="DU104" i="1"/>
  <c r="DT172" i="1"/>
  <c r="DV172" i="1"/>
  <c r="DU172" i="1"/>
  <c r="DU82" i="1"/>
  <c r="DV82" i="1"/>
  <c r="DT82" i="1"/>
  <c r="DT32" i="1"/>
  <c r="DV32" i="1"/>
  <c r="DU32" i="1"/>
  <c r="DT170" i="1"/>
  <c r="DU170" i="1"/>
  <c r="DV170" i="1"/>
  <c r="DU140" i="1"/>
  <c r="DV140" i="1"/>
  <c r="DT140" i="1"/>
  <c r="DV39" i="1"/>
  <c r="DU39" i="1"/>
  <c r="DT39" i="1"/>
  <c r="DT7" i="1"/>
  <c r="DU7" i="1"/>
  <c r="DV7" i="1"/>
  <c r="DV76" i="1"/>
  <c r="DU76" i="1"/>
  <c r="DT76" i="1"/>
  <c r="DT124" i="1"/>
  <c r="DV124" i="1"/>
  <c r="DU124" i="1"/>
  <c r="DT112" i="1"/>
  <c r="DU112" i="1"/>
  <c r="DV112" i="1"/>
  <c r="DU142" i="1"/>
  <c r="DV142" i="1"/>
  <c r="DT142" i="1"/>
  <c r="DV77" i="1"/>
  <c r="DU77" i="1"/>
  <c r="DT77" i="1"/>
  <c r="DT31" i="1"/>
  <c r="DV31" i="1"/>
  <c r="DU31" i="1"/>
  <c r="DV37" i="1"/>
  <c r="DU37" i="1"/>
  <c r="DT37" i="1"/>
  <c r="DV97" i="1"/>
  <c r="DU97" i="1"/>
  <c r="DT97" i="1"/>
  <c r="DV139" i="1"/>
  <c r="DU139" i="1"/>
  <c r="DT139" i="1"/>
  <c r="DT52" i="1"/>
  <c r="DV52" i="1"/>
  <c r="DU52" i="1"/>
  <c r="DT10" i="1"/>
  <c r="DV10" i="1"/>
  <c r="DU10" i="1"/>
  <c r="DU61" i="1"/>
  <c r="DV61" i="1"/>
  <c r="DT61" i="1"/>
  <c r="DU182" i="1"/>
  <c r="DV182" i="1"/>
  <c r="DT182" i="1"/>
  <c r="DV174" i="1"/>
  <c r="DT174" i="1"/>
  <c r="DU174" i="1"/>
  <c r="DT147" i="1"/>
  <c r="DU147" i="1"/>
  <c r="DV147" i="1"/>
  <c r="DT86" i="1"/>
  <c r="DU86" i="1"/>
  <c r="DV86" i="1"/>
  <c r="DU63" i="1"/>
  <c r="DV63" i="1"/>
  <c r="DT63" i="1"/>
  <c r="DV55" i="1"/>
  <c r="DT55" i="1"/>
  <c r="DU55" i="1"/>
  <c r="DU120" i="1"/>
  <c r="DV120" i="1"/>
  <c r="DT120" i="1"/>
  <c r="DV75" i="1"/>
  <c r="DU75" i="1"/>
  <c r="DT75" i="1"/>
  <c r="DU23" i="1"/>
  <c r="DV23" i="1"/>
  <c r="DT23" i="1"/>
  <c r="DV133" i="1"/>
  <c r="DU133" i="1"/>
  <c r="DT133" i="1"/>
  <c r="DV117" i="1"/>
  <c r="DU117" i="1"/>
  <c r="DT117" i="1"/>
  <c r="DU123" i="1"/>
  <c r="DV123" i="1"/>
  <c r="DT123" i="1"/>
  <c r="DU181" i="1"/>
  <c r="DV181" i="1"/>
  <c r="DT181" i="1"/>
  <c r="DT106" i="1"/>
  <c r="DU106" i="1"/>
  <c r="DV106" i="1"/>
  <c r="DT47" i="1"/>
  <c r="DU47" i="1"/>
  <c r="DV47" i="1"/>
  <c r="DT111" i="1"/>
  <c r="DV111" i="1"/>
  <c r="DU111" i="1"/>
  <c r="DV36" i="1"/>
  <c r="DU36" i="1"/>
  <c r="DT36" i="1"/>
  <c r="DU183" i="1"/>
  <c r="DV183" i="1"/>
  <c r="DT183" i="1"/>
  <c r="DT44" i="1"/>
  <c r="DV44" i="1"/>
  <c r="DU44" i="1"/>
  <c r="DU42" i="1"/>
  <c r="DV42" i="1"/>
  <c r="DT42" i="1"/>
  <c r="DT146" i="1"/>
  <c r="DU146" i="1"/>
  <c r="DV146" i="1"/>
  <c r="DT25" i="1"/>
  <c r="DU25" i="1"/>
  <c r="DV25" i="1"/>
  <c r="DT84" i="1"/>
  <c r="DV84" i="1"/>
  <c r="DU84" i="1"/>
  <c r="DU128" i="1"/>
  <c r="DT128" i="1"/>
  <c r="DV128" i="1"/>
  <c r="DV116" i="1"/>
  <c r="DU116" i="1"/>
  <c r="DT116" i="1"/>
  <c r="DU68" i="1"/>
  <c r="DT68" i="1"/>
  <c r="DV68" i="1"/>
  <c r="DU102" i="1"/>
  <c r="DV102" i="1"/>
  <c r="DT102" i="1"/>
  <c r="DT9" i="1"/>
  <c r="DV9" i="1"/>
  <c r="DU9" i="1"/>
  <c r="DV54" i="1"/>
  <c r="DT54" i="1"/>
  <c r="DU54" i="1"/>
  <c r="DV33" i="1"/>
  <c r="DU33" i="1"/>
  <c r="DT33" i="1"/>
  <c r="DT71" i="1"/>
  <c r="DU71" i="1"/>
  <c r="DV71" i="1"/>
  <c r="DT11" i="1"/>
  <c r="DV11" i="1"/>
  <c r="DU11" i="1"/>
  <c r="DV156" i="1"/>
  <c r="DU156" i="1"/>
  <c r="DT156" i="1"/>
  <c r="DT144" i="1"/>
  <c r="DV144" i="1"/>
  <c r="DU144" i="1"/>
  <c r="DU161" i="1"/>
  <c r="DV161" i="1"/>
  <c r="DT161" i="1"/>
  <c r="DW196" i="1"/>
  <c r="EA196" i="1" s="1"/>
  <c r="DW194" i="1"/>
  <c r="EA194" i="1" s="1"/>
  <c r="DW197" i="1"/>
  <c r="EA197" i="1" s="1"/>
  <c r="DW187" i="1"/>
  <c r="EA187" i="1" s="1"/>
  <c r="DW190" i="1"/>
  <c r="EA190" i="1" s="1"/>
  <c r="DW186" i="1"/>
  <c r="EA186" i="1" s="1"/>
  <c r="DW189" i="1"/>
  <c r="EA189" i="1" s="1"/>
  <c r="DW185" i="1"/>
  <c r="EA185" i="1" s="1"/>
  <c r="DW188" i="1"/>
  <c r="EA188" i="1" s="1"/>
  <c r="DW192" i="1"/>
  <c r="EA192" i="1" s="1"/>
  <c r="DW191" i="1"/>
  <c r="EA191" i="1" s="1"/>
  <c r="DW193" i="1"/>
  <c r="EA193" i="1" s="1"/>
  <c r="DW195" i="1"/>
  <c r="EA195" i="1" s="1"/>
  <c r="ER186" i="1"/>
  <c r="ES196" i="1"/>
  <c r="ES193" i="1"/>
  <c r="ER192" i="1"/>
  <c r="ER185" i="1"/>
  <c r="ER190" i="1"/>
  <c r="ER188" i="1"/>
  <c r="ER187" i="1"/>
  <c r="ES187" i="1"/>
  <c r="ES194" i="1"/>
  <c r="ES188" i="1"/>
  <c r="ER194" i="1"/>
  <c r="ES195" i="1"/>
  <c r="ER191" i="1"/>
  <c r="ER195" i="1"/>
  <c r="ES191" i="1"/>
  <c r="ES197" i="1"/>
  <c r="ES189" i="1"/>
  <c r="ES192" i="1"/>
  <c r="ER197" i="1"/>
  <c r="ER189" i="1"/>
  <c r="ES186" i="1"/>
  <c r="ER196" i="1"/>
  <c r="ER193" i="1"/>
  <c r="ES185" i="1"/>
  <c r="ES190" i="1"/>
  <c r="DH3" i="1"/>
  <c r="DG3" i="1"/>
  <c r="CU134" i="1"/>
  <c r="CV134" i="1"/>
  <c r="CU85" i="1"/>
  <c r="CV85" i="1"/>
  <c r="CU91" i="1"/>
  <c r="CV91" i="1"/>
  <c r="CU109" i="1"/>
  <c r="CV109" i="1"/>
  <c r="CU135" i="1"/>
  <c r="CV135" i="1"/>
  <c r="CU29" i="1"/>
  <c r="CV29" i="1"/>
  <c r="CU60" i="1"/>
  <c r="CV60" i="1"/>
  <c r="CU143" i="1"/>
  <c r="CV143" i="1"/>
  <c r="CU150" i="1"/>
  <c r="CV150" i="1"/>
  <c r="CU114" i="1"/>
  <c r="CV114" i="1"/>
  <c r="CU165" i="1"/>
  <c r="CV165" i="1"/>
  <c r="CU95" i="1"/>
  <c r="CV95" i="1"/>
  <c r="CU129" i="1"/>
  <c r="CV129" i="1"/>
  <c r="CU151" i="1"/>
  <c r="CV151" i="1"/>
  <c r="CU24" i="1"/>
  <c r="CV24" i="1"/>
  <c r="CU88" i="1"/>
  <c r="CV88" i="1"/>
  <c r="CU39" i="1"/>
  <c r="CV39" i="1"/>
  <c r="CU183" i="1"/>
  <c r="CV183" i="1"/>
  <c r="CU159" i="1"/>
  <c r="CV159" i="1"/>
  <c r="CU155" i="1"/>
  <c r="CV155" i="1"/>
  <c r="CU25" i="1"/>
  <c r="CV25" i="1"/>
  <c r="CU54" i="1"/>
  <c r="CV54" i="1"/>
  <c r="CU144" i="1"/>
  <c r="CV144" i="1"/>
  <c r="CU42" i="1"/>
  <c r="CV42" i="1"/>
  <c r="CU84" i="1"/>
  <c r="CV84" i="1"/>
  <c r="CU128" i="1"/>
  <c r="CV128" i="1"/>
  <c r="CU15" i="1"/>
  <c r="CV15" i="1"/>
  <c r="CU172" i="1"/>
  <c r="CV172" i="1"/>
  <c r="CU112" i="1"/>
  <c r="CV112" i="1"/>
  <c r="CU136" i="1"/>
  <c r="CV136" i="1"/>
  <c r="CU32" i="1"/>
  <c r="CV32" i="1"/>
  <c r="CU7" i="1"/>
  <c r="CV7" i="1"/>
  <c r="CU118" i="1"/>
  <c r="CV118" i="1"/>
  <c r="CU72" i="1"/>
  <c r="CV72" i="1"/>
  <c r="CU22" i="1"/>
  <c r="CV22" i="1"/>
  <c r="CU169" i="1"/>
  <c r="CV169" i="1"/>
  <c r="CU62" i="1"/>
  <c r="CV62" i="1"/>
  <c r="CU166" i="1"/>
  <c r="CV166" i="1"/>
  <c r="CU116" i="1"/>
  <c r="CV116" i="1"/>
  <c r="CU145" i="1"/>
  <c r="CV145" i="1"/>
  <c r="CU68" i="1"/>
  <c r="CV68" i="1"/>
  <c r="CU104" i="1"/>
  <c r="CV104" i="1"/>
  <c r="CU33" i="1"/>
  <c r="CV33" i="1"/>
  <c r="CU122" i="1"/>
  <c r="CV122" i="1"/>
  <c r="CU41" i="1"/>
  <c r="CV41" i="1"/>
  <c r="CU74" i="1"/>
  <c r="CV74" i="1"/>
  <c r="CU53" i="1"/>
  <c r="CV53" i="1"/>
  <c r="CU115" i="1"/>
  <c r="CV115" i="1"/>
  <c r="CU27" i="1"/>
  <c r="CV27" i="1"/>
  <c r="CU180" i="1"/>
  <c r="CV180" i="1"/>
  <c r="CU164" i="1"/>
  <c r="CV164" i="1"/>
  <c r="CU13" i="1"/>
  <c r="CV13" i="1"/>
  <c r="CU121" i="1"/>
  <c r="CV121" i="1"/>
  <c r="CU141" i="1"/>
  <c r="CV141" i="1"/>
  <c r="CU147" i="1"/>
  <c r="CV147" i="1"/>
  <c r="CU49" i="1"/>
  <c r="CV49" i="1"/>
  <c r="CU96" i="1"/>
  <c r="CV96" i="1"/>
  <c r="CU26" i="1"/>
  <c r="CV26" i="1"/>
  <c r="CU14" i="1"/>
  <c r="CV14" i="1"/>
  <c r="CU17" i="1"/>
  <c r="CV17" i="1"/>
  <c r="CU173" i="1"/>
  <c r="CV173" i="1"/>
  <c r="CU87" i="1"/>
  <c r="CV87" i="1"/>
  <c r="CU59" i="1"/>
  <c r="CV59" i="1"/>
  <c r="CU73" i="1"/>
  <c r="CV73" i="1"/>
  <c r="CU113" i="1"/>
  <c r="CV113" i="1"/>
  <c r="CU179" i="1"/>
  <c r="CV179" i="1"/>
  <c r="CU101" i="1"/>
  <c r="CV101" i="1"/>
  <c r="CU58" i="1"/>
  <c r="CV58" i="1"/>
  <c r="CU175" i="1"/>
  <c r="CV175" i="1"/>
  <c r="CU64" i="1"/>
  <c r="CV64" i="1"/>
  <c r="CU148" i="1"/>
  <c r="CV148" i="1"/>
  <c r="CU30" i="1"/>
  <c r="CV30" i="1"/>
  <c r="CU18" i="1"/>
  <c r="CV18" i="1"/>
  <c r="CU65" i="1"/>
  <c r="CV65" i="1"/>
  <c r="CU176" i="1"/>
  <c r="CV176" i="1"/>
  <c r="CU75" i="1"/>
  <c r="CV75" i="1"/>
  <c r="CU89" i="1"/>
  <c r="CV89" i="1"/>
  <c r="CU23" i="1"/>
  <c r="CV23" i="1"/>
  <c r="CU50" i="1"/>
  <c r="CV50" i="1"/>
  <c r="CU38" i="1"/>
  <c r="CV38" i="1"/>
  <c r="CU168" i="1"/>
  <c r="CV168" i="1"/>
  <c r="CU125" i="1"/>
  <c r="CV125" i="1"/>
  <c r="CU133" i="1"/>
  <c r="CV133" i="1"/>
  <c r="CU79" i="1"/>
  <c r="CV79" i="1"/>
  <c r="CU117" i="1"/>
  <c r="CV117" i="1"/>
  <c r="CU137" i="1"/>
  <c r="CV137" i="1"/>
  <c r="CU170" i="1"/>
  <c r="CV170" i="1"/>
  <c r="CU124" i="1"/>
  <c r="CV124" i="1"/>
  <c r="CU142" i="1"/>
  <c r="CV142" i="1"/>
  <c r="CU81" i="1"/>
  <c r="CV81" i="1"/>
  <c r="CU130" i="1"/>
  <c r="CV130" i="1"/>
  <c r="CU77" i="1"/>
  <c r="CV77" i="1"/>
  <c r="CU119" i="1"/>
  <c r="CV119" i="1"/>
  <c r="CU31" i="1"/>
  <c r="CV31" i="1"/>
  <c r="CU8" i="1"/>
  <c r="CV8" i="1"/>
  <c r="CU184" i="1"/>
  <c r="CV184" i="1"/>
  <c r="CU37" i="1"/>
  <c r="CV37" i="1"/>
  <c r="CU162" i="1"/>
  <c r="CV162" i="1"/>
  <c r="CU97" i="1"/>
  <c r="CV97" i="1"/>
  <c r="CU154" i="1"/>
  <c r="CV154" i="1"/>
  <c r="CU93" i="1"/>
  <c r="CV93" i="1"/>
  <c r="CU139" i="1"/>
  <c r="CV139" i="1"/>
  <c r="CU35" i="1"/>
  <c r="CV35" i="1"/>
  <c r="CU52" i="1"/>
  <c r="CV52" i="1"/>
  <c r="CU10" i="1"/>
  <c r="CV10" i="1"/>
  <c r="CU61" i="1"/>
  <c r="CV61" i="1"/>
  <c r="CU182" i="1"/>
  <c r="CV182" i="1"/>
  <c r="CU174" i="1"/>
  <c r="CV174" i="1"/>
  <c r="CU51" i="1"/>
  <c r="CV51" i="1"/>
  <c r="CU86" i="1"/>
  <c r="CV86" i="1"/>
  <c r="CU158" i="1"/>
  <c r="CV158" i="1"/>
  <c r="CU171" i="1"/>
  <c r="CV171" i="1"/>
  <c r="CU149" i="1"/>
  <c r="CV149" i="1"/>
  <c r="CU44" i="1"/>
  <c r="CV44" i="1"/>
  <c r="CU178" i="1"/>
  <c r="CV178" i="1"/>
  <c r="CU138" i="1"/>
  <c r="CV138" i="1"/>
  <c r="CU127" i="1"/>
  <c r="CV127" i="1"/>
  <c r="CU102" i="1"/>
  <c r="CV102" i="1"/>
  <c r="CU9" i="1"/>
  <c r="CV9" i="1"/>
  <c r="CU71" i="1"/>
  <c r="CV71" i="1"/>
  <c r="CU11" i="1"/>
  <c r="CV11" i="1"/>
  <c r="CU156" i="1"/>
  <c r="CV156" i="1"/>
  <c r="CU161" i="1"/>
  <c r="CV161" i="1"/>
  <c r="CU63" i="1"/>
  <c r="CV63" i="1"/>
  <c r="CU177" i="1"/>
  <c r="CV177" i="1"/>
  <c r="CU92" i="1"/>
  <c r="CV92" i="1"/>
  <c r="CU157" i="1"/>
  <c r="CV157" i="1"/>
  <c r="CU167" i="1"/>
  <c r="CV167" i="1"/>
  <c r="CU55" i="1"/>
  <c r="CV55" i="1"/>
  <c r="CU57" i="1"/>
  <c r="CV57" i="1"/>
  <c r="CU110" i="1"/>
  <c r="CV110" i="1"/>
  <c r="CU120" i="1"/>
  <c r="CV120" i="1"/>
  <c r="CU83" i="1"/>
  <c r="CV83" i="1"/>
  <c r="CU78" i="1"/>
  <c r="CV78" i="1"/>
  <c r="CU46" i="1"/>
  <c r="CV46" i="1"/>
  <c r="CU80" i="1"/>
  <c r="CV80" i="1"/>
  <c r="CU6" i="1"/>
  <c r="CV6" i="1"/>
  <c r="CU132" i="1"/>
  <c r="CV132" i="1"/>
  <c r="CU99" i="1"/>
  <c r="CV99" i="1"/>
  <c r="CU153" i="1"/>
  <c r="CV153" i="1"/>
  <c r="CU12" i="1"/>
  <c r="CV12" i="1"/>
  <c r="CU123" i="1"/>
  <c r="CV123" i="1"/>
  <c r="CU98" i="1"/>
  <c r="CV98" i="1"/>
  <c r="CU66" i="1"/>
  <c r="CV66" i="1"/>
  <c r="CU100" i="1"/>
  <c r="CV100" i="1"/>
  <c r="CU19" i="1"/>
  <c r="CV19" i="1"/>
  <c r="CU28" i="1"/>
  <c r="CV28" i="1"/>
  <c r="CU107" i="1"/>
  <c r="CV107" i="1"/>
  <c r="CU181" i="1"/>
  <c r="CV181" i="1"/>
  <c r="CU20" i="1"/>
  <c r="CV20" i="1"/>
  <c r="CU103" i="1"/>
  <c r="CV103" i="1"/>
  <c r="CU94" i="1"/>
  <c r="CV94" i="1"/>
  <c r="CU34" i="1"/>
  <c r="CV34" i="1"/>
  <c r="CU108" i="1"/>
  <c r="CV108" i="1"/>
  <c r="CU146" i="1"/>
  <c r="CV146" i="1"/>
  <c r="CU40" i="1"/>
  <c r="CV40" i="1"/>
  <c r="CU16" i="1"/>
  <c r="CV16" i="1"/>
  <c r="CU160" i="1"/>
  <c r="CV160" i="1"/>
  <c r="CU82" i="1"/>
  <c r="CV82" i="1"/>
  <c r="CU140" i="1"/>
  <c r="CV140" i="1"/>
  <c r="CU76" i="1"/>
  <c r="CV76" i="1"/>
  <c r="CU163" i="1"/>
  <c r="CV163" i="1"/>
  <c r="CU106" i="1"/>
  <c r="CV106" i="1"/>
  <c r="CU70" i="1"/>
  <c r="CV70" i="1"/>
  <c r="CU152" i="1"/>
  <c r="CV152" i="1"/>
  <c r="CU47" i="1"/>
  <c r="CV47" i="1"/>
  <c r="CU21" i="1"/>
  <c r="CV21" i="1"/>
  <c r="CU111" i="1"/>
  <c r="CV111" i="1"/>
  <c r="CU45" i="1"/>
  <c r="CV45" i="1"/>
  <c r="CU36" i="1"/>
  <c r="CV36" i="1"/>
  <c r="CU43" i="1"/>
  <c r="CV43" i="1"/>
  <c r="CU126" i="1"/>
  <c r="CV126" i="1"/>
  <c r="CU90" i="1"/>
  <c r="CV90" i="1"/>
  <c r="CU56" i="1"/>
  <c r="CV56" i="1"/>
  <c r="CU67" i="1"/>
  <c r="CV67" i="1"/>
  <c r="CU69" i="1"/>
  <c r="CV69" i="1"/>
  <c r="CU131" i="1"/>
  <c r="CV131" i="1"/>
  <c r="CU105" i="1"/>
  <c r="CV105" i="1"/>
  <c r="CU48" i="1"/>
  <c r="CV48" i="1"/>
  <c r="CS70" i="1"/>
  <c r="CT70" i="1"/>
  <c r="CS126" i="1"/>
  <c r="CT126" i="1"/>
  <c r="CS48" i="1"/>
  <c r="CT48" i="1"/>
  <c r="CS94" i="1"/>
  <c r="CT94" i="1"/>
  <c r="CS60" i="1"/>
  <c r="CT60" i="1"/>
  <c r="CS166" i="1"/>
  <c r="CT166" i="1"/>
  <c r="CS68" i="1"/>
  <c r="CT68" i="1"/>
  <c r="CS41" i="1"/>
  <c r="CT41" i="1"/>
  <c r="CS115" i="1"/>
  <c r="CT115" i="1"/>
  <c r="CS180" i="1"/>
  <c r="CT180" i="1"/>
  <c r="CS130" i="1"/>
  <c r="CT130" i="1"/>
  <c r="CS37" i="1"/>
  <c r="CT37" i="1"/>
  <c r="CS154" i="1"/>
  <c r="CT154" i="1"/>
  <c r="CS61" i="1"/>
  <c r="CT61" i="1"/>
  <c r="CS147" i="1"/>
  <c r="CT147" i="1"/>
  <c r="CS92" i="1"/>
  <c r="CT92" i="1"/>
  <c r="CS55" i="1"/>
  <c r="CT55" i="1"/>
  <c r="CS120" i="1"/>
  <c r="CT120" i="1"/>
  <c r="CS26" i="1"/>
  <c r="CT26" i="1"/>
  <c r="CS17" i="1"/>
  <c r="CT17" i="1"/>
  <c r="CS87" i="1"/>
  <c r="CT87" i="1"/>
  <c r="CS73" i="1"/>
  <c r="CT73" i="1"/>
  <c r="CS113" i="1"/>
  <c r="CT113" i="1"/>
  <c r="CS18" i="1"/>
  <c r="CT18" i="1"/>
  <c r="CS101" i="1"/>
  <c r="CT101" i="1"/>
  <c r="CS23" i="1"/>
  <c r="CT23" i="1"/>
  <c r="CS50" i="1"/>
  <c r="CT50" i="1"/>
  <c r="CS38" i="1"/>
  <c r="CT38" i="1"/>
  <c r="CS168" i="1"/>
  <c r="CT168" i="1"/>
  <c r="CS125" i="1"/>
  <c r="CT125" i="1"/>
  <c r="CS133" i="1"/>
  <c r="CT133" i="1"/>
  <c r="CS79" i="1"/>
  <c r="CT79" i="1"/>
  <c r="CS117" i="1"/>
  <c r="CT117" i="1"/>
  <c r="CS137" i="1"/>
  <c r="CT137" i="1"/>
  <c r="CS93" i="1"/>
  <c r="CT93" i="1"/>
  <c r="CS10" i="1"/>
  <c r="CT10" i="1"/>
  <c r="CS121" i="1"/>
  <c r="CT121" i="1"/>
  <c r="CS86" i="1"/>
  <c r="CT86" i="1"/>
  <c r="CS177" i="1"/>
  <c r="CT177" i="1"/>
  <c r="CS157" i="1"/>
  <c r="CT157" i="1"/>
  <c r="CS57" i="1"/>
  <c r="CT57" i="1"/>
  <c r="CS14" i="1"/>
  <c r="CT14" i="1"/>
  <c r="CS173" i="1"/>
  <c r="CT173" i="1"/>
  <c r="CS59" i="1"/>
  <c r="CT59" i="1"/>
  <c r="CS72" i="1"/>
  <c r="CT72" i="1"/>
  <c r="CS179" i="1"/>
  <c r="CT179" i="1"/>
  <c r="CS65" i="1"/>
  <c r="CT65" i="1"/>
  <c r="CS176" i="1"/>
  <c r="CT176" i="1"/>
  <c r="CS75" i="1"/>
  <c r="CT75" i="1"/>
  <c r="CS89" i="1"/>
  <c r="CT89" i="1"/>
  <c r="CS83" i="1"/>
  <c r="CT83" i="1"/>
  <c r="CS78" i="1"/>
  <c r="CT78" i="1"/>
  <c r="CS46" i="1"/>
  <c r="CT46" i="1"/>
  <c r="CS80" i="1"/>
  <c r="CT80" i="1"/>
  <c r="CS6" i="1"/>
  <c r="CT6" i="1"/>
  <c r="CS132" i="1"/>
  <c r="CT132" i="1"/>
  <c r="CS99" i="1"/>
  <c r="CT99" i="1"/>
  <c r="CS153" i="1"/>
  <c r="CT153" i="1"/>
  <c r="CS12" i="1"/>
  <c r="CT12" i="1"/>
  <c r="CS91" i="1"/>
  <c r="CT91" i="1"/>
  <c r="CS29" i="1"/>
  <c r="CT29" i="1"/>
  <c r="CS116" i="1"/>
  <c r="CT116" i="1"/>
  <c r="CS104" i="1"/>
  <c r="CT104" i="1"/>
  <c r="CS74" i="1"/>
  <c r="CT74" i="1"/>
  <c r="CS27" i="1"/>
  <c r="CT27" i="1"/>
  <c r="CS13" i="1"/>
  <c r="CT13" i="1"/>
  <c r="CS142" i="1"/>
  <c r="CT142" i="1"/>
  <c r="CS119" i="1"/>
  <c r="CT119" i="1"/>
  <c r="CS8" i="1"/>
  <c r="CT8" i="1"/>
  <c r="CS162" i="1"/>
  <c r="CT162" i="1"/>
  <c r="CS52" i="1"/>
  <c r="CT52" i="1"/>
  <c r="CS141" i="1"/>
  <c r="CT141" i="1"/>
  <c r="CS49" i="1"/>
  <c r="CT49" i="1"/>
  <c r="CS30" i="1"/>
  <c r="CT30" i="1"/>
  <c r="CS123" i="1"/>
  <c r="CT123" i="1"/>
  <c r="CS98" i="1"/>
  <c r="CT98" i="1"/>
  <c r="CS66" i="1"/>
  <c r="CT66" i="1"/>
  <c r="CS100" i="1"/>
  <c r="CT100" i="1"/>
  <c r="CS19" i="1"/>
  <c r="CT19" i="1"/>
  <c r="CS28" i="1"/>
  <c r="CT28" i="1"/>
  <c r="CS107" i="1"/>
  <c r="CT107" i="1"/>
  <c r="CS181" i="1"/>
  <c r="CT181" i="1"/>
  <c r="CS20" i="1"/>
  <c r="CT20" i="1"/>
  <c r="CS47" i="1"/>
  <c r="CT47" i="1"/>
  <c r="CS163" i="1"/>
  <c r="CT163" i="1"/>
  <c r="CS36" i="1"/>
  <c r="CT36" i="1"/>
  <c r="CS21" i="1"/>
  <c r="CT21" i="1"/>
  <c r="CS43" i="1"/>
  <c r="CT43" i="1"/>
  <c r="CS105" i="1"/>
  <c r="CT105" i="1"/>
  <c r="CS103" i="1"/>
  <c r="CT103" i="1"/>
  <c r="CS109" i="1"/>
  <c r="CT109" i="1"/>
  <c r="CS183" i="1"/>
  <c r="CT183" i="1"/>
  <c r="CS158" i="1"/>
  <c r="CT158" i="1"/>
  <c r="CS118" i="1"/>
  <c r="CT118" i="1"/>
  <c r="CS34" i="1"/>
  <c r="CT34" i="1"/>
  <c r="CS171" i="1"/>
  <c r="CT171" i="1"/>
  <c r="CS159" i="1"/>
  <c r="CT159" i="1"/>
  <c r="CS44" i="1"/>
  <c r="CT44" i="1"/>
  <c r="CS136" i="1"/>
  <c r="CT136" i="1"/>
  <c r="CS127" i="1"/>
  <c r="CT127" i="1"/>
  <c r="CS143" i="1"/>
  <c r="CT143" i="1"/>
  <c r="CS150" i="1"/>
  <c r="CT150" i="1"/>
  <c r="CS114" i="1"/>
  <c r="CT114" i="1"/>
  <c r="CS165" i="1"/>
  <c r="CT165" i="1"/>
  <c r="CS95" i="1"/>
  <c r="CT95" i="1"/>
  <c r="CS129" i="1"/>
  <c r="CT129" i="1"/>
  <c r="CS151" i="1"/>
  <c r="CT151" i="1"/>
  <c r="CS24" i="1"/>
  <c r="CT24" i="1"/>
  <c r="CS88" i="1"/>
  <c r="CT88" i="1"/>
  <c r="CS149" i="1"/>
  <c r="CT149" i="1"/>
  <c r="CS22" i="1"/>
  <c r="CT22" i="1"/>
  <c r="CS178" i="1"/>
  <c r="CT178" i="1"/>
  <c r="CS138" i="1"/>
  <c r="CT138" i="1"/>
  <c r="CS58" i="1"/>
  <c r="CT58" i="1"/>
  <c r="CS169" i="1"/>
  <c r="CT169" i="1"/>
  <c r="CS175" i="1"/>
  <c r="CT175" i="1"/>
  <c r="CS64" i="1"/>
  <c r="CT64" i="1"/>
  <c r="CS148" i="1"/>
  <c r="CT148" i="1"/>
  <c r="CS42" i="1"/>
  <c r="CT42" i="1"/>
  <c r="CS108" i="1"/>
  <c r="CT108" i="1"/>
  <c r="CS146" i="1"/>
  <c r="CT146" i="1"/>
  <c r="CS40" i="1"/>
  <c r="CT40" i="1"/>
  <c r="CS155" i="1"/>
  <c r="CT155" i="1"/>
  <c r="CS25" i="1"/>
  <c r="CT25" i="1"/>
  <c r="CS16" i="1"/>
  <c r="CT16" i="1"/>
  <c r="CS84" i="1"/>
  <c r="CT84" i="1"/>
  <c r="CS160" i="1"/>
  <c r="CT160" i="1"/>
  <c r="CS45" i="1"/>
  <c r="CT45" i="1"/>
  <c r="CS90" i="1"/>
  <c r="CT90" i="1"/>
  <c r="CS131" i="1"/>
  <c r="CT131" i="1"/>
  <c r="CS106" i="1"/>
  <c r="CT106" i="1"/>
  <c r="CS67" i="1"/>
  <c r="CT67" i="1"/>
  <c r="CS85" i="1"/>
  <c r="CT85" i="1"/>
  <c r="CS62" i="1"/>
  <c r="CT62" i="1"/>
  <c r="CS15" i="1"/>
  <c r="CT15" i="1"/>
  <c r="CS172" i="1"/>
  <c r="CT172" i="1"/>
  <c r="CS82" i="1"/>
  <c r="CT82" i="1"/>
  <c r="CS32" i="1"/>
  <c r="CT32" i="1"/>
  <c r="CS170" i="1"/>
  <c r="CT170" i="1"/>
  <c r="CS140" i="1"/>
  <c r="CT140" i="1"/>
  <c r="CS39" i="1"/>
  <c r="CT39" i="1"/>
  <c r="CS7" i="1"/>
  <c r="CT7" i="1"/>
  <c r="CS76" i="1"/>
  <c r="CT76" i="1"/>
  <c r="CS124" i="1"/>
  <c r="CT124" i="1"/>
  <c r="CS112" i="1"/>
  <c r="CT112" i="1"/>
  <c r="CS102" i="1"/>
  <c r="CT102" i="1"/>
  <c r="CS9" i="1"/>
  <c r="CT9" i="1"/>
  <c r="CS54" i="1"/>
  <c r="CT54" i="1"/>
  <c r="CS33" i="1"/>
  <c r="CT33" i="1"/>
  <c r="CS71" i="1"/>
  <c r="CT71" i="1"/>
  <c r="CS11" i="1"/>
  <c r="CT11" i="1"/>
  <c r="CS156" i="1"/>
  <c r="CT156" i="1"/>
  <c r="CS144" i="1"/>
  <c r="CT144" i="1"/>
  <c r="CS161" i="1"/>
  <c r="CT161" i="1"/>
  <c r="CS56" i="1"/>
  <c r="CT56" i="1"/>
  <c r="CS77" i="1"/>
  <c r="CT77" i="1"/>
  <c r="CS31" i="1"/>
  <c r="CT31" i="1"/>
  <c r="CS35" i="1"/>
  <c r="CT35" i="1"/>
  <c r="CS111" i="1"/>
  <c r="CT111" i="1"/>
  <c r="CS174" i="1"/>
  <c r="CT174" i="1"/>
  <c r="CS51" i="1"/>
  <c r="CT51" i="1"/>
  <c r="CS167" i="1"/>
  <c r="CT167" i="1"/>
  <c r="CS110" i="1"/>
  <c r="CT110" i="1"/>
  <c r="CS152" i="1"/>
  <c r="CT152" i="1"/>
  <c r="CS69" i="1"/>
  <c r="CT69" i="1"/>
  <c r="CS134" i="1"/>
  <c r="CT134" i="1"/>
  <c r="CS135" i="1"/>
  <c r="CT135" i="1"/>
  <c r="CS128" i="1"/>
  <c r="CT128" i="1"/>
  <c r="CS145" i="1"/>
  <c r="CT145" i="1"/>
  <c r="CS122" i="1"/>
  <c r="CT122" i="1"/>
  <c r="CS53" i="1"/>
  <c r="CT53" i="1"/>
  <c r="CS164" i="1"/>
  <c r="CT164" i="1"/>
  <c r="CS81" i="1"/>
  <c r="CT81" i="1"/>
  <c r="CS184" i="1"/>
  <c r="CT184" i="1"/>
  <c r="CS97" i="1"/>
  <c r="CT97" i="1"/>
  <c r="CS139" i="1"/>
  <c r="CT139" i="1"/>
  <c r="CS182" i="1"/>
  <c r="CT182" i="1"/>
  <c r="CS96" i="1"/>
  <c r="CT96" i="1"/>
  <c r="CS63" i="1"/>
  <c r="CT63" i="1"/>
  <c r="CQ14" i="1"/>
  <c r="CR14" i="1"/>
  <c r="CQ173" i="1"/>
  <c r="CR173" i="1"/>
  <c r="CQ59" i="1"/>
  <c r="CR59" i="1"/>
  <c r="CQ73" i="1"/>
  <c r="CR73" i="1"/>
  <c r="CQ72" i="1"/>
  <c r="CR72" i="1"/>
  <c r="CQ18" i="1"/>
  <c r="CR18" i="1"/>
  <c r="CQ176" i="1"/>
  <c r="CR176" i="1"/>
  <c r="CQ89" i="1"/>
  <c r="CR89" i="1"/>
  <c r="CQ41" i="1"/>
  <c r="CR41" i="1"/>
  <c r="CQ74" i="1"/>
  <c r="CR74" i="1"/>
  <c r="CQ53" i="1"/>
  <c r="CR53" i="1"/>
  <c r="CQ115" i="1"/>
  <c r="CR115" i="1"/>
  <c r="CQ27" i="1"/>
  <c r="CR27" i="1"/>
  <c r="CQ180" i="1"/>
  <c r="CR180" i="1"/>
  <c r="CQ164" i="1"/>
  <c r="CR164" i="1"/>
  <c r="CQ13" i="1"/>
  <c r="CR13" i="1"/>
  <c r="CQ119" i="1"/>
  <c r="CR119" i="1"/>
  <c r="CQ37" i="1"/>
  <c r="CR37" i="1"/>
  <c r="CQ57" i="1"/>
  <c r="CR57" i="1"/>
  <c r="CQ30" i="1"/>
  <c r="CR30" i="1"/>
  <c r="CQ179" i="1"/>
  <c r="CR179" i="1"/>
  <c r="CQ65" i="1"/>
  <c r="CR65" i="1"/>
  <c r="CQ75" i="1"/>
  <c r="CR75" i="1"/>
  <c r="CQ101" i="1"/>
  <c r="CR101" i="1"/>
  <c r="CQ23" i="1"/>
  <c r="CR23" i="1"/>
  <c r="CQ50" i="1"/>
  <c r="CR50" i="1"/>
  <c r="CQ38" i="1"/>
  <c r="CR38" i="1"/>
  <c r="CQ168" i="1"/>
  <c r="CR168" i="1"/>
  <c r="CQ125" i="1"/>
  <c r="CR125" i="1"/>
  <c r="CQ133" i="1"/>
  <c r="CR133" i="1"/>
  <c r="CQ79" i="1"/>
  <c r="CR79" i="1"/>
  <c r="CQ117" i="1"/>
  <c r="CR117" i="1"/>
  <c r="CQ137" i="1"/>
  <c r="CR137" i="1"/>
  <c r="CQ162" i="1"/>
  <c r="CR162" i="1"/>
  <c r="CQ154" i="1"/>
  <c r="CR154" i="1"/>
  <c r="CQ93" i="1"/>
  <c r="CR93" i="1"/>
  <c r="CQ139" i="1"/>
  <c r="CR139" i="1"/>
  <c r="CQ35" i="1"/>
  <c r="CR35" i="1"/>
  <c r="CQ52" i="1"/>
  <c r="CR52" i="1"/>
  <c r="CQ61" i="1"/>
  <c r="CR61" i="1"/>
  <c r="CQ49" i="1"/>
  <c r="CR49" i="1"/>
  <c r="CQ83" i="1"/>
  <c r="CR83" i="1"/>
  <c r="CQ78" i="1"/>
  <c r="CR78" i="1"/>
  <c r="CQ46" i="1"/>
  <c r="CR46" i="1"/>
  <c r="CQ80" i="1"/>
  <c r="CR80" i="1"/>
  <c r="CQ6" i="1"/>
  <c r="CR6" i="1"/>
  <c r="CQ132" i="1"/>
  <c r="CR132" i="1"/>
  <c r="CQ99" i="1"/>
  <c r="CR99" i="1"/>
  <c r="CQ153" i="1"/>
  <c r="CR153" i="1"/>
  <c r="CQ12" i="1"/>
  <c r="CR12" i="1"/>
  <c r="CQ26" i="1"/>
  <c r="CR26" i="1"/>
  <c r="CQ17" i="1"/>
  <c r="CR17" i="1"/>
  <c r="CQ87" i="1"/>
  <c r="CR87" i="1"/>
  <c r="CQ113" i="1"/>
  <c r="CR113" i="1"/>
  <c r="CQ123" i="1"/>
  <c r="CR123" i="1"/>
  <c r="CQ98" i="1"/>
  <c r="CR98" i="1"/>
  <c r="CQ66" i="1"/>
  <c r="CR66" i="1"/>
  <c r="CQ100" i="1"/>
  <c r="CR100" i="1"/>
  <c r="CQ19" i="1"/>
  <c r="CR19" i="1"/>
  <c r="CQ28" i="1"/>
  <c r="CR28" i="1"/>
  <c r="CQ107" i="1"/>
  <c r="CR107" i="1"/>
  <c r="CQ181" i="1"/>
  <c r="CR181" i="1"/>
  <c r="CQ20" i="1"/>
  <c r="CR20" i="1"/>
  <c r="CQ111" i="1"/>
  <c r="CR111" i="1"/>
  <c r="CQ51" i="1"/>
  <c r="CR51" i="1"/>
  <c r="CQ157" i="1"/>
  <c r="CR157" i="1"/>
  <c r="CQ43" i="1"/>
  <c r="CR43" i="1"/>
  <c r="CQ131" i="1"/>
  <c r="CR131" i="1"/>
  <c r="CQ122" i="1"/>
  <c r="CR122" i="1"/>
  <c r="CQ103" i="1"/>
  <c r="CR103" i="1"/>
  <c r="CQ135" i="1"/>
  <c r="CR135" i="1"/>
  <c r="CQ81" i="1"/>
  <c r="CR81" i="1"/>
  <c r="CQ92" i="1"/>
  <c r="CR92" i="1"/>
  <c r="CQ120" i="1"/>
  <c r="CR120" i="1"/>
  <c r="CQ21" i="1"/>
  <c r="CR21" i="1"/>
  <c r="CQ126" i="1"/>
  <c r="CR126" i="1"/>
  <c r="CQ90" i="1"/>
  <c r="CR90" i="1"/>
  <c r="CQ56" i="1"/>
  <c r="CR56" i="1"/>
  <c r="CQ69" i="1"/>
  <c r="CR69" i="1"/>
  <c r="CQ105" i="1"/>
  <c r="CR105" i="1"/>
  <c r="CQ48" i="1"/>
  <c r="CR48" i="1"/>
  <c r="CQ158" i="1"/>
  <c r="CR158" i="1"/>
  <c r="CQ171" i="1"/>
  <c r="CR171" i="1"/>
  <c r="CQ44" i="1"/>
  <c r="CR44" i="1"/>
  <c r="CQ182" i="1"/>
  <c r="CR182" i="1"/>
  <c r="CQ147" i="1"/>
  <c r="CR147" i="1"/>
  <c r="CQ151" i="1"/>
  <c r="CR151" i="1"/>
  <c r="CQ183" i="1"/>
  <c r="CR183" i="1"/>
  <c r="CQ118" i="1"/>
  <c r="CR118" i="1"/>
  <c r="CQ34" i="1"/>
  <c r="CR34" i="1"/>
  <c r="CQ149" i="1"/>
  <c r="CR149" i="1"/>
  <c r="CQ159" i="1"/>
  <c r="CR159" i="1"/>
  <c r="CQ136" i="1"/>
  <c r="CR136" i="1"/>
  <c r="CQ169" i="1"/>
  <c r="CR169" i="1"/>
  <c r="CQ141" i="1"/>
  <c r="CR141" i="1"/>
  <c r="CQ96" i="1"/>
  <c r="CR96" i="1"/>
  <c r="CQ143" i="1"/>
  <c r="CR143" i="1"/>
  <c r="CQ150" i="1"/>
  <c r="CR150" i="1"/>
  <c r="CQ114" i="1"/>
  <c r="CR114" i="1"/>
  <c r="CQ165" i="1"/>
  <c r="CR165" i="1"/>
  <c r="CQ95" i="1"/>
  <c r="CR95" i="1"/>
  <c r="CQ129" i="1"/>
  <c r="CR129" i="1"/>
  <c r="CQ24" i="1"/>
  <c r="CR24" i="1"/>
  <c r="CQ88" i="1"/>
  <c r="CR88" i="1"/>
  <c r="CQ22" i="1"/>
  <c r="CR22" i="1"/>
  <c r="CQ178" i="1"/>
  <c r="CR178" i="1"/>
  <c r="CQ138" i="1"/>
  <c r="CR138" i="1"/>
  <c r="CQ58" i="1"/>
  <c r="CR58" i="1"/>
  <c r="CQ127" i="1"/>
  <c r="CR127" i="1"/>
  <c r="CQ175" i="1"/>
  <c r="CR175" i="1"/>
  <c r="CQ64" i="1"/>
  <c r="CR64" i="1"/>
  <c r="CQ148" i="1"/>
  <c r="CR148" i="1"/>
  <c r="CQ42" i="1"/>
  <c r="CR42" i="1"/>
  <c r="CQ108" i="1"/>
  <c r="CR108" i="1"/>
  <c r="CQ146" i="1"/>
  <c r="CR146" i="1"/>
  <c r="CQ40" i="1"/>
  <c r="CR40" i="1"/>
  <c r="CQ155" i="1"/>
  <c r="CR155" i="1"/>
  <c r="CQ25" i="1"/>
  <c r="CR25" i="1"/>
  <c r="CQ16" i="1"/>
  <c r="CR16" i="1"/>
  <c r="CQ84" i="1"/>
  <c r="CR84" i="1"/>
  <c r="CQ160" i="1"/>
  <c r="CR160" i="1"/>
  <c r="CQ77" i="1"/>
  <c r="CR77" i="1"/>
  <c r="CQ8" i="1"/>
  <c r="CR8" i="1"/>
  <c r="CQ97" i="1"/>
  <c r="CR97" i="1"/>
  <c r="CQ10" i="1"/>
  <c r="CR10" i="1"/>
  <c r="CQ121" i="1"/>
  <c r="CR121" i="1"/>
  <c r="CQ86" i="1"/>
  <c r="CR86" i="1"/>
  <c r="CQ63" i="1"/>
  <c r="CR63" i="1"/>
  <c r="CQ55" i="1"/>
  <c r="CR55" i="1"/>
  <c r="CQ106" i="1"/>
  <c r="CR106" i="1"/>
  <c r="CQ47" i="1"/>
  <c r="CR47" i="1"/>
  <c r="CQ36" i="1"/>
  <c r="CR36" i="1"/>
  <c r="CQ62" i="1"/>
  <c r="CR62" i="1"/>
  <c r="CQ128" i="1"/>
  <c r="CR128" i="1"/>
  <c r="CQ166" i="1"/>
  <c r="CR166" i="1"/>
  <c r="CQ116" i="1"/>
  <c r="CR116" i="1"/>
  <c r="CQ15" i="1"/>
  <c r="CR15" i="1"/>
  <c r="CQ145" i="1"/>
  <c r="CR145" i="1"/>
  <c r="CQ68" i="1"/>
  <c r="CR68" i="1"/>
  <c r="CQ104" i="1"/>
  <c r="CR104" i="1"/>
  <c r="CQ172" i="1"/>
  <c r="CR172" i="1"/>
  <c r="CQ142" i="1"/>
  <c r="CR142" i="1"/>
  <c r="CQ130" i="1"/>
  <c r="CR130" i="1"/>
  <c r="CQ31" i="1"/>
  <c r="CR31" i="1"/>
  <c r="CQ184" i="1"/>
  <c r="CR184" i="1"/>
  <c r="CQ177" i="1"/>
  <c r="CR177" i="1"/>
  <c r="CQ110" i="1"/>
  <c r="CR110" i="1"/>
  <c r="CQ163" i="1"/>
  <c r="CR163" i="1"/>
  <c r="CQ70" i="1"/>
  <c r="CR70" i="1"/>
  <c r="CQ45" i="1"/>
  <c r="CR45" i="1"/>
  <c r="CQ134" i="1"/>
  <c r="CR134" i="1"/>
  <c r="CQ94" i="1"/>
  <c r="CR94" i="1"/>
  <c r="CQ85" i="1"/>
  <c r="CR85" i="1"/>
  <c r="CQ91" i="1"/>
  <c r="CR91" i="1"/>
  <c r="CQ109" i="1"/>
  <c r="CR109" i="1"/>
  <c r="CQ29" i="1"/>
  <c r="CR29" i="1"/>
  <c r="CQ60" i="1"/>
  <c r="CR60" i="1"/>
  <c r="CQ82" i="1"/>
  <c r="CR82" i="1"/>
  <c r="CQ32" i="1"/>
  <c r="CR32" i="1"/>
  <c r="CQ170" i="1"/>
  <c r="CR170" i="1"/>
  <c r="CQ140" i="1"/>
  <c r="CR140" i="1"/>
  <c r="CQ39" i="1"/>
  <c r="CR39" i="1"/>
  <c r="CQ7" i="1"/>
  <c r="CR7" i="1"/>
  <c r="CQ76" i="1"/>
  <c r="CR76" i="1"/>
  <c r="CQ124" i="1"/>
  <c r="CR124" i="1"/>
  <c r="CQ112" i="1"/>
  <c r="CR112" i="1"/>
  <c r="CQ174" i="1"/>
  <c r="CR174" i="1"/>
  <c r="CQ167" i="1"/>
  <c r="CR167" i="1"/>
  <c r="CQ152" i="1"/>
  <c r="CR152" i="1"/>
  <c r="CQ67" i="1"/>
  <c r="CR67" i="1"/>
  <c r="CQ102" i="1"/>
  <c r="CR102" i="1"/>
  <c r="CQ9" i="1"/>
  <c r="CR9" i="1"/>
  <c r="CQ54" i="1"/>
  <c r="CR54" i="1"/>
  <c r="CQ33" i="1"/>
  <c r="CR33" i="1"/>
  <c r="CQ71" i="1"/>
  <c r="CR71" i="1"/>
  <c r="CQ11" i="1"/>
  <c r="CR11" i="1"/>
  <c r="CQ156" i="1"/>
  <c r="CR156" i="1"/>
  <c r="CQ144" i="1"/>
  <c r="CR144" i="1"/>
  <c r="CQ161" i="1"/>
  <c r="CR161" i="1"/>
  <c r="CP159" i="1"/>
  <c r="CP58" i="1"/>
  <c r="CP148" i="1"/>
  <c r="CP42" i="1"/>
  <c r="CP160" i="1"/>
  <c r="CP34" i="1"/>
  <c r="CP136" i="1"/>
  <c r="CP146" i="1"/>
  <c r="CP25" i="1"/>
  <c r="CP7" i="1"/>
  <c r="CP40" i="1"/>
  <c r="CP166" i="1"/>
  <c r="CP104" i="1"/>
  <c r="CP74" i="1"/>
  <c r="CP164" i="1"/>
  <c r="CP130" i="1"/>
  <c r="CP118" i="1"/>
  <c r="CP27" i="1"/>
  <c r="CP158" i="1"/>
  <c r="CP171" i="1"/>
  <c r="CP44" i="1"/>
  <c r="CP97" i="1"/>
  <c r="CP93" i="1"/>
  <c r="CP35" i="1"/>
  <c r="CP61" i="1"/>
  <c r="CP177" i="1"/>
  <c r="CP55" i="1"/>
  <c r="CP57" i="1"/>
  <c r="CP110" i="1"/>
  <c r="CP120" i="1"/>
  <c r="CP32" i="1"/>
  <c r="CP124" i="1"/>
  <c r="CP178" i="1"/>
  <c r="CP169" i="1"/>
  <c r="CP64" i="1"/>
  <c r="CP62" i="1"/>
  <c r="CP121" i="1"/>
  <c r="CP141" i="1"/>
  <c r="CP51" i="1"/>
  <c r="CP86" i="1"/>
  <c r="CP96" i="1"/>
  <c r="CP30" i="1"/>
  <c r="CP18" i="1"/>
  <c r="CP65" i="1"/>
  <c r="CP176" i="1"/>
  <c r="CP75" i="1"/>
  <c r="CP101" i="1"/>
  <c r="CP89" i="1"/>
  <c r="CP23" i="1"/>
  <c r="CP50" i="1"/>
  <c r="CP38" i="1"/>
  <c r="CP168" i="1"/>
  <c r="CP125" i="1"/>
  <c r="CP133" i="1"/>
  <c r="CP79" i="1"/>
  <c r="CP117" i="1"/>
  <c r="CP137" i="1"/>
  <c r="CP128" i="1"/>
  <c r="CP15" i="1"/>
  <c r="CP172" i="1"/>
  <c r="CP113" i="1"/>
  <c r="CP179" i="1"/>
  <c r="CP83" i="1"/>
  <c r="CP78" i="1"/>
  <c r="CP46" i="1"/>
  <c r="CP80" i="1"/>
  <c r="CP6" i="1"/>
  <c r="CP132" i="1"/>
  <c r="CP99" i="1"/>
  <c r="CP153" i="1"/>
  <c r="CP12" i="1"/>
  <c r="CP149" i="1"/>
  <c r="CP82" i="1"/>
  <c r="CP170" i="1"/>
  <c r="CP140" i="1"/>
  <c r="CP39" i="1"/>
  <c r="CP76" i="1"/>
  <c r="CP112" i="1"/>
  <c r="CP142" i="1"/>
  <c r="CP81" i="1"/>
  <c r="CP77" i="1"/>
  <c r="CP119" i="1"/>
  <c r="CP31" i="1"/>
  <c r="CP8" i="1"/>
  <c r="CP184" i="1"/>
  <c r="CP37" i="1"/>
  <c r="CP182" i="1"/>
  <c r="CP174" i="1"/>
  <c r="CP147" i="1"/>
  <c r="CP49" i="1"/>
  <c r="CP63" i="1"/>
  <c r="CP157" i="1"/>
  <c r="CP26" i="1"/>
  <c r="CP17" i="1"/>
  <c r="CP173" i="1"/>
  <c r="CP59" i="1"/>
  <c r="CP73" i="1"/>
  <c r="CP123" i="1"/>
  <c r="CP98" i="1"/>
  <c r="CP66" i="1"/>
  <c r="CP100" i="1"/>
  <c r="CP19" i="1"/>
  <c r="CP28" i="1"/>
  <c r="CP107" i="1"/>
  <c r="CP181" i="1"/>
  <c r="CP20" i="1"/>
  <c r="CP22" i="1"/>
  <c r="CP127" i="1"/>
  <c r="CP155" i="1"/>
  <c r="CP116" i="1"/>
  <c r="CP145" i="1"/>
  <c r="CP68" i="1"/>
  <c r="CP162" i="1"/>
  <c r="CP154" i="1"/>
  <c r="CP139" i="1"/>
  <c r="CP52" i="1"/>
  <c r="CP10" i="1"/>
  <c r="CP92" i="1"/>
  <c r="CP167" i="1"/>
  <c r="CP14" i="1"/>
  <c r="CP87" i="1"/>
  <c r="CP72" i="1"/>
  <c r="CP163" i="1"/>
  <c r="CP106" i="1"/>
  <c r="CP70" i="1"/>
  <c r="CP152" i="1"/>
  <c r="CP47" i="1"/>
  <c r="CP21" i="1"/>
  <c r="CP111" i="1"/>
  <c r="CP45" i="1"/>
  <c r="CP36" i="1"/>
  <c r="CP183" i="1"/>
  <c r="CP138" i="1"/>
  <c r="CP175" i="1"/>
  <c r="CP84" i="1"/>
  <c r="CP122" i="1"/>
  <c r="CP41" i="1"/>
  <c r="CP53" i="1"/>
  <c r="CP115" i="1"/>
  <c r="CP180" i="1"/>
  <c r="CP13" i="1"/>
  <c r="CP43" i="1"/>
  <c r="CP126" i="1"/>
  <c r="CP90" i="1"/>
  <c r="CP56" i="1"/>
  <c r="CP67" i="1"/>
  <c r="CP69" i="1"/>
  <c r="CP131" i="1"/>
  <c r="CP105" i="1"/>
  <c r="CP48" i="1"/>
  <c r="CP103" i="1"/>
  <c r="CP134" i="1"/>
  <c r="CP94" i="1"/>
  <c r="CP85" i="1"/>
  <c r="CP91" i="1"/>
  <c r="CP109" i="1"/>
  <c r="CP135" i="1"/>
  <c r="CP29" i="1"/>
  <c r="CP60" i="1"/>
  <c r="CP108" i="1"/>
  <c r="CP16" i="1"/>
  <c r="CP102" i="1"/>
  <c r="CP9" i="1"/>
  <c r="CP54" i="1"/>
  <c r="CP33" i="1"/>
  <c r="CP71" i="1"/>
  <c r="CP11" i="1"/>
  <c r="CP156" i="1"/>
  <c r="CP144" i="1"/>
  <c r="CP161" i="1"/>
  <c r="CP143" i="1"/>
  <c r="CP150" i="1"/>
  <c r="CP114" i="1"/>
  <c r="CP165" i="1"/>
  <c r="CP95" i="1"/>
  <c r="CP129" i="1"/>
  <c r="CP151" i="1"/>
  <c r="CP24" i="1"/>
  <c r="CP88" i="1"/>
  <c r="EP197" i="1"/>
  <c r="EP192" i="1"/>
  <c r="EP194" i="1"/>
  <c r="EP187" i="1"/>
  <c r="EP193" i="1"/>
  <c r="EP196" i="1"/>
  <c r="EP191" i="1"/>
  <c r="EP185" i="1"/>
  <c r="EP189" i="1"/>
  <c r="EP188" i="1"/>
  <c r="EP190" i="1"/>
  <c r="EP195" i="1"/>
  <c r="EP186" i="1"/>
  <c r="EE3" i="1" l="1"/>
  <c r="EI3" i="1"/>
  <c r="EM3" i="1"/>
  <c r="EH3" i="1"/>
  <c r="EF3" i="1"/>
  <c r="EJ3" i="1"/>
  <c r="EK3" i="1"/>
  <c r="EL3" i="1"/>
  <c r="EN3" i="1"/>
  <c r="EO3" i="1"/>
  <c r="EG3" i="1"/>
  <c r="EC3" i="1"/>
  <c r="ED3" i="1"/>
  <c r="EB3" i="1"/>
  <c r="DX3" i="1"/>
  <c r="DY3" i="1"/>
  <c r="DZ3" i="1"/>
  <c r="DW6" i="1"/>
  <c r="EA6" i="1" s="1"/>
  <c r="DT3" i="1"/>
  <c r="DW130" i="1"/>
  <c r="EA130" i="1" s="1"/>
  <c r="DW132" i="1"/>
  <c r="EA132" i="1" s="1"/>
  <c r="DW33" i="1"/>
  <c r="EA33" i="1" s="1"/>
  <c r="DW174" i="1"/>
  <c r="EA174" i="1" s="1"/>
  <c r="DW74" i="1"/>
  <c r="EA74" i="1" s="1"/>
  <c r="DW138" i="1"/>
  <c r="EA138" i="1" s="1"/>
  <c r="DW104" i="1"/>
  <c r="EA104" i="1" s="1"/>
  <c r="DW53" i="1"/>
  <c r="EA53" i="1" s="1"/>
  <c r="DW52" i="1"/>
  <c r="EA52" i="1" s="1"/>
  <c r="DW112" i="1"/>
  <c r="EA112" i="1" s="1"/>
  <c r="DW151" i="1"/>
  <c r="EA151" i="1" s="1"/>
  <c r="DW143" i="1"/>
  <c r="EA143" i="1" s="1"/>
  <c r="DW133" i="1"/>
  <c r="EA133" i="1" s="1"/>
  <c r="DW147" i="1"/>
  <c r="EA147" i="1" s="1"/>
  <c r="DW35" i="1"/>
  <c r="EA35" i="1" s="1"/>
  <c r="DW51" i="1"/>
  <c r="EA51" i="1" s="1"/>
  <c r="DW181" i="1"/>
  <c r="EA181" i="1" s="1"/>
  <c r="DW84" i="1"/>
  <c r="EA84" i="1" s="1"/>
  <c r="DW169" i="1"/>
  <c r="EA169" i="1" s="1"/>
  <c r="DW56" i="1"/>
  <c r="EA56" i="1" s="1"/>
  <c r="DW23" i="1"/>
  <c r="EA23" i="1" s="1"/>
  <c r="DW101" i="1"/>
  <c r="EA101" i="1" s="1"/>
  <c r="DW98" i="1"/>
  <c r="EA98" i="1" s="1"/>
  <c r="DW167" i="1"/>
  <c r="EA167" i="1" s="1"/>
  <c r="DW32" i="1"/>
  <c r="EA32" i="1" s="1"/>
  <c r="DW10" i="1"/>
  <c r="EA10" i="1" s="1"/>
  <c r="DW162" i="1"/>
  <c r="EA162" i="1" s="1"/>
  <c r="DW77" i="1"/>
  <c r="EA77" i="1" s="1"/>
  <c r="DW99" i="1"/>
  <c r="EA99" i="1" s="1"/>
  <c r="DW141" i="1"/>
  <c r="EA141" i="1" s="1"/>
  <c r="DW163" i="1"/>
  <c r="EA163" i="1" s="1"/>
  <c r="DW152" i="1"/>
  <c r="EA152" i="1" s="1"/>
  <c r="DW128" i="1"/>
  <c r="EA128" i="1" s="1"/>
  <c r="DW108" i="1"/>
  <c r="EA108" i="1" s="1"/>
  <c r="DW158" i="1"/>
  <c r="EA158" i="1" s="1"/>
  <c r="DW157" i="1"/>
  <c r="EA157" i="1" s="1"/>
  <c r="DW100" i="1"/>
  <c r="EA100" i="1" s="1"/>
  <c r="DW136" i="1"/>
  <c r="EA136" i="1" s="1"/>
  <c r="DW26" i="1"/>
  <c r="EA26" i="1" s="1"/>
  <c r="DW11" i="1"/>
  <c r="EA11" i="1" s="1"/>
  <c r="DW148" i="1"/>
  <c r="EA148" i="1" s="1"/>
  <c r="DW69" i="1"/>
  <c r="EA69" i="1" s="1"/>
  <c r="DW106" i="1"/>
  <c r="EA106" i="1" s="1"/>
  <c r="DW172" i="1"/>
  <c r="EA172" i="1" s="1"/>
  <c r="DW29" i="1"/>
  <c r="EA29" i="1" s="1"/>
  <c r="DW70" i="1"/>
  <c r="EA70" i="1" s="1"/>
  <c r="DW67" i="1"/>
  <c r="EA67" i="1" s="1"/>
  <c r="DW168" i="1"/>
  <c r="EA168" i="1" s="1"/>
  <c r="DW81" i="1"/>
  <c r="EA81" i="1" s="1"/>
  <c r="DW149" i="1"/>
  <c r="EA149" i="1" s="1"/>
  <c r="DW80" i="1"/>
  <c r="EA80" i="1" s="1"/>
  <c r="DW123" i="1"/>
  <c r="EA123" i="1" s="1"/>
  <c r="DW62" i="1"/>
  <c r="EA62" i="1" s="1"/>
  <c r="DW20" i="1"/>
  <c r="EA20" i="1" s="1"/>
  <c r="DW16" i="1"/>
  <c r="EA16" i="1" s="1"/>
  <c r="DW42" i="1"/>
  <c r="EA42" i="1" s="1"/>
  <c r="DW63" i="1"/>
  <c r="EA63" i="1" s="1"/>
  <c r="DW24" i="1"/>
  <c r="EA24" i="1" s="1"/>
  <c r="DW140" i="1"/>
  <c r="EA140" i="1" s="1"/>
  <c r="DW41" i="1"/>
  <c r="EA41" i="1" s="1"/>
  <c r="DW102" i="1"/>
  <c r="EA102" i="1" s="1"/>
  <c r="DW114" i="1"/>
  <c r="EA114" i="1" s="1"/>
  <c r="DW68" i="1"/>
  <c r="EA68" i="1" s="1"/>
  <c r="DW64" i="1"/>
  <c r="EA64" i="1" s="1"/>
  <c r="DW89" i="1"/>
  <c r="EA89" i="1" s="1"/>
  <c r="DW65" i="1"/>
  <c r="EA65" i="1" s="1"/>
  <c r="DW50" i="1"/>
  <c r="EA50" i="1" s="1"/>
  <c r="DW37" i="1"/>
  <c r="EA37" i="1" s="1"/>
  <c r="DW118" i="1"/>
  <c r="EA118" i="1" s="1"/>
  <c r="DW13" i="1"/>
  <c r="EA13" i="1" s="1"/>
  <c r="DW124" i="1"/>
  <c r="EA124" i="1" s="1"/>
  <c r="DW43" i="1"/>
  <c r="EA43" i="1" s="1"/>
  <c r="DW73" i="1"/>
  <c r="EA73" i="1" s="1"/>
  <c r="DW145" i="1"/>
  <c r="EA145" i="1" s="1"/>
  <c r="DW19" i="1"/>
  <c r="EA19" i="1" s="1"/>
  <c r="DW25" i="1"/>
  <c r="EA25" i="1" s="1"/>
  <c r="DW113" i="1"/>
  <c r="EA113" i="1" s="1"/>
  <c r="DW9" i="1"/>
  <c r="EA9" i="1" s="1"/>
  <c r="DW139" i="1"/>
  <c r="EA139" i="1" s="1"/>
  <c r="DW164" i="1"/>
  <c r="EA164" i="1" s="1"/>
  <c r="DW60" i="1"/>
  <c r="EA60" i="1" s="1"/>
  <c r="DW153" i="1"/>
  <c r="EA153" i="1" s="1"/>
  <c r="DW134" i="1"/>
  <c r="EA134" i="1" s="1"/>
  <c r="DW109" i="1"/>
  <c r="EA109" i="1" s="1"/>
  <c r="DW179" i="1"/>
  <c r="EA179" i="1" s="1"/>
  <c r="DW28" i="1"/>
  <c r="EA28" i="1" s="1"/>
  <c r="DW142" i="1"/>
  <c r="EA142" i="1" s="1"/>
  <c r="DW129" i="1"/>
  <c r="EA129" i="1" s="1"/>
  <c r="DW78" i="1"/>
  <c r="EA78" i="1" s="1"/>
  <c r="DW137" i="1"/>
  <c r="EA137" i="1" s="1"/>
  <c r="DW46" i="1"/>
  <c r="EA46" i="1" s="1"/>
  <c r="DW66" i="1"/>
  <c r="EA66" i="1" s="1"/>
  <c r="DW58" i="1"/>
  <c r="EA58" i="1" s="1"/>
  <c r="DW93" i="1"/>
  <c r="EA93" i="1" s="1"/>
  <c r="DW184" i="1"/>
  <c r="EA184" i="1" s="1"/>
  <c r="DW22" i="1"/>
  <c r="EA22" i="1" s="1"/>
  <c r="DW85" i="1"/>
  <c r="EA85" i="1" s="1"/>
  <c r="DW14" i="1"/>
  <c r="EA14" i="1" s="1"/>
  <c r="DW34" i="1"/>
  <c r="EA34" i="1" s="1"/>
  <c r="DW83" i="1"/>
  <c r="EA83" i="1" s="1"/>
  <c r="DW18" i="1"/>
  <c r="EA18" i="1" s="1"/>
  <c r="DW176" i="1"/>
  <c r="EA176" i="1" s="1"/>
  <c r="DW173" i="1"/>
  <c r="EA173" i="1" s="1"/>
  <c r="DW86" i="1"/>
  <c r="EA86" i="1" s="1"/>
  <c r="DW156" i="1"/>
  <c r="EA156" i="1" s="1"/>
  <c r="DW175" i="1"/>
  <c r="EA175" i="1" s="1"/>
  <c r="DW180" i="1"/>
  <c r="EA180" i="1" s="1"/>
  <c r="DW122" i="1"/>
  <c r="EA122" i="1" s="1"/>
  <c r="DW150" i="1"/>
  <c r="EA150" i="1" s="1"/>
  <c r="DW15" i="1"/>
  <c r="EA15" i="1" s="1"/>
  <c r="DW155" i="1"/>
  <c r="EA155" i="1" s="1"/>
  <c r="DW44" i="1"/>
  <c r="EA44" i="1" s="1"/>
  <c r="DW103" i="1"/>
  <c r="EA103" i="1" s="1"/>
  <c r="DW31" i="1"/>
  <c r="EA31" i="1" s="1"/>
  <c r="DW165" i="1"/>
  <c r="EA165" i="1" s="1"/>
  <c r="DW72" i="1"/>
  <c r="EA72" i="1" s="1"/>
  <c r="DW39" i="1"/>
  <c r="EA39" i="1" s="1"/>
  <c r="DW125" i="1"/>
  <c r="EA125" i="1" s="1"/>
  <c r="DW36" i="1"/>
  <c r="EA36" i="1" s="1"/>
  <c r="DW55" i="1"/>
  <c r="EA55" i="1" s="1"/>
  <c r="DW183" i="1"/>
  <c r="EA183" i="1" s="1"/>
  <c r="DW79" i="1"/>
  <c r="EA79" i="1" s="1"/>
  <c r="DW49" i="1"/>
  <c r="EA49" i="1" s="1"/>
  <c r="DW135" i="1"/>
  <c r="EA135" i="1" s="1"/>
  <c r="DW117" i="1"/>
  <c r="EA117" i="1" s="1"/>
  <c r="DW7" i="1"/>
  <c r="EA7" i="1" s="1"/>
  <c r="DW154" i="1"/>
  <c r="EA154" i="1" s="1"/>
  <c r="DW71" i="1"/>
  <c r="EA71" i="1" s="1"/>
  <c r="DW161" i="1"/>
  <c r="EA161" i="1" s="1"/>
  <c r="DW126" i="1"/>
  <c r="EA126" i="1" s="1"/>
  <c r="DW120" i="1"/>
  <c r="EA120" i="1" s="1"/>
  <c r="DW131" i="1"/>
  <c r="EA131" i="1" s="1"/>
  <c r="DW159" i="1"/>
  <c r="EA159" i="1" s="1"/>
  <c r="DW61" i="1"/>
  <c r="EA61" i="1" s="1"/>
  <c r="DW97" i="1"/>
  <c r="EA97" i="1" s="1"/>
  <c r="DW59" i="1"/>
  <c r="EA59" i="1" s="1"/>
  <c r="DW170" i="1"/>
  <c r="EA170" i="1" s="1"/>
  <c r="DW47" i="1"/>
  <c r="EA47" i="1" s="1"/>
  <c r="DW116" i="1"/>
  <c r="EA116" i="1" s="1"/>
  <c r="DW40" i="1"/>
  <c r="EA40" i="1" s="1"/>
  <c r="DW171" i="1"/>
  <c r="EA171" i="1" s="1"/>
  <c r="DW21" i="1"/>
  <c r="EA21" i="1" s="1"/>
  <c r="DW182" i="1"/>
  <c r="EA182" i="1" s="1"/>
  <c r="DW177" i="1"/>
  <c r="EA177" i="1" s="1"/>
  <c r="DW76" i="1"/>
  <c r="EA76" i="1" s="1"/>
  <c r="DW87" i="1"/>
  <c r="EA87" i="1" s="1"/>
  <c r="DW127" i="1"/>
  <c r="EA127" i="1" s="1"/>
  <c r="DW27" i="1"/>
  <c r="EA27" i="1" s="1"/>
  <c r="DW96" i="1"/>
  <c r="EA96" i="1" s="1"/>
  <c r="DW88" i="1"/>
  <c r="EA88" i="1" s="1"/>
  <c r="DW57" i="1"/>
  <c r="EA57" i="1" s="1"/>
  <c r="DW121" i="1"/>
  <c r="EA121" i="1" s="1"/>
  <c r="DW105" i="1"/>
  <c r="EA105" i="1" s="1"/>
  <c r="DW75" i="1"/>
  <c r="EA75" i="1" s="1"/>
  <c r="DW91" i="1"/>
  <c r="EA91" i="1" s="1"/>
  <c r="DW17" i="1"/>
  <c r="EA17" i="1" s="1"/>
  <c r="DW144" i="1"/>
  <c r="EA144" i="1" s="1"/>
  <c r="DW94" i="1"/>
  <c r="EA94" i="1" s="1"/>
  <c r="DW45" i="1"/>
  <c r="EA45" i="1" s="1"/>
  <c r="DW38" i="1"/>
  <c r="EA38" i="1" s="1"/>
  <c r="DW146" i="1"/>
  <c r="EA146" i="1" s="1"/>
  <c r="DW107" i="1"/>
  <c r="EA107" i="1" s="1"/>
  <c r="DW8" i="1"/>
  <c r="EA8" i="1" s="1"/>
  <c r="DW119" i="1"/>
  <c r="EA119" i="1" s="1"/>
  <c r="DW12" i="1"/>
  <c r="EA12" i="1" s="1"/>
  <c r="DW115" i="1"/>
  <c r="EA115" i="1" s="1"/>
  <c r="DW92" i="1"/>
  <c r="EA92" i="1" s="1"/>
  <c r="DW166" i="1"/>
  <c r="EA166" i="1" s="1"/>
  <c r="DW90" i="1"/>
  <c r="EA90" i="1" s="1"/>
  <c r="DW30" i="1"/>
  <c r="EA30" i="1" s="1"/>
  <c r="DW54" i="1"/>
  <c r="EA54" i="1" s="1"/>
  <c r="DW178" i="1"/>
  <c r="EA178" i="1" s="1"/>
  <c r="DW82" i="1"/>
  <c r="EA82" i="1" s="1"/>
  <c r="DW48" i="1"/>
  <c r="EA48" i="1" s="1"/>
  <c r="DW95" i="1"/>
  <c r="EA95" i="1" s="1"/>
  <c r="DW160" i="1"/>
  <c r="EA160" i="1" s="1"/>
  <c r="DW111" i="1"/>
  <c r="EA111" i="1" s="1"/>
  <c r="DW110" i="1"/>
  <c r="EA110" i="1" s="1"/>
  <c r="DS1" i="1"/>
  <c r="ES119" i="1"/>
  <c r="ES113" i="1"/>
  <c r="ER119" i="1"/>
  <c r="ER105" i="1"/>
  <c r="ES157" i="1"/>
  <c r="ES11" i="1"/>
  <c r="ES169" i="1"/>
  <c r="ER161" i="1"/>
  <c r="ES151" i="1"/>
  <c r="ER91" i="1"/>
  <c r="ES15" i="1"/>
  <c r="ES14" i="1"/>
  <c r="ES110" i="1"/>
  <c r="ER167" i="1"/>
  <c r="ER103" i="1"/>
  <c r="ES97" i="1"/>
  <c r="ER146" i="1"/>
  <c r="ES41" i="1"/>
  <c r="ES83" i="1"/>
  <c r="ES80" i="1"/>
  <c r="ER69" i="1"/>
  <c r="ER94" i="1"/>
  <c r="ER139" i="1"/>
  <c r="ER57" i="1"/>
  <c r="ES66" i="1"/>
  <c r="ES124" i="1"/>
  <c r="ES69" i="1"/>
  <c r="ES22" i="1"/>
  <c r="ER152" i="1"/>
  <c r="ES79" i="1"/>
  <c r="ES12" i="1"/>
  <c r="ER54" i="1"/>
  <c r="ER36" i="1"/>
  <c r="ER21" i="1"/>
  <c r="ER173" i="1"/>
  <c r="ES68" i="1"/>
  <c r="ES86" i="1"/>
  <c r="ER162" i="1"/>
  <c r="ES171" i="1"/>
  <c r="ES184" i="1"/>
  <c r="ER110" i="1"/>
  <c r="ER78" i="1"/>
  <c r="ES87" i="1"/>
  <c r="ES148" i="1"/>
  <c r="ES39" i="1"/>
  <c r="ER153" i="1"/>
  <c r="ER68" i="1"/>
  <c r="ER106" i="1"/>
  <c r="ER118" i="1"/>
  <c r="ES180" i="1"/>
  <c r="ES139" i="1"/>
  <c r="ES21" i="1"/>
  <c r="ES150" i="1"/>
  <c r="ES70" i="1"/>
  <c r="ER120" i="1"/>
  <c r="ES76" i="1"/>
  <c r="ES103" i="1"/>
  <c r="ES52" i="1"/>
  <c r="ES84" i="1"/>
  <c r="ES131" i="1"/>
  <c r="ES104" i="1"/>
  <c r="ES133" i="1"/>
  <c r="ES93" i="1"/>
  <c r="ES30" i="1"/>
  <c r="ER76" i="1"/>
  <c r="ES36" i="1"/>
  <c r="ES20" i="1"/>
  <c r="ER20" i="1"/>
  <c r="ER181" i="1"/>
  <c r="ES160" i="1"/>
  <c r="ER126" i="1"/>
  <c r="ES121" i="1"/>
  <c r="ES168" i="1"/>
  <c r="ER79" i="1"/>
  <c r="ER113" i="1"/>
  <c r="ES173" i="1"/>
  <c r="ER138" i="1"/>
  <c r="ES105" i="1"/>
  <c r="ES108" i="1"/>
  <c r="ER114" i="1"/>
  <c r="ES126" i="1"/>
  <c r="ER147" i="1"/>
  <c r="ER121" i="1"/>
  <c r="ER62" i="1"/>
  <c r="ER97" i="1"/>
  <c r="ER109" i="1"/>
  <c r="ER66" i="1"/>
  <c r="ER169" i="1"/>
  <c r="ER95" i="1"/>
  <c r="ES129" i="1"/>
  <c r="ER31" i="1"/>
  <c r="ES114" i="1"/>
  <c r="ER53" i="1"/>
  <c r="ER64" i="1"/>
  <c r="ES91" i="1"/>
  <c r="ES127" i="1"/>
  <c r="ES111" i="1"/>
  <c r="ES182" i="1"/>
  <c r="ER180" i="1"/>
  <c r="ES13" i="1"/>
  <c r="ER17" i="1"/>
  <c r="ES102" i="1"/>
  <c r="ER34" i="1"/>
  <c r="ES55" i="1"/>
  <c r="ES177" i="1"/>
  <c r="ES58" i="1"/>
  <c r="ES170" i="1"/>
  <c r="ER90" i="1"/>
  <c r="ES44" i="1"/>
  <c r="ES156" i="1"/>
  <c r="ER33" i="1"/>
  <c r="ER82" i="1"/>
  <c r="ER116" i="1"/>
  <c r="ES67" i="1"/>
  <c r="ER123" i="1"/>
  <c r="ES24" i="1"/>
  <c r="ES165" i="1"/>
  <c r="ES99" i="1"/>
  <c r="ER13" i="1"/>
  <c r="ER125" i="1"/>
  <c r="ES175" i="1"/>
  <c r="ES90" i="1"/>
  <c r="ES145" i="1"/>
  <c r="ES132" i="1"/>
  <c r="ES179" i="1"/>
  <c r="ER135" i="1"/>
  <c r="ER67" i="1"/>
  <c r="ER24" i="1"/>
  <c r="ES178" i="1"/>
  <c r="ES120" i="1"/>
  <c r="ES81" i="1"/>
  <c r="ER52" i="1"/>
  <c r="ES149" i="1"/>
  <c r="ER131" i="1"/>
  <c r="ER30" i="1"/>
  <c r="ES17" i="1"/>
  <c r="ER25" i="1"/>
  <c r="ER100" i="1"/>
  <c r="ES49" i="1"/>
  <c r="ES48" i="1"/>
  <c r="ER156" i="1"/>
  <c r="ES33" i="1"/>
  <c r="ER165" i="1"/>
  <c r="ER45" i="1"/>
  <c r="ER101" i="1"/>
  <c r="ER178" i="1"/>
  <c r="ER72" i="1"/>
  <c r="ES59" i="1"/>
  <c r="ER102" i="1"/>
  <c r="ER85" i="1"/>
  <c r="ES167" i="1"/>
  <c r="ER177" i="1"/>
  <c r="ER35" i="1"/>
  <c r="ES128" i="1"/>
  <c r="ES174" i="1"/>
  <c r="ER77" i="1"/>
  <c r="ER75" i="1"/>
  <c r="ER48" i="1"/>
  <c r="ER8" i="1"/>
  <c r="ES163" i="1"/>
  <c r="ER74" i="1"/>
  <c r="ES143" i="1"/>
  <c r="ER40" i="1"/>
  <c r="ES43" i="1"/>
  <c r="ES135" i="1"/>
  <c r="ES72" i="1"/>
  <c r="ES154" i="1"/>
  <c r="ES51" i="1"/>
  <c r="ES122" i="1"/>
  <c r="ER175" i="1"/>
  <c r="ES75" i="1"/>
  <c r="ES27" i="1"/>
  <c r="ER65" i="1"/>
  <c r="ER104" i="1"/>
  <c r="ER143" i="1"/>
  <c r="ES112" i="1"/>
  <c r="ES40" i="1"/>
  <c r="ER43" i="1"/>
  <c r="ER19" i="1"/>
  <c r="ES78" i="1"/>
  <c r="ER83" i="1"/>
  <c r="ER59" i="1"/>
  <c r="ES100" i="1"/>
  <c r="ER154" i="1"/>
  <c r="ER128" i="1"/>
  <c r="ES159" i="1"/>
  <c r="ES125" i="1"/>
  <c r="ER51" i="1"/>
  <c r="ER122" i="1"/>
  <c r="ER172" i="1"/>
  <c r="ER70" i="1"/>
  <c r="ES130" i="1"/>
  <c r="ER27" i="1"/>
  <c r="ER44" i="1"/>
  <c r="ES54" i="1"/>
  <c r="ES166" i="1"/>
  <c r="ES28" i="1"/>
  <c r="ES101" i="1"/>
  <c r="ER87" i="1"/>
  <c r="ES85" i="1"/>
  <c r="ER159" i="1"/>
  <c r="ER96" i="1"/>
  <c r="ER174" i="1"/>
  <c r="ER22" i="1"/>
  <c r="ER130" i="1"/>
  <c r="ER163" i="1"/>
  <c r="ER115" i="1"/>
  <c r="ER41" i="1"/>
  <c r="ER183" i="1"/>
  <c r="ER11" i="1"/>
  <c r="ER112" i="1"/>
  <c r="ER133" i="1"/>
  <c r="ER93" i="1"/>
  <c r="ER148" i="1"/>
  <c r="ES172" i="1"/>
  <c r="ES115" i="1"/>
  <c r="ER84" i="1"/>
  <c r="ES183" i="1"/>
  <c r="ES65" i="1"/>
  <c r="ES29" i="1"/>
  <c r="ES19" i="1"/>
  <c r="ER14" i="1"/>
  <c r="ES23" i="1"/>
  <c r="ER157" i="1"/>
  <c r="ES37" i="1"/>
  <c r="ER164" i="1"/>
  <c r="ES146" i="1"/>
  <c r="ER29" i="1"/>
  <c r="ER166" i="1"/>
  <c r="ER150" i="1"/>
  <c r="ES50" i="1"/>
  <c r="ES181" i="1"/>
  <c r="ER28" i="1"/>
  <c r="ER26" i="1"/>
  <c r="ER23" i="1"/>
  <c r="ES63" i="1"/>
  <c r="ES31" i="1"/>
  <c r="ER32" i="1"/>
  <c r="ES62" i="1"/>
  <c r="ES161" i="1"/>
  <c r="ER9" i="1"/>
  <c r="ES16" i="1"/>
  <c r="ER124" i="1"/>
  <c r="ES152" i="1"/>
  <c r="ER158" i="1"/>
  <c r="ER151" i="1"/>
  <c r="ES26" i="1"/>
  <c r="ER39" i="1"/>
  <c r="ER63" i="1"/>
  <c r="ES32" i="1"/>
  <c r="ER160" i="1"/>
  <c r="ES96" i="1"/>
  <c r="ER98" i="1"/>
  <c r="ER37" i="1"/>
  <c r="ES140" i="1"/>
  <c r="ER176" i="1"/>
  <c r="ES137" i="1"/>
  <c r="ER129" i="1"/>
  <c r="ER80" i="1"/>
  <c r="ES138" i="1"/>
  <c r="ER61" i="1"/>
  <c r="ES147" i="1"/>
  <c r="ES162" i="1"/>
  <c r="ER7" i="1"/>
  <c r="ER171" i="1"/>
  <c r="ES98" i="1"/>
  <c r="ES109" i="1"/>
  <c r="ER71" i="1"/>
  <c r="ES9" i="1"/>
  <c r="ER16" i="1"/>
  <c r="ES56" i="1"/>
  <c r="ES158" i="1"/>
  <c r="ES95" i="1"/>
  <c r="ES94" i="1"/>
  <c r="ER12" i="1"/>
  <c r="ES18" i="1"/>
  <c r="ES61" i="1"/>
  <c r="ES164" i="1"/>
  <c r="ER168" i="1"/>
  <c r="ES176" i="1"/>
  <c r="ER50" i="1"/>
  <c r="ER137" i="1"/>
  <c r="ES73" i="1"/>
  <c r="ER111" i="1"/>
  <c r="ER182" i="1"/>
  <c r="ES7" i="1"/>
  <c r="ES118" i="1"/>
  <c r="ER42" i="1"/>
  <c r="ES53" i="1"/>
  <c r="ER140" i="1"/>
  <c r="ER56" i="1"/>
  <c r="ER107" i="1"/>
  <c r="ES88" i="1"/>
  <c r="ES89" i="1"/>
  <c r="ES57" i="1"/>
  <c r="ER184" i="1"/>
  <c r="ES42" i="1"/>
  <c r="ES71" i="1"/>
  <c r="ES107" i="1"/>
  <c r="ER55" i="1"/>
  <c r="ES64" i="1"/>
  <c r="ES82" i="1"/>
  <c r="ER127" i="1"/>
  <c r="ER89" i="1"/>
  <c r="ER99" i="1"/>
  <c r="ER117" i="1"/>
  <c r="ER73" i="1"/>
  <c r="ES10" i="1"/>
  <c r="ES142" i="1"/>
  <c r="ER15" i="1"/>
  <c r="ER18" i="1"/>
  <c r="ES92" i="1"/>
  <c r="ER108" i="1"/>
  <c r="ES60" i="1"/>
  <c r="ES106" i="1"/>
  <c r="ER86" i="1"/>
  <c r="ES141" i="1"/>
  <c r="ER155" i="1"/>
  <c r="ER46" i="1"/>
  <c r="ER149" i="1"/>
  <c r="ES38" i="1"/>
  <c r="ES144" i="1"/>
  <c r="ES136" i="1"/>
  <c r="ER134" i="1"/>
  <c r="ER88" i="1"/>
  <c r="ES153" i="1"/>
  <c r="ES117" i="1"/>
  <c r="ER10" i="1"/>
  <c r="ES34" i="1"/>
  <c r="ER92" i="1"/>
  <c r="ES35" i="1"/>
  <c r="ER81" i="1"/>
  <c r="ER58" i="1"/>
  <c r="ER49" i="1"/>
  <c r="ES77" i="1"/>
  <c r="ES155" i="1"/>
  <c r="ES8" i="1"/>
  <c r="ER145" i="1"/>
  <c r="ER38" i="1"/>
  <c r="ER144" i="1"/>
  <c r="ER136" i="1"/>
  <c r="ER132" i="1"/>
  <c r="ES134" i="1"/>
  <c r="ES47" i="1"/>
  <c r="ER142" i="1"/>
  <c r="ES25" i="1"/>
  <c r="ER60" i="1"/>
  <c r="ER141" i="1"/>
  <c r="ER170" i="1"/>
  <c r="ES46" i="1"/>
  <c r="ES74" i="1"/>
  <c r="ES116" i="1"/>
  <c r="ER179" i="1"/>
  <c r="ES123" i="1"/>
  <c r="ER47" i="1"/>
  <c r="ES45" i="1"/>
  <c r="EP150" i="1"/>
  <c r="EP140" i="1"/>
  <c r="EP24" i="1"/>
  <c r="EP159" i="1"/>
  <c r="EP60" i="1"/>
  <c r="EP28" i="1"/>
  <c r="EP32" i="1"/>
  <c r="EP98" i="1"/>
  <c r="EP79" i="1"/>
  <c r="EP179" i="1"/>
  <c r="EP71" i="1"/>
  <c r="EP15" i="1"/>
  <c r="EP148" i="1"/>
  <c r="EP51" i="1"/>
  <c r="EP42" i="1"/>
  <c r="EP110" i="1"/>
  <c r="EP134" i="1"/>
  <c r="EP113" i="1"/>
  <c r="EP20" i="1"/>
  <c r="EP177" i="1"/>
  <c r="EP101" i="1"/>
  <c r="EP164" i="1"/>
  <c r="EP138" i="1"/>
  <c r="EP16" i="1"/>
  <c r="EP68" i="1"/>
  <c r="EP129" i="1"/>
  <c r="EP56" i="1"/>
  <c r="EP120" i="1"/>
  <c r="EP21" i="1"/>
  <c r="EP97" i="1"/>
  <c r="EP174" i="1"/>
  <c r="EP162" i="1"/>
  <c r="EP82" i="1"/>
  <c r="EP64" i="1"/>
  <c r="EP160" i="1"/>
  <c r="EP69" i="1"/>
  <c r="EP14" i="1"/>
  <c r="EP139" i="1"/>
  <c r="EP149" i="1"/>
  <c r="EP29" i="1"/>
  <c r="EP100" i="1"/>
  <c r="EP78" i="1"/>
  <c r="EP12" i="1"/>
  <c r="EP133" i="1"/>
  <c r="EP57" i="1"/>
  <c r="EP54" i="1"/>
  <c r="EP116" i="1"/>
  <c r="EP158" i="1"/>
  <c r="EP49" i="1"/>
  <c r="EP84" i="1"/>
  <c r="EP92" i="1"/>
  <c r="EP103" i="1"/>
  <c r="EP73" i="1"/>
  <c r="EP46" i="1"/>
  <c r="EP86" i="1"/>
  <c r="EP176" i="1"/>
  <c r="EP115" i="1"/>
  <c r="EP119" i="1"/>
  <c r="EP25" i="1"/>
  <c r="EP136" i="1"/>
  <c r="EP181" i="1"/>
  <c r="EP137" i="1"/>
  <c r="EP89" i="1"/>
  <c r="EP85" i="1"/>
  <c r="EP83" i="1"/>
  <c r="EP31" i="1"/>
  <c r="EP80" i="1"/>
  <c r="EP45" i="1"/>
  <c r="EP39" i="1"/>
  <c r="EP163" i="1"/>
  <c r="EP117" i="1"/>
  <c r="EP151" i="1"/>
  <c r="EP67" i="1"/>
  <c r="EP26" i="1"/>
  <c r="EP77" i="1"/>
  <c r="EP87" i="1"/>
  <c r="EP125" i="1"/>
  <c r="EP166" i="1"/>
  <c r="EP142" i="1"/>
  <c r="EP48" i="1"/>
  <c r="EP59" i="1"/>
  <c r="EP27" i="1"/>
  <c r="EP147" i="1"/>
  <c r="EP65" i="1"/>
  <c r="EP122" i="1"/>
  <c r="EP124" i="1"/>
  <c r="EP155" i="1"/>
  <c r="EP52" i="1"/>
  <c r="EP35" i="1"/>
  <c r="EP33" i="1"/>
  <c r="EP108" i="1"/>
  <c r="EP107" i="1"/>
  <c r="EP111" i="1"/>
  <c r="EP121" i="1"/>
  <c r="EP58" i="1"/>
  <c r="EP99" i="1"/>
  <c r="EP96" i="1"/>
  <c r="EP165" i="1"/>
  <c r="EP126" i="1"/>
  <c r="EP157" i="1"/>
  <c r="EP152" i="1"/>
  <c r="EP175" i="1"/>
  <c r="EP154" i="1"/>
  <c r="EP180" i="1"/>
  <c r="EP172" i="1"/>
  <c r="EP22" i="1"/>
  <c r="EP161" i="1"/>
  <c r="EP50" i="1"/>
  <c r="EP37" i="1"/>
  <c r="EP156" i="1"/>
  <c r="EP130" i="1"/>
  <c r="EP19" i="1"/>
  <c r="EP23" i="1"/>
  <c r="EP90" i="1"/>
  <c r="EP13" i="1"/>
  <c r="EP127" i="1"/>
  <c r="EP66" i="1"/>
  <c r="EP34" i="1"/>
  <c r="EP109" i="1"/>
  <c r="EP123" i="1"/>
  <c r="EP167" i="1"/>
  <c r="EP132" i="1"/>
  <c r="EP168" i="1"/>
  <c r="EP141" i="1"/>
  <c r="EP81" i="1"/>
  <c r="EP128" i="1"/>
  <c r="EP145" i="1"/>
  <c r="EP72" i="1"/>
  <c r="EP95" i="1"/>
  <c r="EP55" i="1"/>
  <c r="EP47" i="1"/>
  <c r="EP8" i="1"/>
  <c r="EP53" i="1"/>
  <c r="EP105" i="1"/>
  <c r="EP173" i="1"/>
  <c r="EP74" i="1"/>
  <c r="EP182" i="1"/>
  <c r="EP18" i="1"/>
  <c r="EP144" i="1"/>
  <c r="EP170" i="1"/>
  <c r="EP40" i="1"/>
  <c r="EP44" i="1"/>
  <c r="EP143" i="1"/>
  <c r="EP75" i="1"/>
  <c r="EP102" i="1"/>
  <c r="EP7" i="1"/>
  <c r="EP171" i="1"/>
  <c r="EP135" i="1"/>
  <c r="EP114" i="1"/>
  <c r="EP43" i="1"/>
  <c r="EP63" i="1"/>
  <c r="EP70" i="1"/>
  <c r="EP178" i="1"/>
  <c r="EP9" i="1"/>
  <c r="EP41" i="1"/>
  <c r="EP104" i="1"/>
  <c r="EP118" i="1"/>
  <c r="EP91" i="1"/>
  <c r="EP153" i="1"/>
  <c r="EP184" i="1"/>
  <c r="EP38" i="1"/>
  <c r="EP61" i="1"/>
  <c r="EP112" i="1"/>
  <c r="EP62" i="1"/>
  <c r="EP76" i="1"/>
  <c r="EP106" i="1"/>
  <c r="EP183" i="1"/>
  <c r="EP94" i="1"/>
  <c r="EP93" i="1"/>
  <c r="EP88" i="1"/>
  <c r="EP131" i="1"/>
  <c r="EP17" i="1"/>
  <c r="EP36" i="1"/>
  <c r="EP10" i="1"/>
  <c r="EP30" i="1"/>
  <c r="EP11" i="1"/>
  <c r="EP169" i="1"/>
  <c r="EP146" i="1"/>
  <c r="EP3" i="1" l="1"/>
  <c r="EA3" i="1"/>
  <c r="DT1" i="1"/>
  <c r="ES6" i="1"/>
  <c r="ES3" i="1" s="1"/>
  <c r="ER6" i="1"/>
  <c r="ER3" i="1" s="1"/>
  <c r="DU3" i="1"/>
  <c r="DV3" i="1"/>
  <c r="DJ3" i="1" l="1"/>
  <c r="DW3" i="1"/>
</calcChain>
</file>

<file path=xl/comments1.xml><?xml version="1.0" encoding="utf-8"?>
<comments xmlns="http://schemas.openxmlformats.org/spreadsheetml/2006/main">
  <authors>
    <author>Cynthia Garrido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se divide en 2 CC y CE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inf estrategica
eva de desempeño
opi Tec nora</t>
        </r>
      </text>
    </comment>
  </commentList>
</comments>
</file>

<file path=xl/comments2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comments3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sharedStrings.xml><?xml version="1.0" encoding="utf-8"?>
<sst xmlns="http://schemas.openxmlformats.org/spreadsheetml/2006/main" count="24563" uniqueCount="2350">
  <si>
    <t>GG COMPLETA</t>
  </si>
  <si>
    <t>(Todas)</t>
  </si>
  <si>
    <t>CLASIFICADOR COMPLETO</t>
  </si>
  <si>
    <t>CC COMPLETO</t>
  </si>
  <si>
    <t>Etiquetas de fila</t>
  </si>
  <si>
    <t>Suma de mto_pia</t>
  </si>
  <si>
    <t>Suma de mto_pim</t>
  </si>
  <si>
    <t>Suma de DEVENGADO</t>
  </si>
  <si>
    <t>Suma de CC_AVANCE_DEVENGADO</t>
  </si>
  <si>
    <t>0001-PI 2</t>
  </si>
  <si>
    <t>0002-DCEME (CEAM, FP)</t>
  </si>
  <si>
    <t>0003-DE (FT)</t>
  </si>
  <si>
    <t>0004-PI 1</t>
  </si>
  <si>
    <t>0005-OPP</t>
  </si>
  <si>
    <t>0006-JEFATURA</t>
  </si>
  <si>
    <t>0007-GG</t>
  </si>
  <si>
    <t>0008-OAUGD</t>
  </si>
  <si>
    <t>0009-OTI</t>
  </si>
  <si>
    <t>0010-OA</t>
  </si>
  <si>
    <t>0011-OC</t>
  </si>
  <si>
    <t>0012-OAJ</t>
  </si>
  <si>
    <t>0013-RRHH</t>
  </si>
  <si>
    <t>0014-OCI</t>
  </si>
  <si>
    <t>0015-DCEME (EX DCC)</t>
  </si>
  <si>
    <t>0016-DETN (EX DAMER)</t>
  </si>
  <si>
    <t>0018-DCEME (C X ENCARGO)</t>
  </si>
  <si>
    <t>0019-DCEME (C CORP)</t>
  </si>
  <si>
    <t>0020-DETN (INF ESTRAT)</t>
  </si>
  <si>
    <t>0021-DETN (EV DESEMPEÑO)</t>
  </si>
  <si>
    <t>0022-DETN ( OPI TEC NOR)</t>
  </si>
  <si>
    <t>Total general</t>
  </si>
  <si>
    <t>ESPECÍFICA</t>
  </si>
  <si>
    <t>CONCEPTO COMPLETO</t>
  </si>
  <si>
    <t>LÍMITE DE GASTO</t>
  </si>
  <si>
    <t>NUMERAL DEL LÍMITE DE GASTO</t>
  </si>
  <si>
    <t>Restringida</t>
  </si>
  <si>
    <t>Artículo</t>
  </si>
  <si>
    <t>Grupo Restringida</t>
  </si>
  <si>
    <t>CLASI _COMP</t>
  </si>
  <si>
    <t>SUB  GENETICA DET</t>
  </si>
  <si>
    <t>CONCEPTO 4 DIG</t>
  </si>
  <si>
    <t>2.0.1.1.1.1</t>
  </si>
  <si>
    <t>2.0.1.1.1.1 - RESERVA DE CONTINGENCIA - GASTO CORRIENTE</t>
  </si>
  <si>
    <t>2.0.1.1 - RESERVA DE CONTINGENCIA - GASTO CORRIENTE</t>
  </si>
  <si>
    <t xml:space="preserve"> </t>
  </si>
  <si>
    <t>N/R</t>
  </si>
  <si>
    <t>X</t>
  </si>
  <si>
    <t>2.0.1.1</t>
  </si>
  <si>
    <t>RESERVA DE CONTINGENCIA - GASTO CORRIENTE</t>
  </si>
  <si>
    <t>2.0.1.2.1.1</t>
  </si>
  <si>
    <t>2.0.1.2.1.1 - RESERVA DE CONTINGENCIA - GASTO DE CAPITAL</t>
  </si>
  <si>
    <t>2.0.1.2 - RESERVA DE CONTINGENCIA - GASTO DE CAPITAL</t>
  </si>
  <si>
    <t>2.0.1.2</t>
  </si>
  <si>
    <t>RESERVA DE CONTINGENCIA - GASTO DE CAPITAL</t>
  </si>
  <si>
    <t>2.1.1.1.1.1</t>
  </si>
  <si>
    <t>2.1.1.1.1.1 - FUNCIONARIOS ELEGIDOS POR ELECCION POLITICA</t>
  </si>
  <si>
    <t>2.1.1.1 - PERSONAL ADMINISTRATIVO</t>
  </si>
  <si>
    <t>2.1.1.1</t>
  </si>
  <si>
    <t>PERSONAL ADMINISTRATIVO</t>
  </si>
  <si>
    <t>2.1.1.1.1.2</t>
  </si>
  <si>
    <t>2.1.1.1.1.2 - PERSONAL ADMINISTRATIVO NOMBRADO (REGIMEN PUBLICO)</t>
  </si>
  <si>
    <t>2.1.1.1.1.3</t>
  </si>
  <si>
    <t>2.1.1.1.1.3 - PERSONAL CON CONTRATO A PLAZO FIJO (REGIMEN LABORAL PUBLICO)</t>
  </si>
  <si>
    <t>2.1.1.1.1.4</t>
  </si>
  <si>
    <t>2.1.1.1.1.4 - PERSONAL CON CONTRATO A PLAZO INDETERMINADO (REGIMEN LABORAL PRIVADO)</t>
  </si>
  <si>
    <t>2.1.1.1.1.5</t>
  </si>
  <si>
    <t>2.1.1.1.1.5 - PERSONAL CON CONTRATO A PLAZO FIJO (REGIMEN LABORAL PRIVADO)</t>
  </si>
  <si>
    <t>2.1.1.1.1.6</t>
  </si>
  <si>
    <t>2.1.1.1.1.6 - PERSONAL CONTRATADO - REGIMEN LABORAL DE GERENTES PUBLICOS</t>
  </si>
  <si>
    <t>2.1.1.1.1.7</t>
  </si>
  <si>
    <t>2.1.1.1.1.7 - FUNCIONARIOS DE ALTA DIRECCIÓN DE LAS ENTIDADES</t>
  </si>
  <si>
    <t>2.1.1.1.1.8</t>
  </si>
  <si>
    <t>2.1.1.1.1.8 - PERSONAL DE LA LEY SERVIR (RÉGIMEN DEL SERVICIO CIVIL)</t>
  </si>
  <si>
    <t>02.SERVIR</t>
  </si>
  <si>
    <t>2.1.1.1.1.9</t>
  </si>
  <si>
    <t>2.1.1.1.1.9 - PERSONAL DE CONFIANZA (RÉGIMEN LABORAL PÚBLICO)</t>
  </si>
  <si>
    <t>2.1.1.1.2.1</t>
  </si>
  <si>
    <t>2.1.1.1.2.1 - ASIGNACION A FONDOS PARA PERSONAL</t>
  </si>
  <si>
    <t>2.1.1.1.2.2</t>
  </si>
  <si>
    <t>2.1.1.1.2.2 - ASIGNACION POR GASTOS OPERATIVOS</t>
  </si>
  <si>
    <t>2.1.1.1.2.3</t>
  </si>
  <si>
    <t>2.1.1.1.2.3 - ASIGNACION POR PRODUCTIVIDAD</t>
  </si>
  <si>
    <t>2.1.1.1.2.4</t>
  </si>
  <si>
    <t>2.1.1.1.2.4 - PARTICIPACION DE LOS TRABAJADORES EN LAS UTILIDADES</t>
  </si>
  <si>
    <t>2.1.1.1.2.5</t>
  </si>
  <si>
    <t>2.1.1.1.2.5 - BONIFICACION POR CAMBIO DE RESIDENCIA</t>
  </si>
  <si>
    <t>2.1.1.1.2.99</t>
  </si>
  <si>
    <t>2.1.1.1.2.99 - OTRAS RETRIBUCIONES Y COMPLEMENTOS</t>
  </si>
  <si>
    <t>2.1.1.10.1.1</t>
  </si>
  <si>
    <t>2.1.1.10.1.1 - DIETAS DE DIRECTORIO Y DE ORGANISMOS COLEGIADOS</t>
  </si>
  <si>
    <t>2.1.1.10 - DIETAS</t>
  </si>
  <si>
    <t>2.1.1.10</t>
  </si>
  <si>
    <t>DIETAS</t>
  </si>
  <si>
    <t>2.1.1.10.1.2</t>
  </si>
  <si>
    <t>2.1.1.10.1.2 - DIETAS DE REGIDORES Y CONSEJEROS</t>
  </si>
  <si>
    <t>2.1.1.10.1.3</t>
  </si>
  <si>
    <t>2.1.1.10.1.3 - DIETAS A COLABORADORES EVENTUALES</t>
  </si>
  <si>
    <t>2.1.1.11.1.1</t>
  </si>
  <si>
    <t>2.1.1.11.1.1 - PERSONAL NOMBRADO</t>
  </si>
  <si>
    <t>2.1.1.11 - PERSONAL PENITENCIARIO</t>
  </si>
  <si>
    <t>2.1.1.11</t>
  </si>
  <si>
    <t>PERSONAL PENITENCIARIO</t>
  </si>
  <si>
    <t>2.1.1.11.2.1</t>
  </si>
  <si>
    <t>2.1.1.11.2.1 - ASIGNACION ESPECIAL POR LABOR PENITENCIARIA</t>
  </si>
  <si>
    <t>2.1.1.12.1.1</t>
  </si>
  <si>
    <t>2.1.1.12.1.1 - PERSONAL NOMBRADO</t>
  </si>
  <si>
    <t>2.1.1.12 - DOCENTES DE INSTITUTOS DE EDUCACION SUPERIOR</t>
  </si>
  <si>
    <t>2.1.1.12</t>
  </si>
  <si>
    <t>DOCENTES DE INSTITUTOS DE EDUCACION SUPERIOR</t>
  </si>
  <si>
    <t>2.1.1.12.1.2</t>
  </si>
  <si>
    <t>2.1.1.12.1.2 - PERSONAL CONTRATADO</t>
  </si>
  <si>
    <t>2.1.1.12.2.1</t>
  </si>
  <si>
    <t>2.1.1.12.2.1 - ASIGNACIONES Y BONIFICACIONES PARA DOCENTES DE INSTITUTOS DE EDUCACION SUPERIOR</t>
  </si>
  <si>
    <t>2.1.1.12.2.99</t>
  </si>
  <si>
    <t>2.1.1.12.2.99 - OTRAS RETRIBUCIONES Y COMPLEMENTOS</t>
  </si>
  <si>
    <t>2.1.1.13.1.1</t>
  </si>
  <si>
    <t>2.1.1.13.1.1 - CONTRATO ADMINISTRATIVO DE SERVICIOS - INDETERMINADO</t>
  </si>
  <si>
    <t>01.CAS</t>
  </si>
  <si>
    <t>2.1.1.13</t>
  </si>
  <si>
    <t>CONTRATO ADMINISTRATIVO DE SERVICIOS</t>
  </si>
  <si>
    <t>2.1.1.13.1.2</t>
  </si>
  <si>
    <t>2.1.1.13.1.2 - CONTRATO ADMINISTRATIVO DE SERVICIOS - TRANSITORIO</t>
  </si>
  <si>
    <t>2.1.1.2.1.1</t>
  </si>
  <si>
    <t>2.1.1.2.1.1 - PERSONAL NOMBRADO</t>
  </si>
  <si>
    <t>2.1.1.2 - PERSONAL DEL MAGISTERIO</t>
  </si>
  <si>
    <t>2.1.1.2</t>
  </si>
  <si>
    <t>PERSONAL DEL MAGISTERIO</t>
  </si>
  <si>
    <t>2.1.1.2.1.2</t>
  </si>
  <si>
    <t>2.1.1.2.1.2 - PERSONAL CONTRATADO</t>
  </si>
  <si>
    <t>2.1.1.2.2.1</t>
  </si>
  <si>
    <t>2.1.1.2.2.1 - ASIGNACIONES Y BONIFICACIONES PARA EL PERSONAL DEL MAGISTERIO</t>
  </si>
  <si>
    <t>2.1.1.2.2.2</t>
  </si>
  <si>
    <t>2.1.1.2.2.2 - PALMAS MAGISTERIALES</t>
  </si>
  <si>
    <t>2.1.1.2.2.99</t>
  </si>
  <si>
    <t>2.1.1.2.2.99 - OTRAS RETRIBUCIONES Y COMPLEMENTOS</t>
  </si>
  <si>
    <t>2.1.1.2.3.1</t>
  </si>
  <si>
    <t>2.1.1.2.3.1 - PERSONAL AUXILIAR DE EDUCACION</t>
  </si>
  <si>
    <t>2.1.1.2.3.99</t>
  </si>
  <si>
    <t>2.1.1.2.3.99 - OTRAS RETRIBUCIONES Y COMPLEMENTOS</t>
  </si>
  <si>
    <t>2.1.1.3.1.1</t>
  </si>
  <si>
    <t>2.1.1.3.1.1 - PERSONAL NOMBRADO</t>
  </si>
  <si>
    <t>2.1.1.3 - PERSONAL DE LA SALUD</t>
  </si>
  <si>
    <t>2.1.1.3</t>
  </si>
  <si>
    <t>PERSONAL DE LA SALUD</t>
  </si>
  <si>
    <t>2.1.1.3.1.2</t>
  </si>
  <si>
    <t>2.1.1.3.1.2 - PERSONAL CONTRATADO</t>
  </si>
  <si>
    <t>2.1.1.3.1.3</t>
  </si>
  <si>
    <t>2.1.1.3.1.3 - PERSONAL SERUMS</t>
  </si>
  <si>
    <t>2.1.1.3.1.5</t>
  </si>
  <si>
    <t>2.1.1.3.1.5 - PERSONAL POR SERVICIOS COMPLEMENTARIOS DE SALUD</t>
  </si>
  <si>
    <t>2.1.1.3.1.6</t>
  </si>
  <si>
    <t>2.1.1.3.1.6 - PERSONAL POR ENTREGA ECONÓMICA POR PRESTACIONES ADICIONALES EN SALUD</t>
  </si>
  <si>
    <t>2.1.1.3.2.1</t>
  </si>
  <si>
    <t>2.1.1.3.2.1 - PERSONAL NOMBRADO</t>
  </si>
  <si>
    <t>2.1.1.3.2.2</t>
  </si>
  <si>
    <t>2.1.1.3.2.2 - PERSONAL CONTRATADO</t>
  </si>
  <si>
    <t>2.1.1.3.3.1</t>
  </si>
  <si>
    <t>2.1.1.3.3.1 - GUARDIAS HOSPITALARIAS</t>
  </si>
  <si>
    <t>2.1.1.3.3.3</t>
  </si>
  <si>
    <t>2.1.1.3.3.3 - BONIFICACIONES O ENTREGAS ECONOMICAS AL PUESTO DE PROFESIONALES DE LA SALUD</t>
  </si>
  <si>
    <t>2.1.1.3.3.4</t>
  </si>
  <si>
    <t>2.1.1.3.3.4 - BONIFICACIONES O ENTREGAS  ECONÓMICAS AL PUESTO DE NO PROFESIONALES DE LA SALUD</t>
  </si>
  <si>
    <t>2.1.1.3.3.9</t>
  </si>
  <si>
    <t>2.1.1.3.3.9 - BONIFICACIÓN EXTRAORDINARIA POR EMERGENCIA SANITARIA</t>
  </si>
  <si>
    <t>2.1.1.3.3.99</t>
  </si>
  <si>
    <t>2.1.1.3.3.99 - OTRAS RETRIBUCIONES Y COMPLEMENTOS</t>
  </si>
  <si>
    <t>2.1.1.4.1.1</t>
  </si>
  <si>
    <t>2.1.1.4.1.1 - PERSONAL NOMBRADO</t>
  </si>
  <si>
    <t>2.1.1.4 - PERSONAL JUDICIAL</t>
  </si>
  <si>
    <t>2.1.1.4</t>
  </si>
  <si>
    <t>PERSONAL JUDICIAL</t>
  </si>
  <si>
    <t>2.1.1.4.1.2</t>
  </si>
  <si>
    <t>2.1.1.4.1.2 - PERSONAL CONTRATADO</t>
  </si>
  <si>
    <t>2.1.1.4.2.1</t>
  </si>
  <si>
    <t>2.1.1.4.2.1 - BONO POR FUNCION JURISDICCIONAL Y FISCAL</t>
  </si>
  <si>
    <t>2.1.1.4.2.2</t>
  </si>
  <si>
    <t>2.1.1.4.2.2 - ASIGNACION POR GASTOS OPERATIVOS</t>
  </si>
  <si>
    <t>2.1.1.4.2.99</t>
  </si>
  <si>
    <t>2.1.1.4.2.99 - OTRAS RETRIBUCIONES Y COMPLEMENTOS</t>
  </si>
  <si>
    <t>2.1.1.5.1.1</t>
  </si>
  <si>
    <t>2.1.1.5.1.1 - PERSONAL NOMBRADO</t>
  </si>
  <si>
    <t>2.1.1.5 - DOCENTES UNIVERSITARIOS</t>
  </si>
  <si>
    <t>2.1.1.5</t>
  </si>
  <si>
    <t>DOCENTES UNIVERSITARIOS</t>
  </si>
  <si>
    <t>2.1.1.5.1.2</t>
  </si>
  <si>
    <t>2.1.1.5.1.2 - PERSONAL CONTRATADO</t>
  </si>
  <si>
    <t>2.1.1.5.2.1</t>
  </si>
  <si>
    <t>2.1.1.5.2.1 - BONIFICACIÓN ESPECIAL A FAVOR DEL DOCENTE INVESTIGADOR</t>
  </si>
  <si>
    <t>2.1.1.5.2.99</t>
  </si>
  <si>
    <t>2.1.1.5.2.99 - OTRAS RETRIBUCIONES Y COMPLEMENTOS</t>
  </si>
  <si>
    <t>2.1.1.6.1.1</t>
  </si>
  <si>
    <t>2.1.1.6.1.1 - PERSONAL NOMBRADO</t>
  </si>
  <si>
    <t>2.1.1.6 - PERSONAL DIPLOMATICO</t>
  </si>
  <si>
    <t>2.1.1.6</t>
  </si>
  <si>
    <t>PERSONAL DIPLOMATICO</t>
  </si>
  <si>
    <t>2.1.1.6.1.2</t>
  </si>
  <si>
    <t>2.1.1.6.1.2 - PERSONAL CONTRATADO</t>
  </si>
  <si>
    <t>2.1.1.6.2.99</t>
  </si>
  <si>
    <t>2.1.1.6.2.99 - OTRAS RETRIBUCIONES Y COMPLEMENTOS</t>
  </si>
  <si>
    <t>2.1.1.7.1.1</t>
  </si>
  <si>
    <t>2.1.1.7.1.1 - PERSONAL MILITAR</t>
  </si>
  <si>
    <t>2.1.1.7 - PERSONAL MILITAR Y POLICIAL</t>
  </si>
  <si>
    <t>2.1.1.7</t>
  </si>
  <si>
    <t>PERSONAL MILITAR Y POLICIAL</t>
  </si>
  <si>
    <t>2.1.1.7.1.2</t>
  </si>
  <si>
    <t>2.1.1.7.1.2 - PERSONAL POLICIAL</t>
  </si>
  <si>
    <t>2.1.1.7.1.4</t>
  </si>
  <si>
    <t>2.1.1.7.1.4 - PERSONAL MILITAR Y POLICIAL DEL PRIMER AÑO DE SERVICIO</t>
  </si>
  <si>
    <t>2.1.1.7.2.4</t>
  </si>
  <si>
    <t>2.1.1.7.2.4 - BONIFICACIONES O ENTREGAS ECONÓMICAS AL PERSONAL MILITAR Y POLICIAL</t>
  </si>
  <si>
    <t>2.1.1.7.2.99</t>
  </si>
  <si>
    <t>2.1.1.7.2.99 - OTRAS RETRIBUCIONES Y COMPLEMENTOS</t>
  </si>
  <si>
    <t>2.1.1.7.3.1</t>
  </si>
  <si>
    <t>2.1.1.7.3.1 - TROPA</t>
  </si>
  <si>
    <t>2.1.1.8.1.1</t>
  </si>
  <si>
    <t>2.1.1.8.1.1 - OBREROS PERMANENTES</t>
  </si>
  <si>
    <t>2.1.1.8 - PERSONAL OBRERO</t>
  </si>
  <si>
    <t>2.1.1.8</t>
  </si>
  <si>
    <t>PERSONAL OBRERO</t>
  </si>
  <si>
    <t>2.1.1.8.2.1</t>
  </si>
  <si>
    <t>2.1.1.8.2.1 - OBREROS CON CONTRATO A PLAZO FIJO</t>
  </si>
  <si>
    <t>2.1.1.9.1.1</t>
  </si>
  <si>
    <t>2.1.1.9.1.1 - GRATIFICACIONES</t>
  </si>
  <si>
    <t>2.1.1.9 - GASTOS VARIABLES Y OCASIONALES</t>
  </si>
  <si>
    <t>2.1.1.9</t>
  </si>
  <si>
    <t>GASTOS VARIABLES Y OCASIONALES</t>
  </si>
  <si>
    <t>2.1.1.9.1.2</t>
  </si>
  <si>
    <t>2.1.1.9.1.2 - AGUINALDOS</t>
  </si>
  <si>
    <t>2.1.1.9.1.3</t>
  </si>
  <si>
    <t>2.1.1.9.1.3 - BONIFICACION POR ESCOLARIDAD</t>
  </si>
  <si>
    <t>2.1.1.9.1.4</t>
  </si>
  <si>
    <t>2.1.1.9.1.4 - AGUINALDOS DE CONTRATO ADMINISTRATIVO DE SERVICIOS</t>
  </si>
  <si>
    <t>2.1.1.9.3.10</t>
  </si>
  <si>
    <t>2.1.1.9.3.10 - BONIFICACIÓN EXTRAORDINARIA POR REACTIVACIÓN ECONÓMICA</t>
  </si>
  <si>
    <t>2.1.1.9.3.11</t>
  </si>
  <si>
    <t>2.1.1.9.3.11 - ENTREGA ECONÓMICA POR PRESTACIONES ADICIONALES PARA LA VACUNACIÓN CONTRA LA COVID-19</t>
  </si>
  <si>
    <t>2.1.1.9.3.13</t>
  </si>
  <si>
    <t>2.1.1.9.3.13 - OTROS BONOS EXTRAORDINARIOS PERSONAL ACTIVO</t>
  </si>
  <si>
    <t>2.1.1.9.3.14</t>
  </si>
  <si>
    <t>2.1.1.9.3.14 - OTROS BONOS EXTRAORDINARIOS PERSONAL CAS</t>
  </si>
  <si>
    <t>2.1.1.9.3.4</t>
  </si>
  <si>
    <t>2.1.1.9.3.4 - ASIGNACION POR ENSEÑANZA</t>
  </si>
  <si>
    <t>2.1.1.9.3.5</t>
  </si>
  <si>
    <t>2.1.1.9.3.5 - BONOS DE PRODUCTIVIDAD-CONVENIOS DE ADMINISTRACION POR RESULTADOS</t>
  </si>
  <si>
    <t>2.1.1.9.3.7</t>
  </si>
  <si>
    <t>2.1.1.9.3.7 - BONO POR DESEMPEÑO</t>
  </si>
  <si>
    <t>2.1.1.9.3.8</t>
  </si>
  <si>
    <t>2.1.1.9.3.8 - BONO POR FUNCION INSPECTIVA</t>
  </si>
  <si>
    <t>2.1.1.9.3.99</t>
  </si>
  <si>
    <t>2.1.1.9.3.99 - OTRAS OCASIONALES</t>
  </si>
  <si>
    <t>2.1.2.1.1.1</t>
  </si>
  <si>
    <t>2.1.2.1.1.1 - UNIFORME PERSONAL ADMINISTRATIVO</t>
  </si>
  <si>
    <t>2.1.2.1 - RETRIBUCIONES EN BIENES O SERVICIOS</t>
  </si>
  <si>
    <t>2.1.2.1</t>
  </si>
  <si>
    <t>RETRIBUCIONES EN BIENES O SERVICIOS</t>
  </si>
  <si>
    <t>2.1.2.1.1.99</t>
  </si>
  <si>
    <t>2.1.2.1.1.99 - OTRAS RETRIBUCIONES EN ESPECIE</t>
  </si>
  <si>
    <t>2.1.2.1.2.5</t>
  </si>
  <si>
    <t>2.1.2.1.2.5 - ENTREGA DE CUPÓN O VALE POR CONCEPTO DE ALIMENTACIÓN</t>
  </si>
  <si>
    <t>2.1.2.1.2.99</t>
  </si>
  <si>
    <t>2.1.2.1.2.99 - OTRAS RETRIBUCIONES EN SERVICIOS</t>
  </si>
  <si>
    <t>2.1.3.1.1.1</t>
  </si>
  <si>
    <t>2.1.3.1.1.1 - APORTES A LOS FONDOS DE SALUD</t>
  </si>
  <si>
    <t>2.1.3.1 - OBLIGACIONES DEL EMPLEADOR</t>
  </si>
  <si>
    <t>2.1.3.1</t>
  </si>
  <si>
    <t>OBLIGACIONES DEL EMPLEADOR</t>
  </si>
  <si>
    <t>2.1.3.1.1.10</t>
  </si>
  <si>
    <t>2.1.3.1.1.10 - APORTES A LOS FONDOS DE PENSIONES PARA PENSIONISTAS</t>
  </si>
  <si>
    <t>2.1.3.1.1.11</t>
  </si>
  <si>
    <t>2.1.3.1.1.11 - APORTES A LOS FONDOS DE VIVIENDA PARA PENSIONISTAS</t>
  </si>
  <si>
    <t>2.1.3.1.1.12</t>
  </si>
  <si>
    <t>2.1.3.1.1.12 - CONTRIBUCIONES POR EL SEGURO COMPLEMENTARIO DE TRABAJO DE RIESGO</t>
  </si>
  <si>
    <t>2.1.3.1.1.13</t>
  </si>
  <si>
    <t>2.1.3.1.1.13 - CONTRIBUCIONES A ESSALUD DEL PERSONAL ADMINISTRATIVO</t>
  </si>
  <si>
    <t>2.1.3.1.1.14</t>
  </si>
  <si>
    <t>2.1.3.1.1.14 - CONTRIBUCIONES A ESSALUD DE REGÍMENES ESPECIALES Y OTROS REGÍMENES</t>
  </si>
  <si>
    <t>2.1.3.1.1.15</t>
  </si>
  <si>
    <t>2.1.3.1.1.15 - CONTRIBUCIONES A ESSALUD DE CONTRATO ADMINISTRATIVO DE SERVICIOS</t>
  </si>
  <si>
    <t>2.1.3.1.1.2</t>
  </si>
  <si>
    <t>2.1.3.1.1.2 - APORTES A LOS FONDOS DE RETIRO</t>
  </si>
  <si>
    <t>2.1.3.1.1.3</t>
  </si>
  <si>
    <t>2.1.3.1.1.3 - APORTES A LOS FONDOS DE PENSIONES</t>
  </si>
  <si>
    <t>2.1.3.1.1.4</t>
  </si>
  <si>
    <t>2.1.3.1.1.4 - APORTES A LOS FONDOS DE VIVIENDA</t>
  </si>
  <si>
    <t>2.1.3.1.1.6</t>
  </si>
  <si>
    <t>2.1.3.1.1.6 - OTRAS CONTRIBUCIONES DEL EMPLEADOR</t>
  </si>
  <si>
    <t>2.1.3.1.1.9</t>
  </si>
  <si>
    <t>2.1.3.1.1.9 - APORTES A LOS FONDOS DE SALUD PARA PENSIONISTAS</t>
  </si>
  <si>
    <t>2.1.4.1.1.1</t>
  </si>
  <si>
    <t>2.1.4.1.1.1 - COMPENSACION POR TIEMPO DE SERVICIOS DEL REGIMEN LABORAL PRIVADO Y REGIMEN DEL SERVICIO CIVIL</t>
  </si>
  <si>
    <t>2.1.4.1</t>
  </si>
  <si>
    <t>2.1.4.1.1.2</t>
  </si>
  <si>
    <t>2.1.4.1.1.2 - COMPENSACION POR TIEMPO DE SERVICIOS DE OTROS REGÍMENES</t>
  </si>
  <si>
    <t>2.1.4.1 - GASTOS VARIABLES Y OCASIONALES</t>
  </si>
  <si>
    <t>2.1.4.1.1.3</t>
  </si>
  <si>
    <t>2.1.4.1.1.3 - ASIGNACIÓN POR LICENCIAMIENTO</t>
  </si>
  <si>
    <t>2.1.4.1.1.4</t>
  </si>
  <si>
    <t>2.1.4.1.1.4 - ASIGNACION POR CUMPLIR 25 O 30 AÑOS</t>
  </si>
  <si>
    <t>2.1.4.1.1.5</t>
  </si>
  <si>
    <t>2.1.4.1.1.5 - BONIFICACION ADICIONAL POR VACACIONES</t>
  </si>
  <si>
    <t>2.1.4.1.1.6</t>
  </si>
  <si>
    <t>2.1.4.1.1.6 - COMPENSACION VACACIONAL (VACACIONES TRUNCAS) AL PERSONAL ACTIVO</t>
  </si>
  <si>
    <t>2.1.4.1.1.7</t>
  </si>
  <si>
    <t>2.1.4.1.1.7 - VACACIONES TRUNCAS PERSONAL CAS</t>
  </si>
  <si>
    <t>2.1.5.1.1.1</t>
  </si>
  <si>
    <t>2.1.5.1.1.1 - PERSONAL ADMINISTRATIVO</t>
  </si>
  <si>
    <t>2.1.5.1 - PAGO DE SENTENCIAS JUDICIALES EN CALIDAD DE COSA JUZGADA POR ADEUDOS</t>
  </si>
  <si>
    <t>2.1.5.1</t>
  </si>
  <si>
    <t>PAGO DE SENTENCIAS JUDICIALES EN CALIDAD DE COSA JUZGADA POR ADEUDOS</t>
  </si>
  <si>
    <t>2.1.5.1.1.2</t>
  </si>
  <si>
    <t>2.1.5.1.1.2 - PERSONAL DE REGÍMENES ESPECIALES Y OTROS REGÍMENES</t>
  </si>
  <si>
    <t>2.2.1.1.1.1</t>
  </si>
  <si>
    <t>2.2.1.1.1.1 - REGIMEN DE PENSIONES DL. 20530</t>
  </si>
  <si>
    <t>2.2.1.1 - PENSIONES</t>
  </si>
  <si>
    <t>2.2.1.1</t>
  </si>
  <si>
    <t>PENSIONES</t>
  </si>
  <si>
    <t>2.2.1.1.1.2</t>
  </si>
  <si>
    <t>2.2.1.1.1.2 - SISTEMA NACIONAL DE PENSIONES DL. 19990</t>
  </si>
  <si>
    <t>2.2.1.1.1.3</t>
  </si>
  <si>
    <t>2.2.1.1.1.3 - REGIMEN DE PENSIONES DL. 19846</t>
  </si>
  <si>
    <t>2.2.1.1.1.99</t>
  </si>
  <si>
    <t>2.2.1.1.1.99 - OTROS REGIMENES DE PENSIONES</t>
  </si>
  <si>
    <t>2.2.1.1.2.1</t>
  </si>
  <si>
    <t>2.2.1.1.2.1 - ESCOLARIDAD, AGUINALDOS Y GRATIFICACIONES</t>
  </si>
  <si>
    <t>2.2.1.1.2.2</t>
  </si>
  <si>
    <t>2.2.1.1.2.2 - BONIFICACION FONAHPU - D.L. 20530</t>
  </si>
  <si>
    <t>2.2.1.1.2.3</t>
  </si>
  <si>
    <t>2.2.1.1.2.3 - ASIGNACION POR COMBUSTIBLES</t>
  </si>
  <si>
    <t>2.2.1.1.2.4</t>
  </si>
  <si>
    <t>2.2.1.1.2.4 - ASIGNACION POR RACION ORGANICA UNICA</t>
  </si>
  <si>
    <t>2.2.1.1.2.5</t>
  </si>
  <si>
    <t>2.2.1.1.2.5 - MAYORDOMIA</t>
  </si>
  <si>
    <t>2.2.1.1.2.6</t>
  </si>
  <si>
    <t>2.2.1.1.2.6 - OTROS BONOS EXTRAORDINARIOS</t>
  </si>
  <si>
    <t>2.2.1.1.2.98</t>
  </si>
  <si>
    <t>2.2.1.1.2.98 - OTROS GASTOS EN PENSIONES</t>
  </si>
  <si>
    <t>2.2.1.1.2.99</t>
  </si>
  <si>
    <t>2.2.1.1.2.99 - OTROS BENEFICIOS</t>
  </si>
  <si>
    <t>2.2.1.2.1.1</t>
  </si>
  <si>
    <t>2.2.1.2.1.1 - PENSIONISTAS</t>
  </si>
  <si>
    <t>2.2.1.2 - PAGO DE SENTENCIAS JUDICIALES EN CALIDAD DE COSA JUZGADA Y LAUDOS ARBITRALES DEFINITIVOS POR ADEUDOS</t>
  </si>
  <si>
    <t>2.2.1.2</t>
  </si>
  <si>
    <t>PAGO DE SENTENCIAS JUDICIALES EN CALIDAD DE COSA JUZGADA Y LAUDOS ARBITRALES DEFINITIVOS POR ADEUDOS</t>
  </si>
  <si>
    <t>2.2.2.1.1.1</t>
  </si>
  <si>
    <t>2.2.2.1.1.1 - PRESTACIONES DE SALUD</t>
  </si>
  <si>
    <t>2.2.2.1 - PRESTACIONES DE SALUD Y OTROS BENEFICIOS</t>
  </si>
  <si>
    <t>2.2.2.1</t>
  </si>
  <si>
    <t>PRESTACIONES DE SALUD Y OTROS BENEFICIOS</t>
  </si>
  <si>
    <t>2.2.2.1.2.1</t>
  </si>
  <si>
    <t>2.2.2.1.2.1 - SUBSIDIO POR INCAPACIDAD TEMPORAL</t>
  </si>
  <si>
    <t>2.2.2.1.2.2</t>
  </si>
  <si>
    <t>2.2.2.1.2.2 - SUBSIDIO POR MATERNIDAD</t>
  </si>
  <si>
    <t>2.2.2.1.2.3</t>
  </si>
  <si>
    <t>2.2.2.1.2.3 - SUBSIDIO POR LACTANCIA</t>
  </si>
  <si>
    <t>2.2.2.1.2.4</t>
  </si>
  <si>
    <t>2.2.2.1.2.4 - PALMAS MAGISTERIALES</t>
  </si>
  <si>
    <t>2.2.2.1.2.99</t>
  </si>
  <si>
    <t>2.2.2.1.2.99 - OTROS BENEFICIOS</t>
  </si>
  <si>
    <t>2.2.2.1.3.1</t>
  </si>
  <si>
    <t>2.2.2.1.3.1 - GASTOS DE SEPELIO Y LUTO DEL PERSONAL ACTIVO</t>
  </si>
  <si>
    <t>2.2.2.1.3.2</t>
  </si>
  <si>
    <t>2.2.2.1.3.2 - GASTOS DE SEPELIO Y LUTO DEL PERSONAL PENSIONISTA</t>
  </si>
  <si>
    <t>2.2.2.1.3.3</t>
  </si>
  <si>
    <t>2.2.2.1.3.3 - SEGURO MEDICO</t>
  </si>
  <si>
    <t>2.2.2.2.1.1</t>
  </si>
  <si>
    <t>2.2.2.2.1.1 - PENSIONES DE GRACIA</t>
  </si>
  <si>
    <t>2.2.2.2 - ASISTENCIA SOCIAL EN PENSIONES E INDEMNIZACIONES</t>
  </si>
  <si>
    <t>2.2.2.2</t>
  </si>
  <si>
    <t>ASISTENCIA SOCIAL EN PENSIONES E INDEMNIZACIONES</t>
  </si>
  <si>
    <t>2.2.2.2.1.2</t>
  </si>
  <si>
    <t>2.2.2.2.1.2 - PENSIONES POR ACCIDENTES DE TRABAJO O VICTIMAS DE TERRORISMO</t>
  </si>
  <si>
    <t>2.2.2.2.1.3</t>
  </si>
  <si>
    <t>2.2.2.2.1.3 - BONOS COMPLEMENTARIOS Y PENSIONES COMPLEMENTARIAS</t>
  </si>
  <si>
    <t>2.2.2.2.1.99</t>
  </si>
  <si>
    <t>2.2.2.2.1.99 - OTROS SIMILARES</t>
  </si>
  <si>
    <t>2.2.2.3.1.1</t>
  </si>
  <si>
    <t>2.2.2.3.1.1 - ALIMENTOS PARA PROGRAMAS SOCIALES</t>
  </si>
  <si>
    <t>2.2.2.3 - ENTREGA DE BIENES Y SERVICIOS</t>
  </si>
  <si>
    <t>2.2.2.3</t>
  </si>
  <si>
    <t>ENTREGA DE BIENES Y SERVICIOS</t>
  </si>
  <si>
    <t>2.2.2.3.1.99</t>
  </si>
  <si>
    <t>2.2.2.3.1.99 - OTROS BIENES DE APOYO ALIMENTARIO</t>
  </si>
  <si>
    <t>2.2.2.3.2.1</t>
  </si>
  <si>
    <t>2.2.2.3.2.1 - TEXTOS ESCOLARES</t>
  </si>
  <si>
    <t>2.2.2.3.2.2</t>
  </si>
  <si>
    <t>2.2.2.3.2.2 - EQUIPOS INFORMATICOS</t>
  </si>
  <si>
    <t>2.2.2.3.2.99</t>
  </si>
  <si>
    <t>2.2.2.3.2.99 - OTROS BIENES DE APOYO ESCOLAR</t>
  </si>
  <si>
    <t>2.2.2.3.3.1</t>
  </si>
  <si>
    <t>2.2.2.3.3.1 - ENTREGA DE MEDICAMENTOS</t>
  </si>
  <si>
    <t>2.2.2.3.3.99</t>
  </si>
  <si>
    <t>2.2.2.3.3.99 - OTROS BIENES Y SERVICIOS DE ASISTENCIA MEDICA</t>
  </si>
  <si>
    <t>2.2.2.3.99.99</t>
  </si>
  <si>
    <t>2.2.2.3.99.99 - OTROS BIENES DE ASISTENCIA SOCIAL</t>
  </si>
  <si>
    <t>2.3.1.1.1.1</t>
  </si>
  <si>
    <t>2.3.1.1.1.1 - ALIMENTOS Y BEBIDAS PARA CONSUMO HUMANO</t>
  </si>
  <si>
    <t>2.3.1.1 - ALIMENTOS Y BEBIDAS</t>
  </si>
  <si>
    <t>2.3.1.1</t>
  </si>
  <si>
    <t>ALIMENTOS Y BEBIDAS</t>
  </si>
  <si>
    <t>2.3.1.1.1.2</t>
  </si>
  <si>
    <t>2.3.1.1.1.2 - ALIMENTOS Y BEBIDAS PARA CONSUMO ANIMAL</t>
  </si>
  <si>
    <t>2.3.1.10.1.1</t>
  </si>
  <si>
    <t>2.3.1.10.1.1 - SUMINISTROS DE USO ZOOTECNICO</t>
  </si>
  <si>
    <t>2.3.1.10 - SUMINISTROS PARA USO AGROPECUARIO, FORESTAL Y VETERINARIO</t>
  </si>
  <si>
    <t>2.3.1.10</t>
  </si>
  <si>
    <t>SUMINISTROS PARA USO AGROPECUARIO, FORESTAL Y VETERINARIO</t>
  </si>
  <si>
    <t>2.3.1.10.1.2</t>
  </si>
  <si>
    <t>2.3.1.10.1.2 - MATERIAL BIOLOGICO</t>
  </si>
  <si>
    <t>2.3.1.10.1.3</t>
  </si>
  <si>
    <t>2.3.1.10.1.3 - ANIMALES PARA ESTUDIO</t>
  </si>
  <si>
    <t>2.3.1.10.1.4</t>
  </si>
  <si>
    <t>2.3.1.10.1.4 - FERTILIZANTES, INSECTICIDAS, FUNGICIDAS Y SIMILARES</t>
  </si>
  <si>
    <t>2.3.1.10.1.5</t>
  </si>
  <si>
    <t>2.3.1.10.1.5 - SUMINISTROS DE ACCESORIOS Y/O MATERIALES DE USO FORESTAL</t>
  </si>
  <si>
    <t>2.3.1.10.1.6</t>
  </si>
  <si>
    <t>2.3.1.10.1.6 - PRODUCTOS FARMACEUTICOS DE USO ANIMAL</t>
  </si>
  <si>
    <t>2.3.1.11.1.1</t>
  </si>
  <si>
    <t>2.3.1.11.1.1 - PARA EDIFICIOS Y ESTRUCTURAS</t>
  </si>
  <si>
    <t>2.3.1.11 - SUMINISTROS PARA MANTENIMIENTO Y REPARACION</t>
  </si>
  <si>
    <t>Partidas restringidas</t>
  </si>
  <si>
    <t>9.6 Hasta el 1er Semestre</t>
  </si>
  <si>
    <t>2.3.1.11</t>
  </si>
  <si>
    <t>SUMINISTROS PARA MANTENIMIENTO Y REPARACION</t>
  </si>
  <si>
    <t>2.3.1.11.1.2</t>
  </si>
  <si>
    <t>2.3.1.11.1.2 - PARA VEHICULOS</t>
  </si>
  <si>
    <t>2.3.1.11.1.3</t>
  </si>
  <si>
    <t>2.3.1.11.1.3 - PARA MOBILIARIO Y SIMILARES</t>
  </si>
  <si>
    <t>2.3.1.11.1.4</t>
  </si>
  <si>
    <t>2.3.1.11.1.4 - PARA MAQUINARIAS Y EQUIPOS</t>
  </si>
  <si>
    <t>2.3.1.11.1.5</t>
  </si>
  <si>
    <t>2.3.1.11.1.5 - OTROS MATERIALES DE MANTENIMIENTO</t>
  </si>
  <si>
    <t>2.3.1.11.1.6</t>
  </si>
  <si>
    <t>2.3.1.11.1.6 - MATERIALES DE  ACONDICIONAMIENTO</t>
  </si>
  <si>
    <t>2.3.1.2.1.1</t>
  </si>
  <si>
    <t>2.3.1.2.1.1 - VESTUARIO, ACCESORIOS Y PRENDAS DIVERSAS</t>
  </si>
  <si>
    <t>2.3.1.2 - VESTUARIOS Y TEXTILES</t>
  </si>
  <si>
    <t>Límite de Gasto</t>
  </si>
  <si>
    <t>10.6 c)</t>
  </si>
  <si>
    <t>2.3.1.2</t>
  </si>
  <si>
    <t>VESTUARIOS Y TEXTILES</t>
  </si>
  <si>
    <t>2.3.1.2.1.2</t>
  </si>
  <si>
    <t>2.3.1.2.1.2 - TEXTILES Y ACABADOS TEXTILES</t>
  </si>
  <si>
    <t>2.3.1.2.1.3</t>
  </si>
  <si>
    <t>2.3.1.2.1.3 - CALZADO</t>
  </si>
  <si>
    <t>2.3.1.3.1.1</t>
  </si>
  <si>
    <t>2.3.1.3.1.1 - COMBUSTIBLES Y CARBURANTES</t>
  </si>
  <si>
    <t>2.3.1.3 - COMBUSTIBLES, CARBURANTES, LUBRICANTES Y AFINES</t>
  </si>
  <si>
    <t>10.6 e)</t>
  </si>
  <si>
    <t>2.3.1.3</t>
  </si>
  <si>
    <t>COMBUSTIBLES, CARBURANTES, LUBRICANTES Y AFINES</t>
  </si>
  <si>
    <t>2.3.1.3.1.2</t>
  </si>
  <si>
    <t>2.3.1.3.1.2 - GASES</t>
  </si>
  <si>
    <t>2.3.1.3.1.3</t>
  </si>
  <si>
    <t>2.3.1.3.1.3 - LUBRICANTES, GRASAS Y AFINES</t>
  </si>
  <si>
    <t>2.3.1.4.1.1</t>
  </si>
  <si>
    <t>2.3.1.4.1.1 - MUNICIONES,  EXPLOSIVOS Y SIMILARES</t>
  </si>
  <si>
    <t>2.3.1.4 - MUNICIONES,  EXPLOSIVOS Y SIMILARES</t>
  </si>
  <si>
    <t>2.3.1.4</t>
  </si>
  <si>
    <t>MUNICIONES,  EXPLOSIVOS Y SIMILARES</t>
  </si>
  <si>
    <t>2.3.1.5.1.1</t>
  </si>
  <si>
    <t>2.3.1.5.1.1 - REPUESTOS Y ACCESORIOS</t>
  </si>
  <si>
    <t>2.3.1.5 - MATERIALES Y  UTILES</t>
  </si>
  <si>
    <t>2.3.1.5</t>
  </si>
  <si>
    <t>MATERIALES Y  UTILES</t>
  </si>
  <si>
    <t>2.3.1.5.1.2</t>
  </si>
  <si>
    <t>2.3.1.5.1.2 - PAPELERIA EN GENERAL, UTILES Y MATERIALES DE OFICINA</t>
  </si>
  <si>
    <t>2.3.1.5.2.1</t>
  </si>
  <si>
    <t>2.3.1.5.2.1 - AGROPECUARIO, GANADERO Y DE JARDINERIA</t>
  </si>
  <si>
    <t>2.3.1.5.3.1</t>
  </si>
  <si>
    <t>2.3.1.5.3.1 - ASEO, LIMPIEZA Y TOCADOR</t>
  </si>
  <si>
    <t>2.3.1.5.3.2</t>
  </si>
  <si>
    <t>2.3.1.5.3.2 - DE COCINA, COMEDOR Y CAFETERIA</t>
  </si>
  <si>
    <t>2.3.1.5.4.1</t>
  </si>
  <si>
    <t>2.3.1.5.4.1 - ELECTRICIDAD, ILUMINACION Y ELECTRONICA</t>
  </si>
  <si>
    <t>2.3.1.5.99.99</t>
  </si>
  <si>
    <t>2.3.1.5.99.99 - OTROS</t>
  </si>
  <si>
    <t>2.3.1.6.1.1</t>
  </si>
  <si>
    <t>2.3.1.6.1.1 - DE VEHICULOS</t>
  </si>
  <si>
    <t>2.3.1.6 - REPUESTOS Y ACCESORIOS</t>
  </si>
  <si>
    <t>2.3.1.6</t>
  </si>
  <si>
    <t>REPUESTOS Y ACCESORIOS</t>
  </si>
  <si>
    <t>2.3.1.6.1.2</t>
  </si>
  <si>
    <t>2.3.1.6.1.2 - DE COMUNICACIONES Y TELECOMUNICACIONES</t>
  </si>
  <si>
    <t>2.3.1.6.1.3</t>
  </si>
  <si>
    <t>2.3.1.6.1.3 - DE CONSTRUCCION Y MAQUINAS</t>
  </si>
  <si>
    <t>2.3.1.6.1.4</t>
  </si>
  <si>
    <t>2.3.1.6.1.4 - DE SEGURIDAD</t>
  </si>
  <si>
    <t>2.3.1.6.1.99</t>
  </si>
  <si>
    <t>2.3.1.6.1.99 - OTROS ACCESORIOS Y REPUESTOS</t>
  </si>
  <si>
    <t>2.3.1.7.1.1</t>
  </si>
  <si>
    <t>2.3.1.7.1.1 - ENSERES</t>
  </si>
  <si>
    <t>2.3.1.7 - ENSERES</t>
  </si>
  <si>
    <t>2.3.1.7</t>
  </si>
  <si>
    <t>ENSERES</t>
  </si>
  <si>
    <t>2.3.1.8.1.1</t>
  </si>
  <si>
    <t>2.3.1.8.1.1 - VACUNAS</t>
  </si>
  <si>
    <t>2.3.1.8 - SUMINISTROS MEDICOS</t>
  </si>
  <si>
    <t>2.3.1.8</t>
  </si>
  <si>
    <t>SUMINISTROS MEDICOS</t>
  </si>
  <si>
    <t>2.3.1.8.1.2</t>
  </si>
  <si>
    <t>2.3.1.8.1.2 - MEDICAMENTOS</t>
  </si>
  <si>
    <t>2.3.1.8.1.99</t>
  </si>
  <si>
    <t>2.3.1.8.1.99 - OTROS PRODUCTOS SIMILARES</t>
  </si>
  <si>
    <t>2.3.1.8.2.1</t>
  </si>
  <si>
    <t>2.3.1.8.2.1 - MATERIAL, INSUMOS, INSTRUMENTAL Y ACCESORIOS  MEDICOS, QUIRURGICOS, ODONTOLOGICOS Y DE LABORATORIO</t>
  </si>
  <si>
    <t>2.3.1.9.1.1</t>
  </si>
  <si>
    <t>2.3.1.9.1.1 - LIBROS, TEXTOS Y OTROS MATERIALES IMPRESOS</t>
  </si>
  <si>
    <t>2.3.1.9 - MATERIALES Y UTILES DE ENSEÑANZA</t>
  </si>
  <si>
    <t>2.3.1.9</t>
  </si>
  <si>
    <t>MATERIALES Y UTILES DE ENSEÑANZA</t>
  </si>
  <si>
    <t>2.3.1.9.1.2</t>
  </si>
  <si>
    <t>2.3.1.9.1.2 - MATERIAL DIDACTICO, ACCESORIOS Y UTILES DE ENSEÑANZA</t>
  </si>
  <si>
    <t>2.3.1.9.1.99</t>
  </si>
  <si>
    <t>2.3.1.9.1.99 - OTROS MATERIALES DIVERSOS DE ENSEÑANZA</t>
  </si>
  <si>
    <t>2.3.1.99.1.1</t>
  </si>
  <si>
    <t>2.3.1.99.1.1 - HERRAMIENTAS</t>
  </si>
  <si>
    <t>2.3.1.99 - COMPRA DE OTROS BIENES</t>
  </si>
  <si>
    <t>2.3.1.99</t>
  </si>
  <si>
    <t>COMPRA DE OTROS BIENES</t>
  </si>
  <si>
    <t>2.3.1.99.1.2</t>
  </si>
  <si>
    <t>2.3.1.99.1.2 - PRODUCTOS QUIMICOS</t>
  </si>
  <si>
    <t>2.3.1.99.1.3</t>
  </si>
  <si>
    <t>2.3.1.99.1.3 - LIBROS, DIARIOS, REVISTAS Y OTROS BIENES IMPRESOS NO VINCULADOS A ENSEÑANZA</t>
  </si>
  <si>
    <t>2.3.1.99.1.4</t>
  </si>
  <si>
    <t>2.3.1.99.1.4 - SIMBOLOS, DISTINTIVOS Y CONDECORACIONES</t>
  </si>
  <si>
    <t>2.3.1.99.1.5</t>
  </si>
  <si>
    <t>2.3.1.99.1.5 - ADQUISICIÓN DE BIENES PARA PRESTACIÓN FUNERARIA</t>
  </si>
  <si>
    <t>2.3.1.99.1.99</t>
  </si>
  <si>
    <t>2.3.1.99.1.99 - OTROS BIENES</t>
  </si>
  <si>
    <t>2.3.2.1.1.1</t>
  </si>
  <si>
    <t>2.3.2.1.1.1 - PASAJES Y GASTOS DE TRANSPORTE</t>
  </si>
  <si>
    <t>2.3.2.1 - VIAJES</t>
  </si>
  <si>
    <t>10.6 b)</t>
  </si>
  <si>
    <t>2.3.2.1</t>
  </si>
  <si>
    <t>VIAJES</t>
  </si>
  <si>
    <t>2.3.2.1.1.2</t>
  </si>
  <si>
    <t>2.3.2.1.1.2 - VIATICOS Y ASIGNACIONES POR COMISION DE SERVICIO</t>
  </si>
  <si>
    <t>2.3.2.1.1.3</t>
  </si>
  <si>
    <t>2.3.2.1.1.3 - VIATICOS Y FLETES POR CAMBIO DE COLOCACION</t>
  </si>
  <si>
    <t>2.3.2.1.1.99</t>
  </si>
  <si>
    <t>2.3.2.1.1.99 - OTROS GASTOS</t>
  </si>
  <si>
    <t>2.3.2.1.2.1</t>
  </si>
  <si>
    <t>2.3.2.1.2.1 - PASAJES Y GASTOS DE TRANSPORTE</t>
  </si>
  <si>
    <t>2.3.2.1.2.2</t>
  </si>
  <si>
    <t>2.3.2.1.2.2 - VIATICOS Y ASIGNACIONES POR COMISION DE SERVICIO</t>
  </si>
  <si>
    <t>2.3.2.1.2.3</t>
  </si>
  <si>
    <t>2.3.2.1.2.3 - VIATICOS Y FLETES POR CAMBIO DE COLOCACION</t>
  </si>
  <si>
    <t>2.3.2.1.2.99</t>
  </si>
  <si>
    <t>2.3.2.1.2.99 - OTROS GASTOS</t>
  </si>
  <si>
    <t>2.3.2.10.1.1</t>
  </si>
  <si>
    <t>2.3.2.10.1.1 - PROPINAS A VOLUNTARIOS</t>
  </si>
  <si>
    <t>2.3.2.10 - PROPINAS A VOLUNTARIOS</t>
  </si>
  <si>
    <t>2.3.2.10</t>
  </si>
  <si>
    <t>PROPINAS A VOLUNTARIOS</t>
  </si>
  <si>
    <t>2.3.2.2.1.1</t>
  </si>
  <si>
    <t>2.3.2.2.1.1 - SERVICIO DE SUMINISTRO DE ENERGIA ELECTRICA</t>
  </si>
  <si>
    <t>2.3.2.2 - SERVICIOS BASICOS, COMUNICACIONES, PUBLICIDAD Y DIFUSION</t>
  </si>
  <si>
    <t>2.3.2.2</t>
  </si>
  <si>
    <t>SERVICIOS BASICOS, COMUNICACIONES, PUBLICIDAD Y DIFUSION</t>
  </si>
  <si>
    <t>2.3.2.2.1.2</t>
  </si>
  <si>
    <t>2.3.2.2.1.2 - SERVICIO DE AGUA Y DESAGUE</t>
  </si>
  <si>
    <t>2.3.2.2.1.3</t>
  </si>
  <si>
    <t>2.3.2.2.1.3 - SERVICIO DE SUMINISTRO DE GAS</t>
  </si>
  <si>
    <t>2.3.2.2.2.1</t>
  </si>
  <si>
    <t>2.3.2.2.2.1 - SERVICIO DE TELEFONIA MOVIL</t>
  </si>
  <si>
    <t>10.6 a)</t>
  </si>
  <si>
    <t>2.3.2.2.2.2</t>
  </si>
  <si>
    <t>2.3.2.2.2.2 - SERVICIO DE TELEFONIA FIJA</t>
  </si>
  <si>
    <t>2.3.2.2.2.3</t>
  </si>
  <si>
    <t>2.3.2.2.2.3 - SERVICIO DE INTERNET</t>
  </si>
  <si>
    <t>2.3.2.2.3.1</t>
  </si>
  <si>
    <t>2.3.2.2.3.1 - CORREOS Y SERVICIOS DE MENSAJERIA</t>
  </si>
  <si>
    <t>2.3.2.2.3.99</t>
  </si>
  <si>
    <t>2.3.2.2.3.99 - OTROS SERVICIOS DE COMUNICACION</t>
  </si>
  <si>
    <t>2.3.2.2.4.1</t>
  </si>
  <si>
    <t>2.3.2.2.4.1 - SERVICIO DE PUBLICIDAD</t>
  </si>
  <si>
    <t>10.6 d)</t>
  </si>
  <si>
    <t>2.3.2.2.4.3</t>
  </si>
  <si>
    <t>2.3.2.2.4.3 - SERVICIOS DE IMAGEN INSTITUCIONAL</t>
  </si>
  <si>
    <t>2.3.2.2.5.1</t>
  </si>
  <si>
    <t>2.3.2.2.5.1 - DIFUSIÓN EN EL DIARIO OFICIAL</t>
  </si>
  <si>
    <t>2.3.2.3.1.1</t>
  </si>
  <si>
    <t>2.3.2.3.1.1 - SERVICIOS DE LIMPIEZA E HIGIENE</t>
  </si>
  <si>
    <t>2.3.2.3 - SERVICIOS DE LIMPIEZA, SEGURIDAD Y VIGILANCIA</t>
  </si>
  <si>
    <t>2.3.2.3</t>
  </si>
  <si>
    <t>SERVICIOS DE LIMPIEZA, SEGURIDAD Y VIGILANCIA</t>
  </si>
  <si>
    <t>2.3.2.3.1.2</t>
  </si>
  <si>
    <t>2.3.2.3.1.2 - SERVICIOS DE SEGURIDAD Y VIGILANCIA</t>
  </si>
  <si>
    <t>2.3.2.4.2.1</t>
  </si>
  <si>
    <t>2.3.2.4.2.1 - DE EDIFICACIONES, OFICINAS Y ESTRUCTURAS</t>
  </si>
  <si>
    <t>2.3.2.4 - SERVICIO DE MANTENIMIENTO, ACONDICIONAMIENTO Y  REPARACIONES</t>
  </si>
  <si>
    <t>2.3.2.4</t>
  </si>
  <si>
    <t>SERVICIO DE MANTENIMIENTO, ACONDICIONAMIENTO Y  REPARACIONES</t>
  </si>
  <si>
    <t>2.3.2.4.3.1</t>
  </si>
  <si>
    <t>2.3.2.4.3.1 - DE CARRETERAS, CAMINOS Y PUENTES  NO CONCESIONADOS</t>
  </si>
  <si>
    <t>2.3.2.4.4.1</t>
  </si>
  <si>
    <t>2.3.2.4.4.1 - GASTOS POR MANTENIMIENTO Y OPERACIÓN (PAMO)</t>
  </si>
  <si>
    <t>2.3.2.4.4.2</t>
  </si>
  <si>
    <t>2.3.2.4.4.2 - GASTOS POR COSTO ANUAL DE MANTENIMIENTO (CAM)</t>
  </si>
  <si>
    <t>2.3.2.4.4.3</t>
  </si>
  <si>
    <t>2.3.2.4.4.3 - GASTOS POR MANTENIMIENTO DERIVADOS DE INFORMES TÉCNICOS DE MANTENIMIENTO (ITM)</t>
  </si>
  <si>
    <t>2.3.2.4.4.4</t>
  </si>
  <si>
    <t>2.3.2.4.4.4 - GASTOS POR MANTENIMIENTO PERIÓDICO INICIAL (PAMPI)</t>
  </si>
  <si>
    <t>2.3.2.4.4.5</t>
  </si>
  <si>
    <t>2.3.2.4.4.5 - GASTOS POR MANTENIMIENTO DE EMERGENCIA</t>
  </si>
  <si>
    <t>2.3.2.4.5.1</t>
  </si>
  <si>
    <t>2.3.2.4.5.1 - DE VEHICULOS</t>
  </si>
  <si>
    <t>2.3.2.4.6.1</t>
  </si>
  <si>
    <t>2.3.2.4.6.1 - DE MOBILIARIO Y SIMILARES</t>
  </si>
  <si>
    <t>2.3.2.4.7.1</t>
  </si>
  <si>
    <t>2.3.2.4.7.1 - DE MAQUINARIAS Y EQUIPOS</t>
  </si>
  <si>
    <t>2.3.2.4.99.99</t>
  </si>
  <si>
    <t>2.3.2.4.99.99 - DE OTROS BIENES Y ACTIVOS</t>
  </si>
  <si>
    <t>2.3.2.5.1.1</t>
  </si>
  <si>
    <t>2.3.2.5.1.1 - DE EDIFICIOS Y ESTRUCTURAS</t>
  </si>
  <si>
    <t>2.3.2.5 - ALQUILERES DE MUEBLES E INMUEBLES</t>
  </si>
  <si>
    <t>2.3.2.5</t>
  </si>
  <si>
    <t>ALQUILERES DE MUEBLES E INMUEBLES</t>
  </si>
  <si>
    <t>2.3.2.5.1.2</t>
  </si>
  <si>
    <t>2.3.2.5.1.2 - DE VEHICULOS</t>
  </si>
  <si>
    <t>2.3.2.5.1.3</t>
  </si>
  <si>
    <t>2.3.2.5.1.3 - DE MOBILIARIO Y SIMILARES</t>
  </si>
  <si>
    <t>2.3.2.5.1.4</t>
  </si>
  <si>
    <t>2.3.2.5.1.4 - DE MAQUINARIAS Y EQUIPOS</t>
  </si>
  <si>
    <t>2.3.2.5.1.99</t>
  </si>
  <si>
    <t>2.3.2.5.1.99 - DE OTROS BIENES Y ACTIVOS</t>
  </si>
  <si>
    <t>2.3.2.6.1.1</t>
  </si>
  <si>
    <t>2.3.2.6.1.1 - GASTOS LEGALES Y JUDICIALES</t>
  </si>
  <si>
    <t>2.3.2.6 - SERVICIOS ADMINISTRATIVOS, FINANCIEROS Y DE SEGUROS</t>
  </si>
  <si>
    <t>2.3.2.6</t>
  </si>
  <si>
    <t>SERVICIOS ADMINISTRATIVOS, FINANCIEROS Y DE SEGUROS</t>
  </si>
  <si>
    <t>2.3.2.6.1.2</t>
  </si>
  <si>
    <t>2.3.2.6.1.2 - GASTOS NOTARIALES</t>
  </si>
  <si>
    <t>2.3.2.6.2.1</t>
  </si>
  <si>
    <t>2.3.2.6.2.1 - CARGOS BANCARIOS</t>
  </si>
  <si>
    <t>2.3.2.6.2.2</t>
  </si>
  <si>
    <t>2.3.2.6.2.2 - GASTOS FINANCIEROS POR COMPRA Y VENTA DE TITULOS Y VALORES</t>
  </si>
  <si>
    <t>2.3.2.6.2.99</t>
  </si>
  <si>
    <t>2.3.2.6.2.99 - OTROS SERVICIOS FINANCIEROS</t>
  </si>
  <si>
    <t>2.3.2.6.3.1</t>
  </si>
  <si>
    <t>2.3.2.6.3.1 - SEGURO DE VIDA</t>
  </si>
  <si>
    <t>2.3.2.6.3.2</t>
  </si>
  <si>
    <t>2.3.2.6.3.2 - SEGURO DE VEHICULOS</t>
  </si>
  <si>
    <t>2.3.2.6.3.3</t>
  </si>
  <si>
    <t>2.3.2.6.3.3 - SEGURO OBLIGATORIO ACCIDENTES DE TRANSITO (SOAT)</t>
  </si>
  <si>
    <t>2.3.2.6.3.4</t>
  </si>
  <si>
    <t>2.3.2.6.3.4 - OTROS SEGUROS PERSONALES</t>
  </si>
  <si>
    <t>2.3.2.6.3.99</t>
  </si>
  <si>
    <t>2.3.2.6.3.99 - OTROS SEGUROS DE  BIENES MUEBLES E INMUEBLES</t>
  </si>
  <si>
    <t>2.3.2.6.4.1</t>
  </si>
  <si>
    <t>2.3.2.6.4.1 - GASTOS POR PRESTACIONES DE SALUD</t>
  </si>
  <si>
    <t>2.3.2.7.1.1</t>
  </si>
  <si>
    <t>2.3.2.7.1.1 - CONSULTORIAS</t>
  </si>
  <si>
    <t>2.3.2.7 - SERVICIOS PROFESIONALES Y TECNICOS</t>
  </si>
  <si>
    <t>10.6 g)</t>
  </si>
  <si>
    <t>2.3.2.7</t>
  </si>
  <si>
    <t>SERVICIOS PROFESIONALES Y TECNICOS</t>
  </si>
  <si>
    <t>2.3.2.7.1.6</t>
  </si>
  <si>
    <t>2.3.2.7.1.6 - ESTUDIOS</t>
  </si>
  <si>
    <t>2.3.2.7.1.7</t>
  </si>
  <si>
    <t>2.3.2.7.1.7 - INVESTIGACIONES</t>
  </si>
  <si>
    <t>2.3.2.7.1.8</t>
  </si>
  <si>
    <t>2.3.2.7.1.8 - DISEÑO DE METODOLOGÍAS, REFORMAS Y SIMILARES</t>
  </si>
  <si>
    <t>2.3.2.7.1.9</t>
  </si>
  <si>
    <t>2.3.2.7.1.9 - SERVICIO DE LAVADO Y PLANCHADO DE ROPA HOSPITALARIA</t>
  </si>
  <si>
    <t>2.3.2.7.1.99</t>
  </si>
  <si>
    <t>2.3.2.7.1.99 - OTROS SERVICIOS SIMILARES</t>
  </si>
  <si>
    <t>2.3.2.7.10.1</t>
  </si>
  <si>
    <t>2.3.2.7.10.1 - SEMINARIOS ,TALLERES Y SIMILARES ORGANIZADOS POR LA  INSTITUCION</t>
  </si>
  <si>
    <t>10.6 f)</t>
  </si>
  <si>
    <t>2.3.2.7.10.2</t>
  </si>
  <si>
    <t>2.3.2.7.10.2 - ATENCIONES OFICIALES Y CELEBRACIONES INSTITUCIONALES</t>
  </si>
  <si>
    <t>2.3.2.7.10.99</t>
  </si>
  <si>
    <t>2.3.2.7.10.99 - OTRAS ATENCIONES Y CELEBRACIONES</t>
  </si>
  <si>
    <t>2.3.2.7.11.1</t>
  </si>
  <si>
    <t>2.3.2.7.11.1 - EMBALAJE Y ALMACENAJE</t>
  </si>
  <si>
    <t>2.3.2.7.11.2</t>
  </si>
  <si>
    <t>2.3.2.7.11.2 - TRANSPORTE Y TRASLADO DE CARGA, BIENES Y MATERIALES</t>
  </si>
  <si>
    <t>2.3.2.7.11.3</t>
  </si>
  <si>
    <t>2.3.2.7.11.3 - SERVICIOS RELACIONADOS CON FLORERIA, JARDINERIA Y OTRAS ACTIVIDADES SIMILARES</t>
  </si>
  <si>
    <t>2.3.2.7.11.4</t>
  </si>
  <si>
    <t>2.3.2.7.11.4 - SERVICIOS DE CALIFICACION DE PENSIONES</t>
  </si>
  <si>
    <t>2.3.2.7.11.5</t>
  </si>
  <si>
    <t>2.3.2.7.11.5 - SERVICIOS DE ALIMENTACION DE CONSUMO HUMANO</t>
  </si>
  <si>
    <t>2.3.2.7.11.6</t>
  </si>
  <si>
    <t>2.3.2.7.11.6 - SERVICIO DE IMPRESIONES, ENCUADERNACION Y EMPASTADO</t>
  </si>
  <si>
    <t>2.3.2.7.11.7</t>
  </si>
  <si>
    <t>2.3.2.7.11.7 - PRESTACION FUNERARIA</t>
  </si>
  <si>
    <t>2.3.2.7.11.99</t>
  </si>
  <si>
    <t>2.3.2.7.11.99 - SERVICIOS DIVERSOS</t>
  </si>
  <si>
    <t>2.3.2.7.12.1</t>
  </si>
  <si>
    <t>2.3.2.7.12.1 - LOCACIÓN DE SERVICIOS - FONDO DE APOYO GERENCIAL</t>
  </si>
  <si>
    <t>2.3.2.7.12.2</t>
  </si>
  <si>
    <t>2.3.2.7.12.2 - LOCACIÓN DE SERVICIOS - PERSONAL ALTAMENTE CALIFICADO</t>
  </si>
  <si>
    <t>2.3.2.7.13.5</t>
  </si>
  <si>
    <t>2.3.2.7.13.5 - ASESORÍA Y/O DEFENSA LEGAL PARA SERVIDORES Y EX-SERVIDORES CIVILES</t>
  </si>
  <si>
    <t>2.3.2.7.13.6</t>
  </si>
  <si>
    <t>2.3.2.7.13.6 - ASESORÍA Y/O DEFENSA LEGAL PARA ENTIDADES PÚBLICAS EN EL MARCO DE CONTROVERSIAS CONTRACTUALES NACIONALES O INTERNACIONALES</t>
  </si>
  <si>
    <t>2.3.2.7.13.9</t>
  </si>
  <si>
    <t>2.3.2.7.13.9 - SERVICIOS DE AUDITORIAS</t>
  </si>
  <si>
    <t>2.3.2.7.13.98</t>
  </si>
  <si>
    <t>2.3.2.7.13.98 - OTROS SERVICIOS TÉCNICOS Y PROFESIONALES DESARROLLADOS POR PERSONAS JURÍDICAS</t>
  </si>
  <si>
    <t>2.3.2.7.14.5</t>
  </si>
  <si>
    <t>2.3.2.7.14.5 - ASESORÍA Y/O DEFENSA LEGAL PARA SERVIDORES Y EX-SERVIDORES CIVILES</t>
  </si>
  <si>
    <t>2.3.2.7.14.6</t>
  </si>
  <si>
    <t>2.3.2.7.14.6 - ASESORÍA Y/O DEFENSA LEGAL PARA ENTIDADES PÚBLICAS EN EL MARCO DE CONTROVERSIAS CONTRACTUALES NACIONALES O INTERNACIONALES</t>
  </si>
  <si>
    <t>2.3.2.7.14.98</t>
  </si>
  <si>
    <t>2.3.2.7.14.98 - OTROS SERVICIOS TÉCNICOS Y PROFESIONALES DESARROLLADOS POR PERSONAS NATURALES</t>
  </si>
  <si>
    <t>2.3.2.7.2.1</t>
  </si>
  <si>
    <t>2.3.2.7.2.1 - CONSULTORIAS</t>
  </si>
  <si>
    <t>2.3.2.7.2.10</t>
  </si>
  <si>
    <t>2.3.2.7.2.10 - INVESTIGACIONES</t>
  </si>
  <si>
    <t>2.3.2.7.2.11</t>
  </si>
  <si>
    <t>2.3.2.7.2.11 - DISEÑO DE METODOLOGÍAS, REFORMAS Y SIMILARES</t>
  </si>
  <si>
    <t>2.3.2.7.2.12</t>
  </si>
  <si>
    <t>2.3.2.7.2.12 - ENTREGA ECONÓMICA POR PRESTACIONES ADICIONALES EN SALUD</t>
  </si>
  <si>
    <t>2.3.2.7.2.7</t>
  </si>
  <si>
    <t>2.3.2.7.2.7 - SERVICIOS COMPLEMENTARIOS DE SALUD</t>
  </si>
  <si>
    <t>2.3.2.7.2.9</t>
  </si>
  <si>
    <t>2.3.2.7.2.9 - ESTUDIOS</t>
  </si>
  <si>
    <t>2.3.2.7.2.99</t>
  </si>
  <si>
    <t>2.3.2.7.2.99 - OTROS SERVICIOS SIMILARES</t>
  </si>
  <si>
    <t>2.3.2.7.3.1</t>
  </si>
  <si>
    <t>2.3.2.7.3.1 - REALIZADO POR PERSONAS JURIDICAS</t>
  </si>
  <si>
    <t>2.3.2.7.3.2</t>
  </si>
  <si>
    <t>2.3.2.7.3.2 - REALIZADO POR PERSONAS NATURALES</t>
  </si>
  <si>
    <t>2.3.2.7.4.1</t>
  </si>
  <si>
    <t>2.3.2.7.4.1 - ELABORACION DE PROGRAMAS INFORMATICOS</t>
  </si>
  <si>
    <t>2.3.2.7.4.2</t>
  </si>
  <si>
    <t>2.3.2.7.4.2 - PROCESAMIENTOS DE DATOS</t>
  </si>
  <si>
    <t>2.3.2.7.4.3</t>
  </si>
  <si>
    <t>2.3.2.7.4.3 - SOPORTE TECNICO</t>
  </si>
  <si>
    <t>2.3.2.7.4.99</t>
  </si>
  <si>
    <t>2.3.2.7.4.99 - OTROS SERVICIOS DE INFORMATICA</t>
  </si>
  <si>
    <t>2.3.2.7.5.1</t>
  </si>
  <si>
    <t>2.3.2.7.5.1 - ESTIPENDIO POR SECIGRA</t>
  </si>
  <si>
    <t>2.3.2.7.5.10</t>
  </si>
  <si>
    <t>2.3.2.7.5.10 - SUBVENCION ADICIONAL DE PRACTICAS PROFESIONALES</t>
  </si>
  <si>
    <t>2.3.2.7.5.2</t>
  </si>
  <si>
    <t>2.3.2.7.5.2 - PROPINAS PARA PRACTICANTES</t>
  </si>
  <si>
    <t>2.3.2.7.5.4</t>
  </si>
  <si>
    <t>2.3.2.7.5.4 - ANIMADORAS Y ALFABETIZADORES</t>
  </si>
  <si>
    <t>2.3.2.7.5.5</t>
  </si>
  <si>
    <t>2.3.2.7.5.5 - ALUMNOS DE ESCUELAS MILITARES Y POLICIALES</t>
  </si>
  <si>
    <t>2.3.2.7.5.6</t>
  </si>
  <si>
    <t>2.3.2.7.5.6 - ESTIPENDIO A LOS CANDIDATOS A GERENTES PÚBLICOS</t>
  </si>
  <si>
    <t>2.3.2.7.5.7</t>
  </si>
  <si>
    <t>2.3.2.7.5.7 - INTERNOS DE MEDICINA Y ODONTOLOGIA</t>
  </si>
  <si>
    <t>2.3.2.7.5.8</t>
  </si>
  <si>
    <t>2.3.2.7.5.8 - CONTRIBUCIONES A LOS SEGUROS DE SALUD</t>
  </si>
  <si>
    <t>2.3.2.7.5.9</t>
  </si>
  <si>
    <t>2.3.2.7.5.9 - ASIGNACIÓN DE PROPINAS O ESTIPENDIOS PARA EL CUMPLIMIENTO DE METAS SOCIALES</t>
  </si>
  <si>
    <t>2.3.2.7.6.1</t>
  </si>
  <si>
    <t>2.3.2.7.6.1 - SERVICIO Y GESTION DE EVALUACION INTERNACIONAL DE PROCESOS</t>
  </si>
  <si>
    <t>2.3.2.7.7.1</t>
  </si>
  <si>
    <t>2.3.2.7.7.1 - SERVICIOS RELACIONADOS CON EL MEDIO AMBIENTE</t>
  </si>
  <si>
    <t>2.3.2.7.7.2</t>
  </si>
  <si>
    <t>2.3.2.7.7.2 - SERVICIO DE REMEDIACION AMBIENTAL</t>
  </si>
  <si>
    <t>2.3.2.7.7.3</t>
  </si>
  <si>
    <t>2.3.2.7.7.3 - SERVICIOS DE EVALUACIONES, CERTIFICACIONES, LICENCIAMIENTO Y SIMILARES VINCULADOS AL MEDIO AMBIENTE</t>
  </si>
  <si>
    <t>2.3.2.7.8.1</t>
  </si>
  <si>
    <t>2.3.2.7.8.1 - SERVICIOS RELACIONADOS CON EL TRATAMIENTO DE AGUA</t>
  </si>
  <si>
    <t>2.3.2.7.9.1</t>
  </si>
  <si>
    <t>2.3.2.7.9.1 - ORGANIZACION Y CONDUCCION DE EVENTOS DEPORTIVOS</t>
  </si>
  <si>
    <t>2.3.2.7.9.2</t>
  </si>
  <si>
    <t>2.3.2.7.9.2 - ORGANIZACION Y CONDUCCION DE EVENTOS RECREACIONALES</t>
  </si>
  <si>
    <t>2.3.2.7.9.3</t>
  </si>
  <si>
    <t>2.3.2.7.9.3 - ORGANIZACION Y CONDUCCION DE ESPECTACULOS</t>
  </si>
  <si>
    <t>2.3.2.7.9.4</t>
  </si>
  <si>
    <t>2.3.2.7.9.4 - AUSPICIO Y PATROCINIO DE EVENTOS CULTURALES Y DE ARTE</t>
  </si>
  <si>
    <t>2.3.2.7.9.5</t>
  </si>
  <si>
    <t>2.3.2.7.9.5 - ORGANIZACION DE EVENTOS CULTURALES</t>
  </si>
  <si>
    <t>2.3.2.7.9.99</t>
  </si>
  <si>
    <t>2.3.2.7.9.99 - OTROS RELACIONADOS A ORGANIZACION DE EVENTOS</t>
  </si>
  <si>
    <t>2.3.2.9.1.1</t>
  </si>
  <si>
    <t>2.3.2.9.1.1 - LOCACIÓN DE SERVICIOS REALIZADOS POR PERSONA NATURAL</t>
  </si>
  <si>
    <t>2.3.2.9 - LOCACIÓN DE SERVICIOS REALIZADOS POR PERSONA NATURAL</t>
  </si>
  <si>
    <t>2.3.2.9</t>
  </si>
  <si>
    <t>LOCACIÓN DE SERVICIOS REALIZADOS POR PERSONA NATURAL</t>
  </si>
  <si>
    <t>2.4.1.1.1.3</t>
  </si>
  <si>
    <t>2.4.1.1.1.3 - PAISES DE AFRICA, ASIA Y OCEANIA</t>
  </si>
  <si>
    <t>2.4.1.1 - A GOBIERNOS EXTRANJEROS Y AGENCIAS GUBERNAMENTALES</t>
  </si>
  <si>
    <t>2.4.1.1</t>
  </si>
  <si>
    <t>A GOBIERNOS EXTRANJEROS Y AGENCIAS GUBERNAMENTALES</t>
  </si>
  <si>
    <t>2.4.1.1.2.1</t>
  </si>
  <si>
    <t>2.4.1.1.2.1 - AGENCIAS GUBERNAMENTALES DE COOPERACION INTERNACIONAL</t>
  </si>
  <si>
    <t>2.4.1.1.2.2</t>
  </si>
  <si>
    <t>2.4.1.1.2.2 - FONDOS CONTRAVALOR O DE DESARROLLO BINACIONAL</t>
  </si>
  <si>
    <t>2.4.1.2.1.1</t>
  </si>
  <si>
    <t>2.4.1.2.1.1 - A INSTITUCIONES FINANCIERAS INTERNACIONALES</t>
  </si>
  <si>
    <t>2.4.1.2 - A ORGANISMOS INTERNACIONALES</t>
  </si>
  <si>
    <t>2.4.1.2</t>
  </si>
  <si>
    <t>A ORGANISMOS INTERNACIONALES</t>
  </si>
  <si>
    <t>2.4.1.2.1.98</t>
  </si>
  <si>
    <t>2.4.1.2.1.98 - A OTROS ORGANISMOS INTERNACIONALES DE LA SALUD - SUMINISTROS MÉDICOS</t>
  </si>
  <si>
    <t>2.4.1.2.1.99</t>
  </si>
  <si>
    <t>2.4.1.2.1.99 - A OTROS ORGANISMOS INTERNACIONALES</t>
  </si>
  <si>
    <t>2.4.1.3.1.1</t>
  </si>
  <si>
    <t>2.4.1.3.1.1 - A OTRAS UNIDADES DEL GOBIERNO NACIONAL</t>
  </si>
  <si>
    <t>2.4.1.3 - A OTRAS UNIDADES DEL GOBIERNO</t>
  </si>
  <si>
    <t>2.4.1.3</t>
  </si>
  <si>
    <t>A OTRAS UNIDADES DEL GOBIERNO</t>
  </si>
  <si>
    <t>2.4.1.3.1.2</t>
  </si>
  <si>
    <t>2.4.1.3.1.2 - A OTRAS UNIDADES DEL GOBIERNO REGIONAL</t>
  </si>
  <si>
    <t>2.4.1.3.1.3</t>
  </si>
  <si>
    <t>2.4.1.3.1.3 - A OTRAS UNIDADES DEL GOBIERNO LOCAL</t>
  </si>
  <si>
    <t>2.4.1.3.1.4</t>
  </si>
  <si>
    <t>2.4.1.3.1.4 - A OTRAS ENTIDADES PUBLICAS</t>
  </si>
  <si>
    <t>2.4.1.3.1.5</t>
  </si>
  <si>
    <t>2.4.1.3.1.5 - A FONDOS PUBLICOS</t>
  </si>
  <si>
    <t>2.4.2.1.1.1</t>
  </si>
  <si>
    <t>2.4.2.1.1.1 - PAISES DE AMERICA</t>
  </si>
  <si>
    <t>2.4.2.1 - A GOBIERNOS EXTRANJEROS</t>
  </si>
  <si>
    <t>2.4.2.1</t>
  </si>
  <si>
    <t>A GOBIERNOS EXTRANJEROS</t>
  </si>
  <si>
    <t>2.4.2.1.1.2</t>
  </si>
  <si>
    <t>2.4.2.1.1.2 - PAISES DE EUROPA</t>
  </si>
  <si>
    <t>2.4.2.1.1.3</t>
  </si>
  <si>
    <t>2.4.2.1.1.3 - PAISES DE AFRICA, ASIA Y OCEANIA</t>
  </si>
  <si>
    <t>2.4.2.1.2.1</t>
  </si>
  <si>
    <t>2.4.2.1.2.1 - AGENCIAS GUBERNAMENTALES DE COOPERACION INTERNACIONAL</t>
  </si>
  <si>
    <t>2.4.2.1.2.2</t>
  </si>
  <si>
    <t>2.4.2.1.2.2 - FONDOS CONTRAVALOR O DE DESARROLLO BINACIONAL</t>
  </si>
  <si>
    <t>2.4.2.2.1.1</t>
  </si>
  <si>
    <t>2.4.2.2.1.1 - A INSTITUCIONES FINANCIERAS INTERNACIONALES</t>
  </si>
  <si>
    <t>2.4.2.2 - A ORGANISMOS INTERNACIONALES</t>
  </si>
  <si>
    <t>2.4.2.2</t>
  </si>
  <si>
    <t>2.4.2.2.1.99</t>
  </si>
  <si>
    <t>2.4.2.2.1.99 - A OTROS ORGANISMOS INTERNACIONALES</t>
  </si>
  <si>
    <t>2.4.2.3.1.1</t>
  </si>
  <si>
    <t>2.4.2.3.1.1 - A OTRAS UNIDADES DEL GOBIERNO NACIONAL</t>
  </si>
  <si>
    <t>2.4.2.3 - A OTRAS UNIDADES DEL GOBIERNO</t>
  </si>
  <si>
    <t>2.4.2.3</t>
  </si>
  <si>
    <t>2.4.2.3.1.2</t>
  </si>
  <si>
    <t>2.4.2.3.1.2 - A OTRAS UNIDADES DEL GOBIERNO REGIONAL</t>
  </si>
  <si>
    <t>2.4.2.3.1.3</t>
  </si>
  <si>
    <t>2.4.2.3.1.3 - A OTRAS UNIDADES DEL GOBIERNO LOCAL</t>
  </si>
  <si>
    <t>2.4.2.3.1.4</t>
  </si>
  <si>
    <t>2.4.2.3.1.4 - A OTRAS ENTIDADES PUBLICAS</t>
  </si>
  <si>
    <t>2.4.2.3.1.5</t>
  </si>
  <si>
    <t>2.4.2.3.1.5 - A FONDOS PUBLICOS</t>
  </si>
  <si>
    <t>2.5.1.1.1.1</t>
  </si>
  <si>
    <t>2.5.1.1.1.1 - EMPRESAS PUBLICAS DEL GOBIERNO NACIONAL</t>
  </si>
  <si>
    <t>2.5.1.1 - A LAS EMPRESAS PUBLICAS</t>
  </si>
  <si>
    <t>2.5.1.1</t>
  </si>
  <si>
    <t>A LAS EMPRESAS PUBLICAS</t>
  </si>
  <si>
    <t>2.5.1.1.1.2</t>
  </si>
  <si>
    <t>2.5.1.1.1.2 - EMPRESAS PUBLICAS DE LOS GOBIERNOS REGIONALES</t>
  </si>
  <si>
    <t>2.5.1.1.1.3</t>
  </si>
  <si>
    <t>2.5.1.1.1.3 - EMPRESAS PUBLICAS DE LOS GOBIERNOS LOCALES</t>
  </si>
  <si>
    <t>2.5.1.1.2.1</t>
  </si>
  <si>
    <t>2.5.1.1.2.1 - EMPRESAS PUBLICAS DEL GOBIERNO NACIONAL</t>
  </si>
  <si>
    <t>2.5.1.1.2.2</t>
  </si>
  <si>
    <t>2.5.1.1.2.2 - EMPRESAS PUBLICAS DE LOS GOBIERNOS REGIONALES</t>
  </si>
  <si>
    <t>2.5.1.1.2.3</t>
  </si>
  <si>
    <t>2.5.1.1.2.3 - EMPRESAS PUBLICAS DE LOS GOBIERNOS LOCALES</t>
  </si>
  <si>
    <t>2.5.1.2.1.1</t>
  </si>
  <si>
    <t>2.5.1.2.1.1 - A LAS EMPRESAS PRIVADAS NO FINANCIERAS</t>
  </si>
  <si>
    <t>2.5.1.2 - A LAS EMPRESAS DEL SECTOR PRIVADO</t>
  </si>
  <si>
    <t>2.5.1.2</t>
  </si>
  <si>
    <t>A LAS EMPRESAS DEL SECTOR PRIVADO</t>
  </si>
  <si>
    <t>2.5.1.2.1.2</t>
  </si>
  <si>
    <t>2.5.1.2.1.2 - A LAS EMPRESAS PRIVADAS NO FINANCIERAS QUE PRESTAN SERVICIOS DE TRANSPORTE AEREO DE PASAJEROS</t>
  </si>
  <si>
    <t>2.5.1.2.2.1</t>
  </si>
  <si>
    <t>2.5.1.2.2.1 - A LAS EMPRESAS PRIVADAS FINANCIERAS</t>
  </si>
  <si>
    <t>2.5.2.1.1.1</t>
  </si>
  <si>
    <t>2.5.2.1.1.1 - A LA IGLESIA</t>
  </si>
  <si>
    <t>2.5.2.1 - TRANSFERENCIAS CORRIENTES A INSTITUCIONES SIN FINES DE LUCRO.</t>
  </si>
  <si>
    <t>2.5.2.1</t>
  </si>
  <si>
    <t>TRANSFERENCIAS CORRIENTES A INSTITUCIONES SIN FINES DE LUCRO.</t>
  </si>
  <si>
    <t>2.5.2.1.1.2</t>
  </si>
  <si>
    <t>2.5.2.1.1.2 - A ORGANISMOS NO GUBERNAMENTALES (ONGS)</t>
  </si>
  <si>
    <t>2.5.2.1.1.3</t>
  </si>
  <si>
    <t>2.5.2.1.1.3 - A UNIVERSIDADES</t>
  </si>
  <si>
    <t>2.5.2.1.1.4</t>
  </si>
  <si>
    <t>2.5.2.1.1.4 - A FONDOS Y FUNDACIONES</t>
  </si>
  <si>
    <t>2.5.2.1.1.99</t>
  </si>
  <si>
    <t>2.5.2.1.1.99 - A OTRAS ORGANIZACIONES</t>
  </si>
  <si>
    <t>2.5.2.2.1.1</t>
  </si>
  <si>
    <t>2.5.2.2.1.1 - A LA IGLESIA</t>
  </si>
  <si>
    <t>2.5.2.2 - TRANSFERENCIAS DE CAPITAL A INSTITUCIONES SIN FINES DE LUCRO.</t>
  </si>
  <si>
    <t>2.5.2.2</t>
  </si>
  <si>
    <t>TRANSFERENCIAS DE CAPITAL A INSTITUCIONES SIN FINES DE LUCRO.</t>
  </si>
  <si>
    <t>2.5.2.2.1.2</t>
  </si>
  <si>
    <t>2.5.2.2.1.2 - A ORGANISMOS NO GUBERNAMENTALES (ONGS)</t>
  </si>
  <si>
    <t>2.5.2.2.1.3</t>
  </si>
  <si>
    <t>2.5.2.2.1.3 - A UNIVERSIDADES</t>
  </si>
  <si>
    <t>2.5.2.2.1.4</t>
  </si>
  <si>
    <t>2.5.2.2.1.4 - A FONDOS Y FUNDACIONES</t>
  </si>
  <si>
    <t>2.5.2.2.1.5</t>
  </si>
  <si>
    <t>2.5.2.2.1.5 - A FONDOS SOCIALES</t>
  </si>
  <si>
    <t>2.5.2.2.1.99</t>
  </si>
  <si>
    <t>2.5.2.2.1.99 - A OTRAS ORGANIZACIONES</t>
  </si>
  <si>
    <t>2.5.3.1.1.1</t>
  </si>
  <si>
    <t>2.5.3.1.1.1 - A ESTUDIANTES</t>
  </si>
  <si>
    <t>2.5.3.1 - SUBVENCIONES FINANCIERAS</t>
  </si>
  <si>
    <t>2.5.3.1</t>
  </si>
  <si>
    <t>SUBVENCIONES FINANCIERAS</t>
  </si>
  <si>
    <t>2.5.3.1.1.2</t>
  </si>
  <si>
    <t>2.5.3.1.1.2 - A INVESTIGADORES CIENTIFICOS</t>
  </si>
  <si>
    <t>2.5.3.1.1.99</t>
  </si>
  <si>
    <t>2.5.3.1.1.99 - A OTRAS PERSONAS NATURALES</t>
  </si>
  <si>
    <t>2.5.4.1.1.1</t>
  </si>
  <si>
    <t>2.5.4.1.1.1 - IMPUESTOS</t>
  </si>
  <si>
    <t>2.5.4.1 - AL GOBIERNO NACIONAL</t>
  </si>
  <si>
    <t>2.5.4.1</t>
  </si>
  <si>
    <t>AL GOBIERNO NACIONAL</t>
  </si>
  <si>
    <t>2.5.4.1.2.1</t>
  </si>
  <si>
    <t>2.5.4.1.2.1 - DERECHOS ADMINISTRATIVOS</t>
  </si>
  <si>
    <t>2.5.4.1.3.1</t>
  </si>
  <si>
    <t>2.5.4.1.3.1 - MULTAS</t>
  </si>
  <si>
    <t>2.5.4.2.1.1</t>
  </si>
  <si>
    <t>2.5.4.2.1.1 - DERECHOS ADMINISTRATIVOS</t>
  </si>
  <si>
    <t>2.5.4.2 - AL GOBIERNO REGIONAL</t>
  </si>
  <si>
    <t>2.5.4.2</t>
  </si>
  <si>
    <t>AL GOBIERNO REGIONAL</t>
  </si>
  <si>
    <t>2.5.4.2.2.1</t>
  </si>
  <si>
    <t>2.5.4.2.2.1 - MULTAS</t>
  </si>
  <si>
    <t>2.5.4.3.1.1</t>
  </si>
  <si>
    <t>2.5.4.3.1.1 - IMPUESTOS</t>
  </si>
  <si>
    <t>2.5.4.3 - AL GOBIERNO LOCAL</t>
  </si>
  <si>
    <t>2.5.4.3</t>
  </si>
  <si>
    <t>AL GOBIERNO LOCAL</t>
  </si>
  <si>
    <t>2.5.4.3.2.1</t>
  </si>
  <si>
    <t>2.5.4.3.2.1 - DERECHOS ADMINISTRATIVOS</t>
  </si>
  <si>
    <t>2.5.4.3.3.1</t>
  </si>
  <si>
    <t>2.5.4.3.3.1 - MULTAS</t>
  </si>
  <si>
    <t>2.5.5.1.3.1</t>
  </si>
  <si>
    <t>2.5.5.1.3.1 - A PERSONAS JURIDICAS</t>
  </si>
  <si>
    <t>2.5.5.1 - PAGO DE SENTENCIAS JUDICIALES Y LAUDOS ARBITRALES</t>
  </si>
  <si>
    <t>2.5.5.1</t>
  </si>
  <si>
    <t>PAGO DE SENTENCIAS JUDICIALES Y LAUDOS ARBITRALES</t>
  </si>
  <si>
    <t>2.5.5.1.3.2</t>
  </si>
  <si>
    <t>2.5.5.1.3.2 - A PERSONAS NATURALES</t>
  </si>
  <si>
    <t>2.5.5.2.1.1</t>
  </si>
  <si>
    <t>2.5.5.2.1.1 - INDEMNIZACIONES POR CESES COLECTIVOS</t>
  </si>
  <si>
    <t>2.5.5.2 - INDEMNIZACIONES Y COMPENSACIONES</t>
  </si>
  <si>
    <t>2.5.5.2</t>
  </si>
  <si>
    <t>INDEMNIZACIONES Y COMPENSACIONES</t>
  </si>
  <si>
    <t>2.5.5.2.1.2</t>
  </si>
  <si>
    <t>2.5.5.2.1.2 - PAGOS EN COMPENSACION DE DAÑOS OCASIONADOS POR DESASTRES NATURALES</t>
  </si>
  <si>
    <t>2.5.5.2.1.3</t>
  </si>
  <si>
    <t>2.5.5.2.1.3 - INDEMNIZACIONES POR ACCIDENTES DE TRABAJO O VICTIMAS DE TERRORISMO</t>
  </si>
  <si>
    <t>2.5.5.2.1.99</t>
  </si>
  <si>
    <t>2.5.5.2.1.99 - OTRAS INDEMNIZACIONES Y COMPENSACIONES</t>
  </si>
  <si>
    <t>2.5.6.1.1.1</t>
  </si>
  <si>
    <t>2.5.6.1.1.1 - GASTOS POR IMPLEMENTACIÓN DE LA NEGOCIACIÓN COLECTIVA - NIVEL DESCENTRALIZADO POR ENTIDAD PÚBLICA</t>
  </si>
  <si>
    <t>2.5.6.1 - GASTOS POR IMPLEMENTACIÓN DE LA NEGOCIACIÓN COLECTIVA</t>
  </si>
  <si>
    <t>2.5.6.1</t>
  </si>
  <si>
    <t>GASTOS POR IMPLEMENTACIÓN DE LA NEGOCIACIÓN COLECTIVA</t>
  </si>
  <si>
    <t>2.5.6.1.1.2</t>
  </si>
  <si>
    <t>2.5.6.1.1.2 - GASTOS POR IMPLEMENTACIÓN DE LA NEGOCIACIÓN COLECTIVA - NIVEL DESCENTRALIZADO EN EL ÁMBITO SECTORIAL</t>
  </si>
  <si>
    <t>2.6.1.1.1.1</t>
  </si>
  <si>
    <t>2.6.1.1.1.1 - COMPRA DE VIVIENDAS RESIDENCIALES</t>
  </si>
  <si>
    <t>2.6.1.1 - EDIFICIOS RESIDENCIALES</t>
  </si>
  <si>
    <t>2.6.1.1</t>
  </si>
  <si>
    <t>EDIFICIOS RESIDENCIALES</t>
  </si>
  <si>
    <t>2.6.1.2.1.1</t>
  </si>
  <si>
    <t>2.6.1.2.1.1 - COMPRA DE EDIFICIOS ADMINISTRATIVOS</t>
  </si>
  <si>
    <t>2.6.1.2 - EDIFICIOS O UNIDADES NO RESIDENCIALES</t>
  </si>
  <si>
    <t>2.6.1.2</t>
  </si>
  <si>
    <t>EDIFICIOS O UNIDADES NO RESIDENCIALES</t>
  </si>
  <si>
    <t>2.6.1.2.1.2</t>
  </si>
  <si>
    <t>2.6.1.2.1.2 - COMPRA DE INSTALACIONES EDUCATIVAS</t>
  </si>
  <si>
    <t>2.6.1.2.1.3</t>
  </si>
  <si>
    <t>2.6.1.2.1.3 - COMPRA DE INSTALACIONES MEDICAS</t>
  </si>
  <si>
    <t>2.6.1.2.1.4</t>
  </si>
  <si>
    <t>2.6.1.2.1.4 - COMPRA DE INSTALACIONES SOCIALES Y CULTURALES</t>
  </si>
  <si>
    <t>2.6.1.2.1.5</t>
  </si>
  <si>
    <t>2.6.1.2.1.5 - COMPRA DE CENTROS DE RECLUSION</t>
  </si>
  <si>
    <t>2.6.1.2.1.6</t>
  </si>
  <si>
    <t>2.6.1.2.1.6 - COMPRA DE EDIFICIOS O UNIDADES NO RESIDENCIALES</t>
  </si>
  <si>
    <t>2.6.2.1.1.2</t>
  </si>
  <si>
    <t>2.6.2.1.1.2 - COSTO DE CONSTRUCCION POR CONTRATA</t>
  </si>
  <si>
    <t>2.6.2.1 - EDIFICIOS RESIDENCIALES</t>
  </si>
  <si>
    <t>2.6.2.1</t>
  </si>
  <si>
    <t>2.6.2.1.1.3</t>
  </si>
  <si>
    <t>2.6.2.1.1.3 - COSTO DE CONSTRUCCION POR ADMINISTRACION DIRECTA - PERSONAL</t>
  </si>
  <si>
    <t>2.6.2.1.1.4</t>
  </si>
  <si>
    <t>2.6.2.1.1.4 - COSTO DE CONSTRUCCION POR ADMINISTRACION DIRECTA - BIENES</t>
  </si>
  <si>
    <t>2.6.2.1.1.5</t>
  </si>
  <si>
    <t>2.6.2.1.1.5 - COSTO DE CONSTRUCCION POR ADMINISTRACION DIRECTA - SERVICIOS</t>
  </si>
  <si>
    <t>2.6.2.1.1.6</t>
  </si>
  <si>
    <t>2.6.2.1.1.6 - COSTO DE CONSTRUCCION POR ADMINISTRACION DIRECTA - OTROS</t>
  </si>
  <si>
    <t>2.6.2.2.1.2</t>
  </si>
  <si>
    <t>2.6.2.2.1.2 - COSTO DE CONSTRUCCION POR CONTRATA</t>
  </si>
  <si>
    <t>2.6.2.2 - EDIFICIOS O UNIDADES NO RESIDENCIALES</t>
  </si>
  <si>
    <t>2.6.2.2</t>
  </si>
  <si>
    <t>2.6.2.2.1.3</t>
  </si>
  <si>
    <t>2.6.2.2.1.3 - COSTO DE CONSTRUCCION POR ADMINISTRACION DIRECTA - PERSONAL</t>
  </si>
  <si>
    <t>2.6.2.2.1.4</t>
  </si>
  <si>
    <t>2.6.2.2.1.4 - COSTO DE CONSTRUCCION POR ADMINISTRACION DIRECTA - BIENES</t>
  </si>
  <si>
    <t>2.6.2.2.1.5</t>
  </si>
  <si>
    <t>2.6.2.2.1.5 - COSTO DE CONSTRUCCION POR ADMINISTRACION DIRECTA - SERVICIOS</t>
  </si>
  <si>
    <t>2.6.2.2.1.6</t>
  </si>
  <si>
    <t>2.6.2.2.1.6 - COSTO DE CONSTRUCCION POR ADMINISTRACION DIRECTA - OTROS</t>
  </si>
  <si>
    <t>2.6.2.2.2.2</t>
  </si>
  <si>
    <t>2.6.2.2.2.2 - COSTO DE CONSTRUCCION POR CONTRATA</t>
  </si>
  <si>
    <t>2.6.2.2.2.3</t>
  </si>
  <si>
    <t>2.6.2.2.2.3 - COSTO DE CONSTRUCCION POR ADMINISTRACION DIRECTA - PERSONAL</t>
  </si>
  <si>
    <t>2.6.2.2.2.4</t>
  </si>
  <si>
    <t>2.6.2.2.2.4 - COSTO DE CONSTRUCCION POR ADMINISTRACION DIRECTA - BIENES</t>
  </si>
  <si>
    <t>2.6.2.2.2.5</t>
  </si>
  <si>
    <t>2.6.2.2.2.5 - COSTO DE CONSTRUCCION POR ADMINISTRACION DIRECTA - SERVICIOS</t>
  </si>
  <si>
    <t>2.6.2.2.2.6</t>
  </si>
  <si>
    <t>2.6.2.2.2.6 - COSTO DE CONSTRUCCION POR ADMINISTRACION DIRECTA - OTROS</t>
  </si>
  <si>
    <t>2.6.2.2.3.2</t>
  </si>
  <si>
    <t>2.6.2.2.3.2 - COSTO DE CONSTRUCCION POR CONTRATA</t>
  </si>
  <si>
    <t>2.6.2.2.3.3</t>
  </si>
  <si>
    <t>2.6.2.2.3.3 - COSTO DE CONSTRUCCION POR ADMINISTRACION DIRECTA - PERSONAL</t>
  </si>
  <si>
    <t>2.6.2.2.3.4</t>
  </si>
  <si>
    <t>2.6.2.2.3.4 - COSTO DE CONSTRUCCION POR ADMINISTRACION DIRECTA - BIENES</t>
  </si>
  <si>
    <t>2.6.2.2.3.5</t>
  </si>
  <si>
    <t>2.6.2.2.3.5 - COSTO DE CONSTRUCCION POR ADMINISTRACION DIRECTA - SERVICIOS</t>
  </si>
  <si>
    <t>2.6.2.2.3.6</t>
  </si>
  <si>
    <t>2.6.2.2.3.6 - COSTO DE CONSTRUCCION POR ADMINISTRACION DIRECTA - OTROS</t>
  </si>
  <si>
    <t>2.6.2.2.4.2</t>
  </si>
  <si>
    <t>2.6.2.2.4.2 - COSTO DE CONSTRUCCION POR CONTRATA</t>
  </si>
  <si>
    <t>2.6.2.2.4.3</t>
  </si>
  <si>
    <t>2.6.2.2.4.3 - COSTO DE CONSTRUCCION POR ADMINISTRACION DIRECTA - PERSONAL</t>
  </si>
  <si>
    <t>2.6.2.2.4.4</t>
  </si>
  <si>
    <t>2.6.2.2.4.4 - COSTO DE CONSTRUCCION POR ADMINISTRACION DIRECTA - BIENES</t>
  </si>
  <si>
    <t>2.6.2.2.4.5</t>
  </si>
  <si>
    <t>2.6.2.2.4.5 - COSTO DE CONSTRUCCION POR ADMINISTRACION DIRECTA - SERVICIOS</t>
  </si>
  <si>
    <t>2.6.2.2.4.6</t>
  </si>
  <si>
    <t>2.6.2.2.4.6 - COSTO DE CONSTRUCCION POR ADMINISTRACION DIRECTA - OTROS</t>
  </si>
  <si>
    <t>2.6.2.2.5.1</t>
  </si>
  <si>
    <t>2.6.2.2.5.1 - COSTO DE CONSTRUCCION POR CONTRATA</t>
  </si>
  <si>
    <t>2.6.2.2.5.3</t>
  </si>
  <si>
    <t>2.6.2.2.5.3 - COSTO DE CONSTRUCCION POR ADMINISTRACION DIRECTA - PERSONAL</t>
  </si>
  <si>
    <t>2.6.2.2.5.4</t>
  </si>
  <si>
    <t>2.6.2.2.5.4 - COSTO DE CONSTRUCCION POR ADMINISTRACION DIRECTA - BIENES</t>
  </si>
  <si>
    <t>2.6.2.2.5.5</t>
  </si>
  <si>
    <t>2.6.2.2.5.5 - COSTO DE CONSTRUCCION POR ADMINISTRACION DIRECTA - SERVICIOS</t>
  </si>
  <si>
    <t>2.6.2.2.5.6</t>
  </si>
  <si>
    <t>2.6.2.2.5.6 - COSTO DE CONSTRUCCION POR ADMINISTRACION DIRECTA - OTROS</t>
  </si>
  <si>
    <t>2.6.2.2.6.2</t>
  </si>
  <si>
    <t>2.6.2.2.6.2 - COSTO DE CONSTRUCCION POR CONTRATA</t>
  </si>
  <si>
    <t>2.6.2.2.6.3</t>
  </si>
  <si>
    <t>2.6.2.2.6.3 - COSTO DE CONSTRUCCION POR ADMINISTRACION DIRECTA - PERSONAL</t>
  </si>
  <si>
    <t>2.6.2.2.6.4</t>
  </si>
  <si>
    <t>2.6.2.2.6.4 - COSTO DE CONSTRUCCION POR ADMINISTRACION DIRECTA - BIENES</t>
  </si>
  <si>
    <t>2.6.2.2.6.5</t>
  </si>
  <si>
    <t>2.6.2.2.6.5 - COSTO DE CONSTRUCCION POR ADMINISTRACION DIRECTA - SERVICIOS</t>
  </si>
  <si>
    <t>2.6.2.2.6.6</t>
  </si>
  <si>
    <t>2.6.2.2.6.6 - COSTOS DE CONSTRUCCION POR ADMINISTRACION DIRECTA - OTROS</t>
  </si>
  <si>
    <t>2.6.2.3.1.2</t>
  </si>
  <si>
    <t>2.6.2.3.1.2 - COSTO DE CONSTRUCCION POR CONTRATA</t>
  </si>
  <si>
    <t>2.6.2.3 - OTRAS ESTRUCTURAS</t>
  </si>
  <si>
    <t>2.6.2.3</t>
  </si>
  <si>
    <t>OTRAS ESTRUCTURAS</t>
  </si>
  <si>
    <t>2.6.2.3.1.3</t>
  </si>
  <si>
    <t>2.6.2.3.1.3 - COSTO DE CONSTRUCCION POR ADMINISTRACION DIRECTA - PERSONAL</t>
  </si>
  <si>
    <t>2.6.2.3.1.4</t>
  </si>
  <si>
    <t>2.6.2.3.1.4 - COSTO DE CONSTRUCCION POR ADMINISTRACION DIRECTA - BIENES</t>
  </si>
  <si>
    <t>2.6.2.3.1.5</t>
  </si>
  <si>
    <t>2.6.2.3.1.5 - COSTO DE CONSTRUCCION POR ADMINISTRACION DIRECTA - SERVICIOS</t>
  </si>
  <si>
    <t>2.6.2.3.1.6</t>
  </si>
  <si>
    <t>2.6.2.3.1.6 - COSTO DE CONSTRUCCION POR ADMINISTRACION DIRECTA - OTROS</t>
  </si>
  <si>
    <t>2.6.2.3.2.3</t>
  </si>
  <si>
    <t>2.6.2.3.2.3 - COSTO DE CONSTRUCCION POR CONTRATA</t>
  </si>
  <si>
    <t>2.6.2.3.2.4</t>
  </si>
  <si>
    <t>2.6.2.3.2.4 - COSTO DE CONSTRUCCION POR ADMINISTRACION DIRECTA - PERSONAL</t>
  </si>
  <si>
    <t>2.6.2.3.2.5</t>
  </si>
  <si>
    <t>2.6.2.3.2.5 - COSTO DE CONSTRUCCION POR ADMINISTRACION DIRECTA - BIENES</t>
  </si>
  <si>
    <t>2.6.2.3.2.6</t>
  </si>
  <si>
    <t>2.6.2.3.2.6 - COSTO DE CONSTRUCCION POR ADMINISTRACION DIRECTA - SERVICIOS</t>
  </si>
  <si>
    <t>2.6.2.3.2.7</t>
  </si>
  <si>
    <t>2.6.2.3.2.7 - COSTO DE CONSTRUCCION POR ADMINISTRACION DIRECTA - OTROS</t>
  </si>
  <si>
    <t>2.6.2.3.3.3</t>
  </si>
  <si>
    <t>2.6.2.3.3.3 - COSTO DE CONSTRUCCION POR CONTRATA</t>
  </si>
  <si>
    <t>2.6.2.3.3.4</t>
  </si>
  <si>
    <t>2.6.2.3.3.4 - COSTO DE CONSTRUCCION POR ADMINISTRACION DIRECTA - PERSONAL</t>
  </si>
  <si>
    <t>2.6.2.3.3.5</t>
  </si>
  <si>
    <t>2.6.2.3.3.5 - COSTO DE CONSTRUCCION POR ADMINISTRACION DIRECTA - BIENES</t>
  </si>
  <si>
    <t>2.6.2.3.3.6</t>
  </si>
  <si>
    <t>2.6.2.3.3.6 - COSTO DE CONSTRUCCION POR ADMINISTRACION DIRECTA - SERVICIOS</t>
  </si>
  <si>
    <t>2.6.2.3.3.7</t>
  </si>
  <si>
    <t>2.6.2.3.3.7 - COSTO DE CONSTRUCCION POR ADMINISTRACION DIRECTA - OTROS</t>
  </si>
  <si>
    <t>2.6.2.3.4.2</t>
  </si>
  <si>
    <t>2.6.2.3.4.2 - COSTO DE CONSTRUCCION POR CONTRATA</t>
  </si>
  <si>
    <t>2.6.2.3.4.3</t>
  </si>
  <si>
    <t>2.6.2.3.4.3 - COSTO DE CONSTRUCCION POR ADMINISTRACION DIRECTA - PERSONAL</t>
  </si>
  <si>
    <t>2.6.2.3.4.4</t>
  </si>
  <si>
    <t>2.6.2.3.4.4 - COSTO DE CONSTRUCCION POR ADMINISTRACION DIRECTA - BIENES</t>
  </si>
  <si>
    <t>2.6.2.3.4.5</t>
  </si>
  <si>
    <t>2.6.2.3.4.5 - COSTO DE CONSTRUCCION POR ADMINISTRACION DIRECTA - SERVICIOS</t>
  </si>
  <si>
    <t>2.6.2.3.4.6</t>
  </si>
  <si>
    <t>2.6.2.3.4.6 - COSTO DE CONSTRUCCION POR ADMINISTRACION DIRECTA - OTROS</t>
  </si>
  <si>
    <t>2.6.2.3.5.2</t>
  </si>
  <si>
    <t>2.6.2.3.5.2 - COSTO DE CONSTRUCCION POR CONTRATA</t>
  </si>
  <si>
    <t>2.6.2.3.5.3</t>
  </si>
  <si>
    <t>2.6.2.3.5.3 - COSTO DE CONSTRUCCION POR ADMINISTRACION DIRECTA - PERSONAL</t>
  </si>
  <si>
    <t>2.6.2.3.5.4</t>
  </si>
  <si>
    <t>2.6.2.3.5.4 - COSTO DE CONSTRUCCION POR ADMINISTRACION DIRECTA - BIENES</t>
  </si>
  <si>
    <t>2.6.2.3.5.5</t>
  </si>
  <si>
    <t>2.6.2.3.5.5 - COSTO DE CONSTRUCCION POR ADMINISTRACION DIRECTA - SERVICIOS</t>
  </si>
  <si>
    <t>2.6.2.3.5.6</t>
  </si>
  <si>
    <t>2.6.2.3.5.6 - COSTO DE CONSTRUCCION POR ADMINISTRACION DIRECTA - OTROS</t>
  </si>
  <si>
    <t>2.6.2.3.6.2</t>
  </si>
  <si>
    <t>2.6.2.3.6.2 - COSTO DE CONSTRUCCION POR CONTRATA</t>
  </si>
  <si>
    <t>2.6.2.3.6.3</t>
  </si>
  <si>
    <t>2.6.2.3.6.3 - COSTO DE CONSTRUCCION POR ADMINISTRACION DIRECTA - PERSONAL</t>
  </si>
  <si>
    <t>2.6.2.3.6.4</t>
  </si>
  <si>
    <t>2.6.2.3.6.4 - COSTO DE CONSTRUCCION POR ADMINISTRACION DIRECTA - BIENES</t>
  </si>
  <si>
    <t>2.6.2.3.6.5</t>
  </si>
  <si>
    <t>2.6.2.3.6.5 - COSTO DE CONSTRUCCION POR ADMINISTRACION DIRECTA - SERVICIOS</t>
  </si>
  <si>
    <t>2.6.2.3.6.6</t>
  </si>
  <si>
    <t>2.6.2.3.6.6 - COSTO DE CONSTRUCCION POR ADMINISTRACION DIRECTA - OTROS</t>
  </si>
  <si>
    <t>2.6.2.3.7.2</t>
  </si>
  <si>
    <t>2.6.2.3.7.2 - COSTO DE CONSTRUCCION POR CONTRATA</t>
  </si>
  <si>
    <t>2.6.2.3.7.3</t>
  </si>
  <si>
    <t>2.6.2.3.7.3 - COSTO DE CONSTRUCCION POR ADMINISTRACION DIRECTA - PERSONAL</t>
  </si>
  <si>
    <t>2.6.2.3.7.4</t>
  </si>
  <si>
    <t>2.6.2.3.7.4 - COSTO DE CONSTRUCCION POR ADMINISTRACION DIRECTA - BIENES</t>
  </si>
  <si>
    <t>2.6.2.3.7.5</t>
  </si>
  <si>
    <t>2.6.2.3.7.5 - COSTO DE CONSTRUCCION POR ADMINISTRACION DIRECTA - SERVICIOS</t>
  </si>
  <si>
    <t>2.6.2.3.7.6</t>
  </si>
  <si>
    <t>2.6.2.3.7.6 - COSTO DE CONSTRUCCION POR ADMINISTRACION DIRECTA - OTROS</t>
  </si>
  <si>
    <t>2.6.2.3.99.2</t>
  </si>
  <si>
    <t>2.6.2.3.99.2 - COSTO DE CONSTRUCCION POR CONTRATA</t>
  </si>
  <si>
    <t>2.6.2.3.99.3</t>
  </si>
  <si>
    <t>2.6.2.3.99.3 - COSTO DE CONSTRUCCION POR ADMINISTRACION DIRECTA - PERSONAL</t>
  </si>
  <si>
    <t>2.6.2.3.99.4</t>
  </si>
  <si>
    <t>2.6.2.3.99.4 - COSTO DE CONSTRUCCION POR ADMINISTRACION DIRECTA - BIENES</t>
  </si>
  <si>
    <t>2.6.2.3.99.5</t>
  </si>
  <si>
    <t>2.6.2.3.99.5 - COSTO DE CONSTRUCCION POR ADMINISTRACION DIRECTA - SERVICIOS</t>
  </si>
  <si>
    <t>2.6.2.3.99.6</t>
  </si>
  <si>
    <t>2.6.2.3.99.6 - COSTO DE CONSTRUCCION POR ADMINISTRACION DIRECTA - OTROS</t>
  </si>
  <si>
    <t>2.6.3.1.1.1</t>
  </si>
  <si>
    <t>2.6.3.1.1.1 - PARA TRANSPORTE TERRESTRE</t>
  </si>
  <si>
    <t>2.6.3.1 - ADQUISICION DE VEHICULOS</t>
  </si>
  <si>
    <t>2.6.3.1</t>
  </si>
  <si>
    <t>ADQUISICION DE VEHICULOS</t>
  </si>
  <si>
    <t>2.6.3.1.1.2</t>
  </si>
  <si>
    <t>2.6.3.1.1.2 - PARA TRANSPORTE AEREO</t>
  </si>
  <si>
    <t>2.6.3.1.1.3</t>
  </si>
  <si>
    <t>2.6.3.1.1.3 - PARA TRANSPORTE ACUATICO</t>
  </si>
  <si>
    <t>2.6.3.2.1.1</t>
  </si>
  <si>
    <t>2.6.3.2.1.1 - MAQUINAS Y EQUIPOS</t>
  </si>
  <si>
    <t>2.6.3.2 - ADQUISICION DE MAQUINARIAS, EQUIPO Y MOBILIARIO</t>
  </si>
  <si>
    <t>2.6.3.2</t>
  </si>
  <si>
    <t>ADQUISICION DE MAQUINARIAS, EQUIPO Y MOBILIARIO</t>
  </si>
  <si>
    <t>2.6.3.2.1.2</t>
  </si>
  <si>
    <t>2.6.3.2.1.2 - MOBILIARIO</t>
  </si>
  <si>
    <t>2.6.3.2.2.1</t>
  </si>
  <si>
    <t>2.6.3.2.2.1 - MAQUINAS Y EQUIPOS</t>
  </si>
  <si>
    <t>2.6.3.2.2.2</t>
  </si>
  <si>
    <t>2.6.3.2.2.2 - MOBILIARIO</t>
  </si>
  <si>
    <t>2.6.3.2.3.1</t>
  </si>
  <si>
    <t>2.6.3.2.3.1 - EQUIPOS COMPUTACIONALES Y PERIFERICOS</t>
  </si>
  <si>
    <t>2.6.3.2.3.2</t>
  </si>
  <si>
    <t>2.6.3.2.3.2 - EQUIPOS DE COMUNICACIONES PARA REDES INFORMATICAS</t>
  </si>
  <si>
    <t>2.6.3.2.3.3</t>
  </si>
  <si>
    <t>2.6.3.2.3.3 - EQUIPOS DE TELECOMUNICACIONES</t>
  </si>
  <si>
    <t>2.6.3.2.4.1</t>
  </si>
  <si>
    <t>2.6.3.2.4.1 - MOBILIARIO</t>
  </si>
  <si>
    <t>2.6.3.2.4.2</t>
  </si>
  <si>
    <t>2.6.3.2.4.2 - EQUIPOS</t>
  </si>
  <si>
    <t>2.6.3.2.5.1</t>
  </si>
  <si>
    <t>2.6.3.2.5.1 - MOBILIARIO DE USO AGRICOLA Y PESQUERO</t>
  </si>
  <si>
    <t>2.6.3.2.5.2</t>
  </si>
  <si>
    <t>2.6.3.2.5.2 - EQUIPO DE USO AGRICOLA Y PESQUERO</t>
  </si>
  <si>
    <t>2.6.3.2.6.1</t>
  </si>
  <si>
    <t>2.6.3.2.6.1 - EQUIPO DE CULTURA Y ARTE</t>
  </si>
  <si>
    <t>2.6.3.2.6.2</t>
  </si>
  <si>
    <t>2.6.3.2.6.2 - MOBILIARIO DE CULTURA Y ARTE</t>
  </si>
  <si>
    <t>2.6.3.2.7.1</t>
  </si>
  <si>
    <t>2.6.3.2.7.1 - EQUIPO DE DEPORTES Y RECREACION</t>
  </si>
  <si>
    <t>2.6.3.2.7.2</t>
  </si>
  <si>
    <t>2.6.3.2.7.2 - MOBILIARIO DE DEPORTES Y RECREACION</t>
  </si>
  <si>
    <t>2.6.3.2.8.1</t>
  </si>
  <si>
    <t>2.6.3.2.8.1 - MOBILIARIO, EQUIPOS Y APARATOS PARA LA DEFENSA Y LA SEGURIDAD</t>
  </si>
  <si>
    <t>2.6.3.2.8.2</t>
  </si>
  <si>
    <t>2.6.3.2.8.2 - ARMAMENTO EN GENERAL</t>
  </si>
  <si>
    <t>2.6.3.2.9.1</t>
  </si>
  <si>
    <t>2.6.3.2.9.1 - AIRE ACONDICIONADO Y REFRIGERACION</t>
  </si>
  <si>
    <t>2.6.3.2.9.2</t>
  </si>
  <si>
    <t>2.6.3.2.9.2 - ASEO,  LIMPIEZA Y COCINA</t>
  </si>
  <si>
    <t>2.6.3.2.9.3</t>
  </si>
  <si>
    <t>2.6.3.2.9.3 - SEGURIDAD INDUSTRIAL</t>
  </si>
  <si>
    <t>2.6.3.2.9.4</t>
  </si>
  <si>
    <t>2.6.3.2.9.4 - ELECTRICIDAD Y ELECTRONICA</t>
  </si>
  <si>
    <t>2.6.3.2.9.5</t>
  </si>
  <si>
    <t>2.6.3.2.9.5 - EQUIPOS E INSTRUMENTOS DE MEDICION</t>
  </si>
  <si>
    <t>2.6.3.2.9.6</t>
  </si>
  <si>
    <t>2.6.3.2.9.6 - EQUIPOS PARA VEHICULOS</t>
  </si>
  <si>
    <t>2.6.3.2.9.99</t>
  </si>
  <si>
    <t>2.6.3.2.9.99 - MAQUINARIAS, EQUIPOS Y MOBILIARIOS DE OTRAS INSTALACIONES</t>
  </si>
  <si>
    <t>2.6.4.1.1.1</t>
  </si>
  <si>
    <t>2.6.4.1.1.1 - ADQUISICION DE PIEDRAS Y METALES PRECIOSOS</t>
  </si>
  <si>
    <t>2.6.4.1 - ADQUISICION DE OBJETOS DE VALOR</t>
  </si>
  <si>
    <t>2.6.4.1</t>
  </si>
  <si>
    <t>ADQUISICION DE OBJETOS DE VALOR</t>
  </si>
  <si>
    <t>2.6.4.1.1.2</t>
  </si>
  <si>
    <t>2.6.4.1.1.2 - ADQUISICION DE PINTURAS Y ESCULTURAS</t>
  </si>
  <si>
    <t>2.6.4.1.1.3</t>
  </si>
  <si>
    <t>2.6.4.1.1.3 - ADQUISICION DE JOYAS Y ANTIGUEDADES</t>
  </si>
  <si>
    <t>2.6.5.1.1.1</t>
  </si>
  <si>
    <t>2.6.5.1.1.1 - TERRENOS URBANOS</t>
  </si>
  <si>
    <t>2.6.5.1 - ACTIVOS NO PRODUCIDOS</t>
  </si>
  <si>
    <t>2.6.5.1</t>
  </si>
  <si>
    <t>ACTIVOS NO PRODUCIDOS</t>
  </si>
  <si>
    <t>2.6.5.1.1.2</t>
  </si>
  <si>
    <t>2.6.5.1.1.2 - TERRENOS RURALES</t>
  </si>
  <si>
    <t>2.6.5.1.1.3</t>
  </si>
  <si>
    <t>2.6.5.1.1.3 - TERRENOS ERIAZOS</t>
  </si>
  <si>
    <t>2.6.6.1.1.1</t>
  </si>
  <si>
    <t>2.6.6.1.1.1 - ANIMALES DE CRIA</t>
  </si>
  <si>
    <t>2.6.6.1 - ADQUISICION DE OTROS ACTIVOS FIJOS</t>
  </si>
  <si>
    <t>2.6.6.1</t>
  </si>
  <si>
    <t>ADQUISICION DE OTROS ACTIVOS FIJOS</t>
  </si>
  <si>
    <t>2.6.6.1.1.2</t>
  </si>
  <si>
    <t>2.6.6.1.1.2 - ANIMALES REPRODUCTORES</t>
  </si>
  <si>
    <t>2.6.6.1.1.3</t>
  </si>
  <si>
    <t>2.6.6.1.1.3 - ANIMALES DE TIRO</t>
  </si>
  <si>
    <t>2.6.6.1.1.4</t>
  </si>
  <si>
    <t>2.6.6.1.1.4 - OTROS ANIMALES</t>
  </si>
  <si>
    <t>2.6.6.1.1.5</t>
  </si>
  <si>
    <t>2.6.6.1.1.5 - ARBOLES FRUTALES</t>
  </si>
  <si>
    <t>2.6.6.1.1.6</t>
  </si>
  <si>
    <t>2.6.6.1.1.6 - VIDES Y ARBUSTOS</t>
  </si>
  <si>
    <t>2.6.6.1.1.7</t>
  </si>
  <si>
    <t>2.6.6.1.1.7 - SEMILLAS Y ALMACIGOS</t>
  </si>
  <si>
    <t>2.6.6.1.1.8</t>
  </si>
  <si>
    <t>2.6.6.1.1.8 - MINAS Y CANTERAS</t>
  </si>
  <si>
    <t>2.6.6.1.1.99</t>
  </si>
  <si>
    <t>2.6.6.1.1.99 - OTROS BIENES  AGROPECUARIOS, PESQUEROS Y MINEROS</t>
  </si>
  <si>
    <t>2.6.6.1.2.1</t>
  </si>
  <si>
    <t>2.6.6.1.2.1 - LIBROS Y TEXTOS PARA BIBLIOTECAS</t>
  </si>
  <si>
    <t>2.6.6.1.2.99</t>
  </si>
  <si>
    <t>2.6.6.1.2.99 - OTROS BIENES CULTURALES</t>
  </si>
  <si>
    <t>2.6.6.1.3.1</t>
  </si>
  <si>
    <t>2.6.6.1.3.1 - PATENTES Y MARCAS DE FABRICA</t>
  </si>
  <si>
    <t>2.6.6.1.3.2</t>
  </si>
  <si>
    <t>2.6.6.1.3.2 - SOFTWARES</t>
  </si>
  <si>
    <t>2.6.6.1.3.99</t>
  </si>
  <si>
    <t>2.6.6.1.3.99 - OTROS ACTIVOS INTANGIBLES</t>
  </si>
  <si>
    <t>2.6.6.1.99.99</t>
  </si>
  <si>
    <t>2.6.6.1.99.99 - OTROS</t>
  </si>
  <si>
    <t>2.6.7.1.2.1</t>
  </si>
  <si>
    <t>2.6.7.1.2.1 - GASTOS POR LA CONTRATACION DE PERSONAL</t>
  </si>
  <si>
    <t>2.6.7.1 - INVERSIONES INTANGIBLES</t>
  </si>
  <si>
    <t>2.6.7.1</t>
  </si>
  <si>
    <t>INVERSIONES INTANGIBLES</t>
  </si>
  <si>
    <t>2.6.7.1.2.2</t>
  </si>
  <si>
    <t>2.6.7.1.2.2 - GASTOS POR LA COMPRA DE BIENES</t>
  </si>
  <si>
    <t>2.6.7.1.2.3</t>
  </si>
  <si>
    <t>2.6.7.1.2.3 - GASTOS POR LA CONTRATACION DE SERVICIOS</t>
  </si>
  <si>
    <t>2.6.7.1.3.1</t>
  </si>
  <si>
    <t>2.6.7.1.3.1 - GASTOS POR LA CONTRATACION DE PERSONAL</t>
  </si>
  <si>
    <t>2.6.7.1.3.2</t>
  </si>
  <si>
    <t>2.6.7.1.3.2 - GASTOS POR LA COMPRA DE BIENES</t>
  </si>
  <si>
    <t>2.6.7.1.3.3</t>
  </si>
  <si>
    <t>2.6.7.1.3.3 - GASTOS POR LA CONTRATACION DE SERVICIOS</t>
  </si>
  <si>
    <t>2.6.7.1.4.1</t>
  </si>
  <si>
    <t>2.6.7.1.4.1 - GASTOS POR LA CONTRATACION DE PERSONAL</t>
  </si>
  <si>
    <t>2.6.7.1.4.2</t>
  </si>
  <si>
    <t>2.6.7.1.4.2 - GASTOS POR LA COMPRA DE BIENES</t>
  </si>
  <si>
    <t>2.6.7.1.4.3</t>
  </si>
  <si>
    <t>2.6.7.1.4.3 - GASTOS POR LA CONTRATACION DE SERVICIOS</t>
  </si>
  <si>
    <t>2.6.7.1.5.1</t>
  </si>
  <si>
    <t>2.6.7.1.5.1 - GASTOS POR LA CONTRATACION DE PERSONAL</t>
  </si>
  <si>
    <t>2.6.7.1.5.2</t>
  </si>
  <si>
    <t>2.6.7.1.5.2 - GASTOS POR LA COMPRA DE BIENES</t>
  </si>
  <si>
    <t>2.6.7.1.5.3</t>
  </si>
  <si>
    <t>2.6.7.1.5.3 - GASTOS POR LA CONTRATACION DE SERVICIOS</t>
  </si>
  <si>
    <t>2.6.7.1.6.1</t>
  </si>
  <si>
    <t>2.6.7.1.6.1 - GASTOS POR LA CONTRATACION DE PERSONAL</t>
  </si>
  <si>
    <t>2.6.7.1.6.2</t>
  </si>
  <si>
    <t>2.6.7.1.6.2 - GASTOS POR LA COMPRA DE BIENES</t>
  </si>
  <si>
    <t>2.6.7.1.6.3</t>
  </si>
  <si>
    <t>2.6.7.1.6.3 - GASTOS POR LA CONTRATACION DE SERVICIOS</t>
  </si>
  <si>
    <t>2.6.8.1.2.1</t>
  </si>
  <si>
    <t>2.6.8.1.2.1 - ESTUDIO DE PREINVERSION</t>
  </si>
  <si>
    <t>2.6.8.1 - OTROS GASTOS DE ACTIVOS NO FINANCIEROS</t>
  </si>
  <si>
    <t>2.6.8.1</t>
  </si>
  <si>
    <t>OTROS GASTOS DE ACTIVOS NO FINANCIEROS</t>
  </si>
  <si>
    <t>2.6.8.1.3.1</t>
  </si>
  <si>
    <t>2.6.8.1.3.1 - ELABORACION DE EXPEDIENTES TECNICOS</t>
  </si>
  <si>
    <t>2.6.8.1.4.1</t>
  </si>
  <si>
    <t>2.6.8.1.4.1 - GASTO POR LA CONTRATACION DE PERSONAL</t>
  </si>
  <si>
    <t>2.6.8.1.4.2</t>
  </si>
  <si>
    <t>2.6.8.1.4.2 - GASTO POR LA COMPRA DE BIENES</t>
  </si>
  <si>
    <t>2.6.8.1.4.3</t>
  </si>
  <si>
    <t>2.6.8.1.4.3 - GASTO POR LA CONTRATACION DE SERVICIOS</t>
  </si>
  <si>
    <t>2.6.8.1.4.4</t>
  </si>
  <si>
    <t>2.6.8.1.4.4 - GASTO POR LAUDOS ARBITRALES O SENTENCIAS VINCULADAS A INVERSIONES</t>
  </si>
  <si>
    <t>2.6.8.1.4.99</t>
  </si>
  <si>
    <t>2.6.8.1.4.99 - OTROS GASTOS</t>
  </si>
  <si>
    <t>2.7.1.1.1.1</t>
  </si>
  <si>
    <t>2.7.1.1.1.1 - PARA FINES EDUCATIVOS</t>
  </si>
  <si>
    <t>2.7.1.1 - CONCESION DE PRESTAMOS</t>
  </si>
  <si>
    <t>2.7.1.1</t>
  </si>
  <si>
    <t>CONCESION DE PRESTAMOS</t>
  </si>
  <si>
    <t>2.7.1.1.1.2</t>
  </si>
  <si>
    <t>2.7.1.1.1.2 - PARA FINES AGROPECUARIOS</t>
  </si>
  <si>
    <t>2.7.1.1.1.3</t>
  </si>
  <si>
    <t>2.7.1.1.1.3 - PARA FINES DE VIVIENDA</t>
  </si>
  <si>
    <t>2.7.1.1.1.99</t>
  </si>
  <si>
    <t>2.7.1.1.1.99 - PARA OTROS FINES</t>
  </si>
  <si>
    <t>2.7.1.2.1.1</t>
  </si>
  <si>
    <t>2.7.1.2.1.1 - BONOS</t>
  </si>
  <si>
    <t>2.7.1.2 - COMPRA DE TITULOS Y VALORES</t>
  </si>
  <si>
    <t>2.7.1.2</t>
  </si>
  <si>
    <t>COMPRA DE TITULOS Y VALORES</t>
  </si>
  <si>
    <t>2.7.1.2.1.2</t>
  </si>
  <si>
    <t>2.7.1.2.1.2 - PAGARES</t>
  </si>
  <si>
    <t>2.7.1.2.1.3</t>
  </si>
  <si>
    <t>2.7.1.2.1.3 - LETRAS</t>
  </si>
  <si>
    <t>2.7.1.2.1.99</t>
  </si>
  <si>
    <t>2.7.1.2.1.99 - OTROS TITULOS Y VALORES</t>
  </si>
  <si>
    <t>2.7.1.3.1.1</t>
  </si>
  <si>
    <t>2.7.1.3.1.1 - DE EMPRESAS</t>
  </si>
  <si>
    <t>2.7.1.3 - COMPRA DE ACCIONES Y PARTICIPACIONES DE CAPITAL</t>
  </si>
  <si>
    <t>2.7.1.3</t>
  </si>
  <si>
    <t>COMPRA DE ACCIONES Y PARTICIPACIONES DE CAPITAL</t>
  </si>
  <si>
    <t>2.7.1.3.1.2</t>
  </si>
  <si>
    <t>2.7.1.3.1.2 - DE ORGANISMOS INTERNACIONALES</t>
  </si>
  <si>
    <t>2.7.1.3.1.99</t>
  </si>
  <si>
    <t xml:space="preserve">2.7.1.3.1.99 - DE OTROS </t>
  </si>
  <si>
    <t>2.7.1.4.1.1</t>
  </si>
  <si>
    <t>2.7.1.4.1.1 - CONSTITUCION O AUMENTO DE CAPITAL DE EMPRESAS</t>
  </si>
  <si>
    <t>2.7.1.4 - ADQUISICION DE OTROS ACTIVOS FINANCIEROS</t>
  </si>
  <si>
    <t>2.7.1.4</t>
  </si>
  <si>
    <t>ADQUISICION DE OTROS ACTIVOS FINANCIEROS</t>
  </si>
  <si>
    <t>2.7.1.4.1.99</t>
  </si>
  <si>
    <t>2.7.1.4.1.99 - OTROS</t>
  </si>
  <si>
    <t>2.8.1.1.1.1</t>
  </si>
  <si>
    <t>2.8.1.1.1.1 - DE PAISES DE AMERICA</t>
  </si>
  <si>
    <t>2.8.1.1 - AMORTIZACION DE LA DEUDA EXTERNA</t>
  </si>
  <si>
    <t>2.8.1.1</t>
  </si>
  <si>
    <t>AMORTIZACION DE LA DEUDA EXTERNA</t>
  </si>
  <si>
    <t>2.8.1.1.1.2</t>
  </si>
  <si>
    <t>2.8.1.1.1.2 - DE PAISES DE EUROPA</t>
  </si>
  <si>
    <t>2.8.1.1.1.3</t>
  </si>
  <si>
    <t>2.8.1.1.1.3 - DE AFRICA, ASIA Y OCEANIA</t>
  </si>
  <si>
    <t>2.8.1.1.2.1</t>
  </si>
  <si>
    <t>2.8.1.1.2.1 - BANCO INTERAMERICANO DE DESARROLLO - BID</t>
  </si>
  <si>
    <t>2.8.1.1.2.2</t>
  </si>
  <si>
    <t>2.8.1.1.2.2 - BANCO MUNDIAL - BIRF</t>
  </si>
  <si>
    <t>2.8.1.1.2.3</t>
  </si>
  <si>
    <t>2.8.1.1.2.3 - FONDO MONETARIO INTERNACIONAL - FMI</t>
  </si>
  <si>
    <t>2.8.1.1.2.4</t>
  </si>
  <si>
    <t>2.8.1.1.2.4 - KREDINTANSTALF FUR WIEDERAUFBAU - KFW</t>
  </si>
  <si>
    <t>2.8.1.1.2.5</t>
  </si>
  <si>
    <t>2.8.1.1.2.5 - CORPORACION ANDINA DE FOMENTO - CAF</t>
  </si>
  <si>
    <t>2.8.1.1.2.6</t>
  </si>
  <si>
    <t>2.8.1.1.2.6 - FONDO INTERNACIONAL DE DESARROLLO AGRICOLA - FIDA</t>
  </si>
  <si>
    <t>2.8.1.1.2.8</t>
  </si>
  <si>
    <t>2.8.1.1.2.8 - AGENCIA ALEMANA DE COOPERACION TECNICA INTERNACIONAL - GIZ</t>
  </si>
  <si>
    <t>2.8.1.1.2.9</t>
  </si>
  <si>
    <t>2.8.1.1.2.9 - AGENCIA DE COOPERACION INTERNACIONAL DEL JAPON - JICA</t>
  </si>
  <si>
    <t>2.8.1.1.2.99</t>
  </si>
  <si>
    <t>2.8.1.1.2.99 - OTROS ORGANISMOS INTERNACIONALES O AGENCIAS OFICIALES</t>
  </si>
  <si>
    <t>2.8.1.1.3.1</t>
  </si>
  <si>
    <t>2.8.1.1.3.1 - BONOS DEL TESORO PUBLICO</t>
  </si>
  <si>
    <t>2.8.1.1.3.99</t>
  </si>
  <si>
    <t>2.8.1.1.3.99 - OTROS VALORES</t>
  </si>
  <si>
    <t>2.8.1.1.4.1</t>
  </si>
  <si>
    <t>2.8.1.1.4.1 - CON BANCA PRIVADA Y FINANCIERAS</t>
  </si>
  <si>
    <t>2.8.1.1.4.99</t>
  </si>
  <si>
    <t>2.8.1.1.4.99 - OTROS CREDITOS EXTERNOS</t>
  </si>
  <si>
    <t>2.8.1.2.1.1</t>
  </si>
  <si>
    <t>2.8.1.2.1.1 - DE  GOBIERNO NACIONAL</t>
  </si>
  <si>
    <t>2.8.1.2 - AMORTIZACION DE DEUDA INTERNA</t>
  </si>
  <si>
    <t>2.8.1.2</t>
  </si>
  <si>
    <t>AMORTIZACION DE DEUDA INTERNA</t>
  </si>
  <si>
    <t>2.8.1.2.1.2</t>
  </si>
  <si>
    <t>2.8.1.2.1.2 - DE LOS GOBIERNOS REGIONALES</t>
  </si>
  <si>
    <t>2.8.1.2.1.3</t>
  </si>
  <si>
    <t>2.8.1.2.1.3 - DE LOS GOBIERNOS LOCALES</t>
  </si>
  <si>
    <t>2.8.1.2.2.1</t>
  </si>
  <si>
    <t>2.8.1.2.2.1 - BONOS DEL TESORO PUBLICO</t>
  </si>
  <si>
    <t>2.8.1.2.2.2</t>
  </si>
  <si>
    <t>2.8.1.2.2.2 - BONOS MUNICIPALES</t>
  </si>
  <si>
    <t>2.8.1.2.2.99</t>
  </si>
  <si>
    <t>2.8.1.2.2.99 - OTROS VALORES</t>
  </si>
  <si>
    <t>2.8.1.2.3.1</t>
  </si>
  <si>
    <t>2.8.1.2.3.1 - DEL BANCO DE LA NACION</t>
  </si>
  <si>
    <t>2.8.1.2.3.2</t>
  </si>
  <si>
    <t>2.8.1.2.3.2 - DEL FONDO MIVIENDA</t>
  </si>
  <si>
    <t>2.8.1.2.3.3</t>
  </si>
  <si>
    <t>2.8.1.2.3.3 - DE LA BANCA PRIVADA Y FINANCIERA</t>
  </si>
  <si>
    <t>2.8.1.2.3.4</t>
  </si>
  <si>
    <t>2.8.1.2.3.4 - DE CERTIFICADOS DE INVERSION PÚBLICA REGIONAL Y LOCAL</t>
  </si>
  <si>
    <t>2.8.1.2.3.99</t>
  </si>
  <si>
    <t>2.8.1.2.3.99 - OTROS CREDITOS INTERNOS</t>
  </si>
  <si>
    <t>2.8.2.1.1.1</t>
  </si>
  <si>
    <t>2.8.2.1.1.1 - DE PAISES DE AMERICA</t>
  </si>
  <si>
    <t>2.8.2.1 - INTERESES DE LA DEUDA EXTERNA</t>
  </si>
  <si>
    <t>2.8.2.1</t>
  </si>
  <si>
    <t>INTERESES DE LA DEUDA EXTERNA</t>
  </si>
  <si>
    <t>2.8.2.1.1.2</t>
  </si>
  <si>
    <t>2.8.2.1.1.2 - DE PAISES DE EUROPA</t>
  </si>
  <si>
    <t>2.8.2.1.1.3</t>
  </si>
  <si>
    <t>2.8.2.1.1.3 - DE AFRICA, ASIA Y OCEANIA</t>
  </si>
  <si>
    <t>2.8.2.1.2.1</t>
  </si>
  <si>
    <t>2.8.2.1.2.1 - BANCO INTERAMERICANO DE DESARROLLO - BID</t>
  </si>
  <si>
    <t>2.8.2.1.2.2</t>
  </si>
  <si>
    <t>2.8.2.1.2.2 - BANCO MUNDIAL - BIRF</t>
  </si>
  <si>
    <t>2.8.2.1.2.3</t>
  </si>
  <si>
    <t>2.8.2.1.2.3 - FONDO MONETARIO INTERNACIONAL - FMI</t>
  </si>
  <si>
    <t>2.8.2.1.2.4</t>
  </si>
  <si>
    <t>2.8.2.1.2.4 - KREDINTANSTALF FUR WIEDERAUFBAU - KFW</t>
  </si>
  <si>
    <t>2.8.2.1.2.5</t>
  </si>
  <si>
    <t>2.8.2.1.2.5 - CORPORACION ANDINA DE FOMENTO - CAF</t>
  </si>
  <si>
    <t>2.8.2.1.2.6</t>
  </si>
  <si>
    <t>2.8.2.1.2.6 - FONDO INTERNACIONAL DE DESARROLLO AGRICOLA - FIDA</t>
  </si>
  <si>
    <t>2.8.2.1.2.8</t>
  </si>
  <si>
    <t>2.8.2.1.2.8 - AGENCIA ALEMANA DE COOPERACION TECNICA INTERNACIONAL - GIZ</t>
  </si>
  <si>
    <t>2.8.2.1.2.9</t>
  </si>
  <si>
    <t>2.8.2.1.2.9 - AGENCIA DE COOPERACION INTERNACIONAL DEL JAPON - JICA</t>
  </si>
  <si>
    <t>2.8.2.1.2.99</t>
  </si>
  <si>
    <t>2.8.2.1.2.99 - OTROS ORGANISMOS INTERNACIONALES O AGENCIAS OFICIALES</t>
  </si>
  <si>
    <t>2.8.2.1.3.1</t>
  </si>
  <si>
    <t>2.8.2.1.3.1 - BONOS DEL TESORO PUBLICO</t>
  </si>
  <si>
    <t>2.8.2.1.3.99</t>
  </si>
  <si>
    <t>2.8.2.1.3.99 - OTROS VALORES</t>
  </si>
  <si>
    <t>2.8.2.1.4.1</t>
  </si>
  <si>
    <t>2.8.2.1.4.1 - CON BANCA PRIVADA Y FINANCIERAS</t>
  </si>
  <si>
    <t>2.8.2.1.4.99</t>
  </si>
  <si>
    <t>2.8.2.1.4.99 - OTROS CREDITOS EXTERNOS</t>
  </si>
  <si>
    <t>2.8.2.2.1.1</t>
  </si>
  <si>
    <t>2.8.2.2.1.1 - DE  GOBIERNO NACIONAL</t>
  </si>
  <si>
    <t>2.8.2.2 - INTERESES DE DEUDA INTERNA</t>
  </si>
  <si>
    <t>2.8.2.2</t>
  </si>
  <si>
    <t>INTERESES DE DEUDA INTERNA</t>
  </si>
  <si>
    <t>2.8.2.2.1.2</t>
  </si>
  <si>
    <t>2.8.2.2.1.2 - DE LOS GOBIERNOS REGIONALES</t>
  </si>
  <si>
    <t>2.8.2.2.1.3</t>
  </si>
  <si>
    <t>2.8.2.2.1.3 - DE LOS GOBIERNOS LOCALES</t>
  </si>
  <si>
    <t>2.8.2.2.2.1</t>
  </si>
  <si>
    <t>2.8.2.2.2.1 - BONOS DEL TESORO PUBLICO</t>
  </si>
  <si>
    <t>2.8.2.2.2.2</t>
  </si>
  <si>
    <t>2.8.2.2.2.2 - BONOS MUNICIPALES</t>
  </si>
  <si>
    <t>2.8.2.2.2.99</t>
  </si>
  <si>
    <t>2.8.2.2.2.99 - OTROS VALORES</t>
  </si>
  <si>
    <t>2.8.2.2.3.1</t>
  </si>
  <si>
    <t>2.8.2.2.3.1 - DEL BANCO DE LA NACION</t>
  </si>
  <si>
    <t>2.8.2.2.3.2</t>
  </si>
  <si>
    <t>2.8.2.2.3.2 - DEL FONDO MIVIENDA</t>
  </si>
  <si>
    <t>2.8.2.2.3.3</t>
  </si>
  <si>
    <t>2.8.2.2.3.3 - DE LA BANCA PRIVADA Y FINANCIERA</t>
  </si>
  <si>
    <t>2.8.2.2.3.4</t>
  </si>
  <si>
    <t>2.8.2.2.3.4 - DE CERTIFICADOS DE INVERSION PÚBLICA REGIONAL Y LOCAL</t>
  </si>
  <si>
    <t>2.8.2.2.3.99</t>
  </si>
  <si>
    <t>2.8.2.2.3.99 - OTROS CREDITOS INTERNOS</t>
  </si>
  <si>
    <t>2.8.3.1.1.1</t>
  </si>
  <si>
    <t>2.8.3.1.1.1 - DE PAISES DE AMERICA</t>
  </si>
  <si>
    <t>2.8.3.1 - COMISIONES Y OTROS GASTOS DE LA DEUDA EXTERNA</t>
  </si>
  <si>
    <t>2.8.3.1</t>
  </si>
  <si>
    <t>COMISIONES Y OTROS GASTOS DE LA DEUDA EXTERNA</t>
  </si>
  <si>
    <t>2.8.3.1.1.2</t>
  </si>
  <si>
    <t>2.8.3.1.1.2 - DE PAISES DE EUROPA</t>
  </si>
  <si>
    <t>2.8.3.1.1.3</t>
  </si>
  <si>
    <t>2.8.3.1.1.3 - DE AFRICA, ASIA Y OCEANIA</t>
  </si>
  <si>
    <t>2.8.3.1.2.1</t>
  </si>
  <si>
    <t>2.8.3.1.2.1 - BANCO INTERAMERICANO DE DESARROLLO - BID</t>
  </si>
  <si>
    <t>2.8.3.1.2.2</t>
  </si>
  <si>
    <t>2.8.3.1.2.2 - BANCO MUNDIAL - BIRF</t>
  </si>
  <si>
    <t>2.8.3.1.2.3</t>
  </si>
  <si>
    <t>2.8.3.1.2.3 - FONDO MONETARIO INTERNACIONAL - FMI</t>
  </si>
  <si>
    <t>2.8.3.1.2.4</t>
  </si>
  <si>
    <t>2.8.3.1.2.4 - KREDINTANSTALF FUR WIEDERAUFBAU - KFW</t>
  </si>
  <si>
    <t>2.8.3.1.2.5</t>
  </si>
  <si>
    <t>2.8.3.1.2.5 - CORPORACION ANDINA DE FOMENTO - CAF</t>
  </si>
  <si>
    <t>2.8.3.1.2.6</t>
  </si>
  <si>
    <t>2.8.3.1.2.6 - FONDO INTERNACIONAL DE DESARROLLO AGRICOLA - FIDA</t>
  </si>
  <si>
    <t>2.8.3.1.2.8</t>
  </si>
  <si>
    <t>2.8.3.1.2.8 - AGENCIA ALEMANA DE COOPERACION TECNICA INTERNACIONAL - GIZ</t>
  </si>
  <si>
    <t>2.8.3.1.2.9</t>
  </si>
  <si>
    <t>2.8.3.1.2.9 - AGENCIA DE COOPERACION INTERNACIONAL DEL JAPON - JICA</t>
  </si>
  <si>
    <t>2.8.3.1.2.99</t>
  </si>
  <si>
    <t>2.8.3.1.2.99 - OTROS ORGANISMOS INTERNACIONALES O AGENCIAS OFICIALES</t>
  </si>
  <si>
    <t>2.8.3.1.3.1</t>
  </si>
  <si>
    <t>2.8.3.1.3.1 - BONOS DEL TESORO PUBLICO</t>
  </si>
  <si>
    <t>2.8.3.1.3.99</t>
  </si>
  <si>
    <t>2.8.3.1.3.99 - OTROS VALORES</t>
  </si>
  <si>
    <t>2.8.3.1.4.1</t>
  </si>
  <si>
    <t>2.8.3.1.4.1 - CON BANCA PRIVADA Y FINANCIERAS</t>
  </si>
  <si>
    <t>2.8.3.1.4.99</t>
  </si>
  <si>
    <t>2.8.3.1.4.99 - OTROS CREDITOS EXTERNOS</t>
  </si>
  <si>
    <t>2.8.3.1.5.1</t>
  </si>
  <si>
    <t>2.8.3.1.5.1 - OTROS GASTOS DE LA DEUDA EXTERNA</t>
  </si>
  <si>
    <t>2.8.3.2.1.1</t>
  </si>
  <si>
    <t>2.8.3.2.1.1 - DE  GOBIERNO NACIONAL</t>
  </si>
  <si>
    <t>2.8.3.2 - COMISIONES Y OTROS GASTOS DE LA DEUDA INTERNA</t>
  </si>
  <si>
    <t>2.8.3.2</t>
  </si>
  <si>
    <t>COMISIONES Y OTROS GASTOS DE LA DEUDA INTERNA</t>
  </si>
  <si>
    <t>2.8.3.2.1.2</t>
  </si>
  <si>
    <t>2.8.3.2.1.2 - DE LOS GOBIERNOS REGIONALES</t>
  </si>
  <si>
    <t>2.8.3.2.1.3</t>
  </si>
  <si>
    <t>2.8.3.2.1.3 - DE LOS GOBIERNOS LOCALES</t>
  </si>
  <si>
    <t>2.8.3.2.2.1</t>
  </si>
  <si>
    <t>2.8.3.2.2.1 - BONOS DEL TESORO PUBLICO</t>
  </si>
  <si>
    <t>2.8.3.2.2.2</t>
  </si>
  <si>
    <t>2.8.3.2.2.2 - BONOS MUNICIPALES</t>
  </si>
  <si>
    <t>2.8.3.2.2.99</t>
  </si>
  <si>
    <t>2.8.3.2.2.99 - OTROS VALORES</t>
  </si>
  <si>
    <t>2.8.3.2.3.1</t>
  </si>
  <si>
    <t>2.8.3.2.3.1 - DEL BANCO DE LA NACION</t>
  </si>
  <si>
    <t>2.8.3.2.3.2</t>
  </si>
  <si>
    <t>2.8.3.2.3.2 - DEL FONDO MIVIENDA</t>
  </si>
  <si>
    <t>2.8.3.2.3.3</t>
  </si>
  <si>
    <t>2.8.3.2.3.3 - DE LA BANCA PRIVADA Y FINANCIERA</t>
  </si>
  <si>
    <t>2.8.3.2.3.4</t>
  </si>
  <si>
    <t>2.8.3.2.3.4 - DE CERTIFICADOS DE INVERSION PÚBLICA REGIONAL Y LOCAL</t>
  </si>
  <si>
    <t>2.8.3.2.3.99</t>
  </si>
  <si>
    <t>2.8.3.2.3.99 - OTROS CREDITOS INTERNOS</t>
  </si>
  <si>
    <t>DESDE EL 22.04.25</t>
  </si>
  <si>
    <t>HASTA EL 21.04.25</t>
  </si>
  <si>
    <t>SEC FUN</t>
  </si>
  <si>
    <t>META COMPLETA</t>
  </si>
  <si>
    <t>META
OPP</t>
  </si>
  <si>
    <t>META 2026</t>
  </si>
  <si>
    <t>META UNIVERSAL</t>
  </si>
  <si>
    <t>ORGANOS</t>
  </si>
  <si>
    <t>NOMBRE COMPLETO</t>
  </si>
  <si>
    <t>A-PI 2</t>
  </si>
  <si>
    <t>PIP 2</t>
  </si>
  <si>
    <t>Proyecto de Inversión 2: “Mejoramiento de los Servicios de la Plataforma Tecnológica de la Central de Compras Públicas - PERÚ COMPRAS” con CUI N° 2363565</t>
  </si>
  <si>
    <t>0002-DCEME</t>
  </si>
  <si>
    <t>0002-DCEME (IEVCEAM, G CEAM, FP)</t>
  </si>
  <si>
    <t>B-DCEME</t>
  </si>
  <si>
    <t>DIRECCIÓN DE COMPRAS ELECTRÓNICAS Y MODALIDADES EFICICIENTES</t>
  </si>
  <si>
    <t>Dirección de Compras Electrónicas y Modalidades Eficientes</t>
  </si>
  <si>
    <t>0002-DAM</t>
  </si>
  <si>
    <t>B-DAM</t>
  </si>
  <si>
    <t>DIRECCIÓN DE ACUERDOS MARCO</t>
  </si>
  <si>
    <t>Dirección de Acuerdos Marco</t>
  </si>
  <si>
    <t>0003-DE</t>
  </si>
  <si>
    <t>C-DE</t>
  </si>
  <si>
    <t>DIRECCIÓN DE ESTANDARIZACIÓN</t>
  </si>
  <si>
    <t>Dirección de Estandarización</t>
  </si>
  <si>
    <t>0003-DES</t>
  </si>
  <si>
    <t>C-DES</t>
  </si>
  <si>
    <t>DIRECCIÓN DE ESTANDARIZACIÓN Y SISTEMATIZACIÓN</t>
  </si>
  <si>
    <t>Dirección de Estandarización Y Sistematización</t>
  </si>
  <si>
    <t>D-PI 1</t>
  </si>
  <si>
    <t>PIP 1</t>
  </si>
  <si>
    <t>Proyecto de Inversión 1: “Mejoramiento de la Gestión de Contrataciones Especiales a realizarse a través de la Central de Compras Públicas en Lima” con CUI N° 2275434</t>
  </si>
  <si>
    <t>E-OPP</t>
  </si>
  <si>
    <t>OFICINA DE PLANEAMIENTO Y PRESUPUESTO</t>
  </si>
  <si>
    <t>Oficina de Planeamiento y Presupuesto</t>
  </si>
  <si>
    <t>F-JEFATURA</t>
  </si>
  <si>
    <t>JEFATURA</t>
  </si>
  <si>
    <t>Jefatura</t>
  </si>
  <si>
    <t>G-GG</t>
  </si>
  <si>
    <t>GERENCIA GENERAL</t>
  </si>
  <si>
    <t>Gerencia General</t>
  </si>
  <si>
    <t>H-OAUGD</t>
  </si>
  <si>
    <t>OFICINA DE ATENCIÓN AL USUARIO Y GESTIÓN DOCUMENTARIA</t>
  </si>
  <si>
    <t>Oficina de Atención al Usuario y Gestión Documentaria</t>
  </si>
  <si>
    <t>I-OTI</t>
  </si>
  <si>
    <t>OFICINA  DE TECNOLOGÍAS DE LA INFORMACIÓN</t>
  </si>
  <si>
    <t>Oficina de Tecnologías de La Información</t>
  </si>
  <si>
    <t>J-OA</t>
  </si>
  <si>
    <t>OFICINA DE ADMINISTRACIÓN</t>
  </si>
  <si>
    <t>Oficina de Administración</t>
  </si>
  <si>
    <t>K-OC</t>
  </si>
  <si>
    <t>OFICINA DE COMUNICACIONES</t>
  </si>
  <si>
    <t>Oficina de Comunicaciones</t>
  </si>
  <si>
    <t>L-OAJ</t>
  </si>
  <si>
    <t>OFICINA DE ASESORÍA JURÍDICA</t>
  </si>
  <si>
    <t>Oficina de Asesoría Jurídica</t>
  </si>
  <si>
    <t>Planilla</t>
  </si>
  <si>
    <t>0013-OCI</t>
  </si>
  <si>
    <t>M-OCI</t>
  </si>
  <si>
    <t>ÓRGANO DE CONTROL INSTITUCIONAL</t>
  </si>
  <si>
    <t>Órgano de Control Institucional</t>
  </si>
  <si>
    <t>0015-DCEME</t>
  </si>
  <si>
    <t>N-DCEME</t>
  </si>
  <si>
    <t>0015-DCC</t>
  </si>
  <si>
    <t>N-DCC</t>
  </si>
  <si>
    <t>DIRECCIÓN DE COMPRAS CORPORATIVAS</t>
  </si>
  <si>
    <t>Dirección de Compras Corporativas</t>
  </si>
  <si>
    <t>0016-DETN</t>
  </si>
  <si>
    <t>O-DETN</t>
  </si>
  <si>
    <t>DIRECCIÓN DE ESTRATEGIAS Y TÉCNICA NORMATIVA.</t>
  </si>
  <si>
    <t>Dirección de Estrategias y Técnica Normativa</t>
  </si>
  <si>
    <t>0016-DAMER</t>
  </si>
  <si>
    <t>O-DAMER</t>
  </si>
  <si>
    <t>DIRECCIÓN DE ANÁLISIS DE MERCADOS</t>
  </si>
  <si>
    <t>Dirección de Análisis de Mercado</t>
  </si>
  <si>
    <t>0018-DCEME</t>
  </si>
  <si>
    <t>COM ENCARG</t>
  </si>
  <si>
    <t>0019-DCEME</t>
  </si>
  <si>
    <t>COM COOR</t>
  </si>
  <si>
    <t>0020-DETN</t>
  </si>
  <si>
    <t>GENE DE INF ESTRATEGICA</t>
  </si>
  <si>
    <t>0021-DETN</t>
  </si>
  <si>
    <t>EVALUACION DE DESEMPEÑP</t>
  </si>
  <si>
    <t>0022-DETN</t>
  </si>
  <si>
    <t>EMISION DE OPINIONES TECNICOAS</t>
  </si>
  <si>
    <t>programa_pptal</t>
  </si>
  <si>
    <t>0149</t>
  </si>
  <si>
    <t>0149.MEJORA DEL DESEMPEÑO EN LAS CONTRATACIONES PUBLICAS</t>
  </si>
  <si>
    <t>9001</t>
  </si>
  <si>
    <t>9001.ACCIONES CENTRALES</t>
  </si>
  <si>
    <t>9002</t>
  </si>
  <si>
    <t>9002.ASIGNACIONES PRESUPUESTARIAS QUE NO RESULTAN EN PRODUCTOS</t>
  </si>
  <si>
    <t>producto_proyecto</t>
  </si>
  <si>
    <t>3000845</t>
  </si>
  <si>
    <t>3000845.ENTIDADES Y PROVEEDORES RECIBEN INFORMACION PARA LA GESTION DE LAS CONTRATACIONES PUBLICAS</t>
  </si>
  <si>
    <t>3999999</t>
  </si>
  <si>
    <t>3999999.SIN PRODUCTO</t>
  </si>
  <si>
    <t>2363565</t>
  </si>
  <si>
    <t>2363565.MEJORAMIENTO DE LOS SERVICIOS DE LA PLATAFORMA TECNOLOGICA DE LA CENTRAL DE COMPRAS PUBLICAS - PERU COMPRAS SAN ISIDRO - DISTRITO DE SAN ISIDRO - PROVINCIA DE LIMA - DEPARTAMENTO DE LIMA</t>
  </si>
  <si>
    <t>2275434</t>
  </si>
  <si>
    <t>2275434.MEJORAMIENTO DE LA GESTION DE CONTRATACIONES ESPECIALES A REALIZARSE A TRAVES DE LA CENTRAL DE COMPRAS PUBLICAS EN LIMA</t>
  </si>
  <si>
    <t xml:space="preserve">                                                                                                                 </t>
  </si>
  <si>
    <t>PROGRAMACIÓN MENSUALIZADA DEL PRESUPUESTO AÑO FISCAL 2025</t>
  </si>
  <si>
    <t>ENERO</t>
  </si>
  <si>
    <t>REPROGRAMACIÓN (b)</t>
  </si>
  <si>
    <t>NOM_TOTAL</t>
  </si>
  <si>
    <t xml:space="preserve">CENTRO DE COSTO </t>
  </si>
  <si>
    <t>CENTRO DE COSTO</t>
  </si>
  <si>
    <t>generica</t>
  </si>
  <si>
    <t>subgenerica</t>
  </si>
  <si>
    <t>subgenerica_det</t>
  </si>
  <si>
    <t>especifica</t>
  </si>
  <si>
    <t>especifica_det</t>
  </si>
  <si>
    <t>Clasificador</t>
  </si>
  <si>
    <t>COD_SE</t>
  </si>
  <si>
    <t>PIA 2025</t>
  </si>
  <si>
    <t>PIM 
2025</t>
  </si>
  <si>
    <t>PROGRAMADO
ENERO</t>
  </si>
  <si>
    <t>EJECUTADO ENERO
(a)</t>
  </si>
  <si>
    <t>VARIACIÓN 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</si>
  <si>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</si>
  <si>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</si>
  <si>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</si>
  <si>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</si>
  <si>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</si>
  <si>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</si>
  <si>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</si>
  <si>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</si>
  <si>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</si>
  <si>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</si>
  <si>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</si>
  <si>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PROYECCIÓN
(a) + (b)</t>
  </si>
  <si>
    <t>OA-PI2</t>
  </si>
  <si>
    <t>6.ADQUISICION DE ACTIVOS NO FINANCIEROS</t>
  </si>
  <si>
    <t>7.INVERSIONES INTANGIBLES</t>
  </si>
  <si>
    <t>1.INVERSIONES INTANGIBLES</t>
  </si>
  <si>
    <t>4.DISEÑO DE INSTRUMENTOS PARA MEJORAR LA CALIDAD DEL SERVICIO</t>
  </si>
  <si>
    <t>3.GASTOS POR LA CONTRATACION DE SERVICIOS</t>
  </si>
  <si>
    <t>6.OTRAS INVERSIONES INTANGIBLES</t>
  </si>
  <si>
    <t>8.OTROS GASTOS DE ACTIVOS NO FINANCIEROS</t>
  </si>
  <si>
    <t>1.OTROS GASTOS DE ACTIVOS NO FINANCIEROS</t>
  </si>
  <si>
    <t>3.ELABORACION DE EXPEDIENTES TECNICOS</t>
  </si>
  <si>
    <t>1.ELABORACION DE EXPEDIENTES TECNICOS</t>
  </si>
  <si>
    <t>4.OTROS GASTOS DIVERSOS DE ACTIVOS NO FINANCIEROS</t>
  </si>
  <si>
    <t>3.GASTO POR LA CONTRATACION DE SERVICIOS</t>
  </si>
  <si>
    <t>DAM</t>
  </si>
  <si>
    <t>1.PERSONAL Y OBLIGACIONES SOCIALES</t>
  </si>
  <si>
    <t>1.RETRIBUCIONES Y COMPLEMENTOS EN EFECTIVO</t>
  </si>
  <si>
    <t>1.PERSONAL ADMINISTRATIVO</t>
  </si>
  <si>
    <t>8.PERSONAL DE LA LEY SERVIR (RÉGIMEN DEL SERVICIO CIVIL)</t>
  </si>
  <si>
    <t>13.CONTRATO ADMINISTRATIVO DE SERVICIOS</t>
  </si>
  <si>
    <t>1.CONTRATO ADMINISTRATIVO DE SERVICIOS</t>
  </si>
  <si>
    <t>1.CONTRATO ADMINISTRATIVO DE SERVICIOS - INDETERMINADO</t>
  </si>
  <si>
    <t>2.CONTRATO ADMINISTRATIVO DE SERVICIOS - TRANSITORIO</t>
  </si>
  <si>
    <t>9.GASTOS VARIABLES Y OCASIONALES</t>
  </si>
  <si>
    <t>1.ESCOLARIDAD, AGUINALDOS Y GRATIFICACIONES</t>
  </si>
  <si>
    <t>2.AGUINALDOS</t>
  </si>
  <si>
    <t>4.AGUINALDOS DE CONTRATO ADMINISTRATIVO DE SERVICIOS</t>
  </si>
  <si>
    <t>3.CONTRIBUCIONES A LA SEGURIDAD SOCIAL</t>
  </si>
  <si>
    <t>1.OBLIGACIONES DEL EMPLEADOR</t>
  </si>
  <si>
    <t>13.CONTRIBUCIONES A ESSALUD DEL PERSONAL ADMINISTRATIVO</t>
  </si>
  <si>
    <t>15.CONTRIBUCIONES A ESSALUD DE CONTRATO ADMINISTRATIVO DE SERVICIOS</t>
  </si>
  <si>
    <t>3.BIENES Y SERVICIOS</t>
  </si>
  <si>
    <t>2.CONTRATACION DE SERVICIOS</t>
  </si>
  <si>
    <t>1.VIAJES</t>
  </si>
  <si>
    <t>2.VIAJES DOMESTICOS</t>
  </si>
  <si>
    <t>1.PASAJES Y GASTOS DE TRANSPORTE</t>
  </si>
  <si>
    <t>2.VIATICOS Y ASIGNACIONES POR COMISION DE SERVICIO</t>
  </si>
  <si>
    <t>7.SERVICIOS PROFESIONALES Y TECNICOS</t>
  </si>
  <si>
    <t>10.SERVICIO POR ATENCIONES Y CELEBRACIONES</t>
  </si>
  <si>
    <t>99.OTRAS ATENCIONES Y CELEBRACIONES</t>
  </si>
  <si>
    <t>9.LOCACIÓN DE SERVICIOS REALIZADOS POR PERSONA NATURAL</t>
  </si>
  <si>
    <t>1.LOCACIÓN DE SERVICIOS REALIZADOS POR PERSONA NATURAL</t>
  </si>
  <si>
    <t>DES</t>
  </si>
  <si>
    <t>1.COMPRA DE BIENES</t>
  </si>
  <si>
    <t>99.COMPRA DE OTROS BIENES</t>
  </si>
  <si>
    <t>1.COMPRA DE OTROS BIENES</t>
  </si>
  <si>
    <t>3.LIBROS, DIARIOS, REVISTAS Y OTROS BIENES IMPRESOS NO VINCULADOS A ENSEÑANZA</t>
  </si>
  <si>
    <t>2.SERVICIOS BASICOS, COMUNICACIONES, PUBLICIDAD Y DIFUSION</t>
  </si>
  <si>
    <t>4.SERVICIO DE PUBLICIDAD, IMPRESIONES, DIFUSION E IMAGEN INSTITUCIONAL</t>
  </si>
  <si>
    <t>1.SERVICIO DE PUBLICIDAD</t>
  </si>
  <si>
    <t>5.SERVICIOS DE DIFUSIÓN EN EL DIARIO OFICIAL</t>
  </si>
  <si>
    <t>1.DIFUSIÓN EN EL DIARIO OFICIAL</t>
  </si>
  <si>
    <t>5.ALQUILERES DE MUEBLES E INMUEBLES</t>
  </si>
  <si>
    <t>1.ALQUILERES DE MUEBLES E INMUEBLES</t>
  </si>
  <si>
    <t>99.DE OTROS BIENES Y ACTIVOS</t>
  </si>
  <si>
    <t>1.SEMINARIOS ,TALLERES Y SIMILARES ORGANIZADOS POR LA  INSTITUCION</t>
  </si>
  <si>
    <t>11.OTROS SERVICIOS</t>
  </si>
  <si>
    <t>99.SERVICIOS DIVERSOS</t>
  </si>
  <si>
    <t>14.SERVICIOS TÉCNICOS Y PROFESIONALES DESARROLLADOS POR PERSONAS NATURALES</t>
  </si>
  <si>
    <t>98.OTROS SERVICIOS TÉCNICOS Y PROFESIONALES DESARROLLADOS POR PERSONAS NATURALES</t>
  </si>
  <si>
    <t>OA-PI1</t>
  </si>
  <si>
    <t>3.ADQUISICION DE VEHICULOS, MAQUINARIAS Y OTROS</t>
  </si>
  <si>
    <t>2.ADQUISICION DE MAQUINARIAS, EQUIPO Y MOBILIARIO</t>
  </si>
  <si>
    <t>3.ADQUISICION DE EQUIPOS INFORMATICOS Y DE COMUNICACIONES</t>
  </si>
  <si>
    <t>1.EQUIPOS COMPUTACIONALES Y PERIFERICOS</t>
  </si>
  <si>
    <t>OPP</t>
  </si>
  <si>
    <t>13.SERVICIOS TÉCNICOS Y PROFESIONALES DESARROLLADOS POR PERSONAS JURÍDICAS</t>
  </si>
  <si>
    <t>98.OTROS SERVICIOS TÉCNICOS Y PROFESIONALES DESARROLLADOS POR PERSONAS JURÍDICAS</t>
  </si>
  <si>
    <t>JEF</t>
  </si>
  <si>
    <t>GG</t>
  </si>
  <si>
    <t>x</t>
  </si>
  <si>
    <t>OAUGD</t>
  </si>
  <si>
    <t>2.VESTUARIOS Y TEXTILES</t>
  </si>
  <si>
    <t>1.VESTUARIO, ZAPATERIA Y ACCESORIOS, TALABARTERIA Y MATERIALES TEXTILES</t>
  </si>
  <si>
    <t>1.VESTUARIO, ACCESORIOS Y PRENDAS DIVERSAS</t>
  </si>
  <si>
    <t>5.MATERIALES Y  UTILES</t>
  </si>
  <si>
    <t>1.DE OFICINA</t>
  </si>
  <si>
    <t>2.PAPELERIA EN GENERAL, UTILES Y MATERIALES DE OFICINA</t>
  </si>
  <si>
    <t>6.REPUESTOS Y ACCESORIOS</t>
  </si>
  <si>
    <t>1.REPUESTOS Y ACCESORIOS</t>
  </si>
  <si>
    <t>2.DE COMUNICACIONES Y TELECOMUNICACIONES</t>
  </si>
  <si>
    <t>8.SUMINISTROS MEDICOS</t>
  </si>
  <si>
    <t>2.MATERIAL,INSUMOS,INSTRUMENTAL Y ACCESORIOS MEDICOS,QUIRURGICOS, ODONTOLOGICOS Y DE LABORATORIO</t>
  </si>
  <si>
    <t>1.MATERIAL, INSUMOS, INSTRUMENTAL Y ACCESORIOS  MEDICOS, QUIRURGICOS, ODONTOLOGICOS Y DE LABORATORIO</t>
  </si>
  <si>
    <t>3.SERVICIOS DE MENSAJERIA, TELECOMUNICACIONES Y OTROS AFINES</t>
  </si>
  <si>
    <t>1.CORREOS Y SERVICIOS DE MENSAJERIA</t>
  </si>
  <si>
    <t>OTI</t>
  </si>
  <si>
    <t>x1</t>
  </si>
  <si>
    <t>4.DE SEGURIDAD</t>
  </si>
  <si>
    <t>99.OTROS ACCESORIOS Y REPUESTOS</t>
  </si>
  <si>
    <t>2.SERVICIOS DE TELEFONIA E INTERNET</t>
  </si>
  <si>
    <t>1.SERVICIO DE TELEFONIA MOVIL</t>
  </si>
  <si>
    <t>2.SERVICIO DE TELEFONIA FIJA</t>
  </si>
  <si>
    <t>3.SERVICIO DE INTERNET</t>
  </si>
  <si>
    <t>99.OTROS SERVICIOS DE COMUNICACION</t>
  </si>
  <si>
    <t>4.SERVICIO DE MANTENIMIENTO, ACONDICIONAMIENTO Y  REPARACIONES</t>
  </si>
  <si>
    <t>7.DE MAQUINARIAS Y EQUIPOS</t>
  </si>
  <si>
    <t>1.DE MAQUINARIAS Y EQUIPOS</t>
  </si>
  <si>
    <t>4.DE MAQUINARIAS Y EQUIPOS</t>
  </si>
  <si>
    <t>4.SERVICIOS DE PROCESAMIENTO DE DATOS E INFORMATICA</t>
  </si>
  <si>
    <t>1.ELABORACION DE PROGRAMAS INFORMATICOS</t>
  </si>
  <si>
    <t>x2</t>
  </si>
  <si>
    <t>2.PROCESAMIENTOS DE DATOS</t>
  </si>
  <si>
    <t>99.OTROS SERVICIOS DE INFORMATICA</t>
  </si>
  <si>
    <t>5.OTROS GASTOS</t>
  </si>
  <si>
    <t>4.PAGO DE IMPUESTOS,  DERECHOS ADMINISTRATIVOS Y MULTAS GUBERNAMENTALES</t>
  </si>
  <si>
    <t>1.AL GOBIERNO NACIONAL</t>
  </si>
  <si>
    <t>2.DERECHOS ADMINISTRATIVOS</t>
  </si>
  <si>
    <t>1.DERECHOS ADMINISTRATIVOS</t>
  </si>
  <si>
    <t>DAMER</t>
  </si>
  <si>
    <t>DCC</t>
  </si>
  <si>
    <t>OA</t>
  </si>
  <si>
    <t>3.OTROS GASTOS VARIABLES Y OCASIONALES</t>
  </si>
  <si>
    <t>14.BONO</t>
  </si>
  <si>
    <t>12.CONTRIBUCIONES POR EL SEGURO COMPLEMENTARIO DE TRABAJO DE RIESGO</t>
  </si>
  <si>
    <t>1.ALIMENTOS Y BEBIDAS</t>
  </si>
  <si>
    <t>1.ALIMENTOS Y BEBIDAS PARA CONSUMO HUMANO</t>
  </si>
  <si>
    <t>11.SUMINISTROS PARA MANTENIMIENTO Y REPARACION</t>
  </si>
  <si>
    <t>1.SUMINISTROS PARA MANTENIMIENTO Y REPARACION</t>
  </si>
  <si>
    <t>5.OTROS MATERIALES DE MANTENIMIENTO</t>
  </si>
  <si>
    <t>3.COMBUSTIBLES, CARBURANTES, LUBRICANTES Y AFINES</t>
  </si>
  <si>
    <t>1.COMBUSTIBLES, CARBURANTES, LUBRICANTES Y AFINES</t>
  </si>
  <si>
    <t>1.COMBUSTIBLES Y CARBURANTES</t>
  </si>
  <si>
    <t>3.ASEO, LIMPIEZA Y COCINA</t>
  </si>
  <si>
    <t>1.ASEO, LIMPIEZA Y TOCADOR</t>
  </si>
  <si>
    <t>4.ELECTRICIDAD, ILUMINACION Y ELECTRONICA</t>
  </si>
  <si>
    <t>1.ELECTRICIDAD, ILUMINACION Y ELECTRONICA</t>
  </si>
  <si>
    <t>1.DE VEHICULOS</t>
  </si>
  <si>
    <t>1.PRODUCTOS FARMACEUTICOS</t>
  </si>
  <si>
    <t>2.MEDICAMENTOS</t>
  </si>
  <si>
    <t>99.OTROS BIENES</t>
  </si>
  <si>
    <t>99.OTROS GASTOS</t>
  </si>
  <si>
    <t>1.SERVICIOS DE ENERGIA ELECTRICA, AGUA Y GAS</t>
  </si>
  <si>
    <t>1.SERVICIO DE SUMINISTRO DE ENERGIA ELECTRICA</t>
  </si>
  <si>
    <t>2.SERVICIO DE AGUA Y DESAGUE</t>
  </si>
  <si>
    <t>3.SERVICIOS DE LIMPIEZA, SEGURIDAD Y VIGILANCIA</t>
  </si>
  <si>
    <t>1.SERVICIOS DE LIMPIEZA, SEGURIDAD Y VIGILANCIA</t>
  </si>
  <si>
    <t>1.SERVICIOS DE LIMPIEZA E HIGIENE</t>
  </si>
  <si>
    <t>2.SERVICIOS DE SEGURIDAD Y VIGILANCIA</t>
  </si>
  <si>
    <t>2.DE EDIFICACIONES, OFICINAS Y ESTRUCTURAS</t>
  </si>
  <si>
    <t>1.DE EDIFICACIONES, OFICINAS Y ESTRUCTURAS</t>
  </si>
  <si>
    <t>5.DE VEHICULOS</t>
  </si>
  <si>
    <t>6.DE MOBILIARIO Y SIMILARES</t>
  </si>
  <si>
    <t>1.DE MOBILIARIO Y SIMILARES</t>
  </si>
  <si>
    <t>1.DE EDIFICIOS Y ESTRUCTURAS</t>
  </si>
  <si>
    <t>6.SERVICIOS ADMINISTRATIVOS, FINANCIEROS Y DE SEGUROS</t>
  </si>
  <si>
    <t>1.SERVICIOS ADMINISTRATIVOS</t>
  </si>
  <si>
    <t>2.GASTOS NOTARIALES</t>
  </si>
  <si>
    <t>2.SERVICIOS FINANCIEROS</t>
  </si>
  <si>
    <t>1.CARGOS BANCARIOS</t>
  </si>
  <si>
    <t>3.SEGUROS</t>
  </si>
  <si>
    <t>2.SEGURO DE VEHICULOS</t>
  </si>
  <si>
    <t>3.SEGURO OBLIGATORIO ACCIDENTES DE TRANSITO (SOAT)</t>
  </si>
  <si>
    <t>4.OTROS SEGUROS PERSONALES</t>
  </si>
  <si>
    <t>99.OTROS SEGUROS DE  BIENES MUEBLES E INMUEBLES</t>
  </si>
  <si>
    <t>3.SERVICIOS RELACIONADOS CON FLORERIA, JARDINERIA Y OTRAS ACTIVIDADES SIMILARES</t>
  </si>
  <si>
    <t>5.ASESORÍA Y/O DEFENSA LEGAL PARA SERVIDORES Y EX-SERVIDORES CIVILES</t>
  </si>
  <si>
    <t>3.SERVICIO DE CAPACITACION Y PERFECCIONAMIENTO</t>
  </si>
  <si>
    <t>1.REALIZADO POR PERSONAS JURIDICAS</t>
  </si>
  <si>
    <t>2.REALIZADO POR PERSONAS NATURALES</t>
  </si>
  <si>
    <t>4.DONACIONES Y TRANSFERENCIAS</t>
  </si>
  <si>
    <t>1.DONACIONES Y TRANSFERENCIAS CORRIENTES</t>
  </si>
  <si>
    <t>3.A OTRAS UNIDADES DEL GOBIERNO</t>
  </si>
  <si>
    <t>1.A OTRAS UNIDADES DEL GOBIERNO</t>
  </si>
  <si>
    <t>1.A OTRAS UNIDADES DEL GOBIERNO NACIONAL</t>
  </si>
  <si>
    <t>3.MULTAS</t>
  </si>
  <si>
    <t>1.MULTAS</t>
  </si>
  <si>
    <t>3.AL GOBIERNO LOCAL</t>
  </si>
  <si>
    <t>OAJ</t>
  </si>
  <si>
    <t>5.PRACTICANTES, SECIGRISTAS Y SIMILARES</t>
  </si>
  <si>
    <t>1.ESTIPENDIO POR SECIGRA</t>
  </si>
  <si>
    <t>8.CONTRIBUCIONES A LOS SEGUROS DE SALUD</t>
  </si>
  <si>
    <t>OC</t>
  </si>
  <si>
    <t>6.SERVICIO DE IMPRESIONES, ENCUADERNACION Y EMPASTADO</t>
  </si>
  <si>
    <t>3.SOPORTE TECNICO</t>
  </si>
  <si>
    <t>OCI</t>
  </si>
  <si>
    <t>OA-RRHH</t>
  </si>
  <si>
    <t>TOTAL</t>
  </si>
  <si>
    <t>CÓDIGO</t>
  </si>
  <si>
    <t>META</t>
  </si>
  <si>
    <t>ESPECIFICA DE GASTOS</t>
  </si>
  <si>
    <t>Suma de Ene</t>
  </si>
  <si>
    <t>Suma de Feb</t>
  </si>
  <si>
    <t>Suma de Mar</t>
  </si>
  <si>
    <t>Suma de Abr</t>
  </si>
  <si>
    <t>Suma de May</t>
  </si>
  <si>
    <t>Suma de Jun</t>
  </si>
  <si>
    <t>Suma de Jul</t>
  </si>
  <si>
    <t>Suma de Ago</t>
  </si>
  <si>
    <t>Suma de Set</t>
  </si>
  <si>
    <t>Suma de Oct</t>
  </si>
  <si>
    <t>Suma de Nov</t>
  </si>
  <si>
    <t>Suma de Dic</t>
  </si>
  <si>
    <t>Suma de Total</t>
  </si>
  <si>
    <t>2.1.4.1.1.7 - COMPENSACION VACACIONAL (VACACIONES TRUNCAS) CAS</t>
  </si>
  <si>
    <t>SALDO</t>
  </si>
  <si>
    <t>ano_eje</t>
  </si>
  <si>
    <t>sector</t>
  </si>
  <si>
    <t>pliego</t>
  </si>
  <si>
    <t>unidad_ejecutora</t>
  </si>
  <si>
    <t>sec_ejec</t>
  </si>
  <si>
    <t>tipo_prod_proy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</si>
  <si>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</si>
  <si>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</si>
  <si>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</si>
  <si>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</si>
  <si>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</si>
  <si>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</si>
  <si>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</si>
  <si>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</si>
  <si>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</si>
  <si>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</si>
  <si>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</si>
  <si>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</si>
  <si>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</si>
  <si>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</si>
  <si>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</si>
  <si>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</si>
  <si>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</si>
  <si>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</si>
  <si>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</si>
  <si>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</si>
  <si>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</si>
  <si>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</si>
  <si>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</si>
  <si>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</si>
  <si>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</si>
  <si>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</si>
  <si>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</si>
  <si>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</si>
  <si>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</si>
  <si>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</si>
  <si>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</si>
  <si>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</si>
  <si>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</si>
  <si>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</si>
  <si>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</si>
  <si>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</si>
  <si>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</si>
  <si>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</si>
  <si>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</si>
  <si>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</si>
  <si>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</si>
  <si>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</si>
  <si>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</si>
  <si>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</si>
  <si>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</si>
  <si>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</si>
  <si>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</si>
  <si>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</si>
  <si>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</si>
  <si>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</si>
  <si>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</si>
  <si>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</si>
  <si>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</si>
  <si>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</si>
  <si>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</si>
  <si>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</si>
  <si>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</si>
  <si>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</si>
  <si>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</si>
  <si>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</si>
  <si>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</si>
  <si>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</si>
  <si>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</si>
  <si>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</si>
  <si>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</si>
  <si>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</si>
  <si>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</si>
  <si>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</si>
  <si>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</si>
  <si>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</si>
  <si>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</si>
  <si>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</si>
  <si>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</si>
  <si>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C1</t>
  </si>
  <si>
    <t>C3</t>
  </si>
  <si>
    <t>C4</t>
  </si>
  <si>
    <t>C5</t>
  </si>
  <si>
    <t>C6</t>
  </si>
  <si>
    <t>CC OPP</t>
  </si>
  <si>
    <t>CC UNIVERSAL</t>
  </si>
  <si>
    <t>COD SE</t>
  </si>
  <si>
    <t>COMPR MENSUAL</t>
  </si>
  <si>
    <t>DEVENGADO</t>
  </si>
  <si>
    <t>GIRADO</t>
  </si>
  <si>
    <t>SALDO POR CERTIFICAR</t>
  </si>
  <si>
    <t>CERTIFICADO SIN COMP ANUAL</t>
  </si>
  <si>
    <t>COMP ANUAL POR DEVENGAR</t>
  </si>
  <si>
    <t>PIM VS DEVENGADO</t>
  </si>
  <si>
    <t>AVANCE DEV %</t>
  </si>
  <si>
    <t>DEVENGADO A JUNIO</t>
  </si>
  <si>
    <t>EJECUTADO 01</t>
  </si>
  <si>
    <t>EJECUTADO 02</t>
  </si>
  <si>
    <t>EJECUTADO 03</t>
  </si>
  <si>
    <t>EJECUTADO 04</t>
  </si>
  <si>
    <t>EJECUTADO 05</t>
  </si>
  <si>
    <t>EJECUTADO 06</t>
  </si>
  <si>
    <t>EJECUTADO 07</t>
  </si>
  <si>
    <t>EJECUTADO 08</t>
  </si>
  <si>
    <t>EJECUTADO 09</t>
  </si>
  <si>
    <t>PF OCTUBRE</t>
  </si>
  <si>
    <t>PF NOVIEMBRE</t>
  </si>
  <si>
    <t xml:space="preserve">PF DICIEMBRE
</t>
  </si>
  <si>
    <t>TOTAL EJEC REAL</t>
  </si>
  <si>
    <t>SALDO INF 09/10</t>
  </si>
  <si>
    <t>OTRO SALDOS</t>
  </si>
  <si>
    <t>SALDO FINAL</t>
  </si>
  <si>
    <t>PIM (EJEC REAL + SALDO)</t>
  </si>
  <si>
    <t>PF DICIEMBRE
INF</t>
  </si>
  <si>
    <t xml:space="preserve">TRANSF ESC2 </t>
  </si>
  <si>
    <t xml:space="preserve">TRANFS ESC 3 </t>
  </si>
  <si>
    <t>PIM ESC 2</t>
  </si>
  <si>
    <t>PIM ESC 3</t>
  </si>
  <si>
    <t>H ENERO</t>
  </si>
  <si>
    <t>H FEBRERO</t>
  </si>
  <si>
    <t>H MARZO</t>
  </si>
  <si>
    <t>H ABRIL</t>
  </si>
  <si>
    <t>H MAYO</t>
  </si>
  <si>
    <t>H JUNIO</t>
  </si>
  <si>
    <t>H JULIO</t>
  </si>
  <si>
    <t>H AGOSTO</t>
  </si>
  <si>
    <t>H SETIEMBRE</t>
  </si>
  <si>
    <t>I TRIM</t>
  </si>
  <si>
    <t>II TRIM</t>
  </si>
  <si>
    <t>III TRIM</t>
  </si>
  <si>
    <t>IV TRIM</t>
  </si>
  <si>
    <t>DEV  A SET</t>
  </si>
  <si>
    <t>09. ECONOMIA Y FINANZAS</t>
  </si>
  <si>
    <t>096. CENTRAL DE COMPRAS PUBLICAS - PERU COMPRAS</t>
  </si>
  <si>
    <t>001. CENTRAL DE COMPRAS PUBLICAS - PERU COMPRAS</t>
  </si>
  <si>
    <t>2.PROYECTO</t>
  </si>
  <si>
    <t>6.ACCION DE INVERSION</t>
  </si>
  <si>
    <t>6000010.ELABORACION DE SISTEMAS DE INFORMACION</t>
  </si>
  <si>
    <t>03.PLANEAMIENTO, GESTION Y RESERVA DE CONTINGENCIA</t>
  </si>
  <si>
    <t>004.PLANEAMIENTO GUBERNAMENTAL</t>
  </si>
  <si>
    <t>0004.RECTORIA DE SISTEMAS ADMINISTRATIVOS</t>
  </si>
  <si>
    <t>0248959.MEJORAMIENTO DE LOS SERVICIOS DE LA PLATAFORMA TECNOLOGICA DE COMPRAS PUBLICAS - PERU COMPRAS</t>
  </si>
  <si>
    <t>060.INFORME</t>
  </si>
  <si>
    <t>15.LIMA</t>
  </si>
  <si>
    <t>01.LIMA</t>
  </si>
  <si>
    <t>31.SAN ISIDRO</t>
  </si>
  <si>
    <t>1.RECURSOS ORDINARIOS</t>
  </si>
  <si>
    <t>00.RECURSOS ORDINARIOS</t>
  </si>
  <si>
    <t>6.GASTOS DE CAPITAL</t>
  </si>
  <si>
    <t>2.GASTOS PRESUPUESTARIOS</t>
  </si>
  <si>
    <t>2</t>
  </si>
  <si>
    <t>6</t>
  </si>
  <si>
    <t>7</t>
  </si>
  <si>
    <t>1</t>
  </si>
  <si>
    <t>3</t>
  </si>
  <si>
    <t>8</t>
  </si>
  <si>
    <t>4</t>
  </si>
  <si>
    <t>6.ADQUISICION DE OTROS ACTIVOS FIJOS</t>
  </si>
  <si>
    <t>1.ADQUISICION DE OTROS ACTIVOS FIJOS</t>
  </si>
  <si>
    <t>3.ACTIVOS INTANGIBLES</t>
  </si>
  <si>
    <t>99.OTROS ACTIVOS INTANGIBLES</t>
  </si>
  <si>
    <t>99</t>
  </si>
  <si>
    <t>3.PRODUCTO</t>
  </si>
  <si>
    <t>5.ACTIVIDAD</t>
  </si>
  <si>
    <t>5000295.IMPLEMENTACION DE CATALOGOS ELECTRONICOS DE CONVENIO MARCO</t>
  </si>
  <si>
    <t>0069981.IMPLEMENTACION DE CATALOGOS ELECTRONICOS DE CONVENIO MARCO</t>
  </si>
  <si>
    <t>462.CATALOGO ELECTRÓNICO</t>
  </si>
  <si>
    <t>5.GASTOS CORRIENTES</t>
  </si>
  <si>
    <t>9</t>
  </si>
  <si>
    <t>4.RETRIBUCIONES Y COMPLEMENTOS EN EFECTIVO VARIABLES</t>
  </si>
  <si>
    <t>1.GASTOS VARIABLES Y OCASIONALES</t>
  </si>
  <si>
    <t>6.COMPENSACION VACACIONAL (VACACIONES TRUNCAS) AL PERSONAL ACTIVO</t>
  </si>
  <si>
    <t>1.COMPENSACION POR TIEMPO DE SERVICIOS DEL REGIMEN LABORAL PRIVADO Y REGIMEN DEL SERVICIO CIVIL</t>
  </si>
  <si>
    <t>13</t>
  </si>
  <si>
    <t>5</t>
  </si>
  <si>
    <t>98</t>
  </si>
  <si>
    <t>10</t>
  </si>
  <si>
    <t>15</t>
  </si>
  <si>
    <t>7.VACACIONES TRUNCAS PERSONAL CAS</t>
  </si>
  <si>
    <t>2.PROPINAS PARA PRACTICANTES</t>
  </si>
  <si>
    <t>5006325.GENERACION DE FICHAS TECNICAS DE BIENES Y SERVICIOS Y SOSTENIMIENTO DEL LISTADO DE BIENES Y SERVICIOS COMUNES (LBSC)</t>
  </si>
  <si>
    <t>0290648.GENERACION DE FICHAS TECNICAS DE BIENES Y SERVICIOS Y SOSTENIMIENTO DEL LISTADO DE BIENES Y SERVICIOS COMUNES (LBSC)</t>
  </si>
  <si>
    <t>460.FICHA TECNICA</t>
  </si>
  <si>
    <t>14</t>
  </si>
  <si>
    <t>11</t>
  </si>
  <si>
    <t>6000005.ADQUISICION DE EQUIPOS</t>
  </si>
  <si>
    <t>0000764.EQUIPAMIENTO INSTITUCIONAL</t>
  </si>
  <si>
    <t>9.ADQUISICION DE MAQUINARIA Y EQUIPO DIVERSOS</t>
  </si>
  <si>
    <t>4.ELECTRICIDAD Y ELECTRONICA</t>
  </si>
  <si>
    <t>1.PARA OFICINA</t>
  </si>
  <si>
    <t>2.MOBILIARIO</t>
  </si>
  <si>
    <t>2.EQUIPOS DE COMUNICACIONES PARA REDES INFORMATICAS</t>
  </si>
  <si>
    <t>5000001.PLANEAMIENTO Y PRESUPUESTO</t>
  </si>
  <si>
    <t>0005.PLANEAMIENTO INSTITUCIONAL</t>
  </si>
  <si>
    <t>0047276.CONDUCCION DE PLANES, PROGRAMAS, INVERSIONES, PRESUPUESTOS Y RACIONALIZACION</t>
  </si>
  <si>
    <t>036.DOCUMENTO</t>
  </si>
  <si>
    <t>5000002.CONDUCCION Y ORIENTACION SUPERIOR</t>
  </si>
  <si>
    <t>006.GESTION</t>
  </si>
  <si>
    <t>0007.DIRECCION Y SUPERVISION SUPERIOR</t>
  </si>
  <si>
    <t>0000386.CONDUCCION DE LINEAS DE POLITICA INSTITUCIONAL</t>
  </si>
  <si>
    <t>5000003.GESTION ADMINISTRATIVA</t>
  </si>
  <si>
    <t>0008.ASESORAMIENTO Y APOYO</t>
  </si>
  <si>
    <t>0041322.OPORTUNA ATENCION AL USUARIO</t>
  </si>
  <si>
    <t>103.REGISTRO</t>
  </si>
  <si>
    <t>0192398.DESARROLLO Y GESTION DE TECNOLOGIAS DE LA INFORMACION</t>
  </si>
  <si>
    <t>006.ATENCION</t>
  </si>
  <si>
    <t>3.EQUIPOS DE TELECOMUNICACIONES</t>
  </si>
  <si>
    <t>1.HERRAMIENTAS</t>
  </si>
  <si>
    <t>2.SOFTWARES</t>
  </si>
  <si>
    <t>0192527.GESTION DE RECURSOS HUMANOS, LOGISTICOS Y FINANCIEROS</t>
  </si>
  <si>
    <t>12</t>
  </si>
  <si>
    <t>99.OTROS</t>
  </si>
  <si>
    <t>4.SIMBOLOS, DISTINTIVOS Y CONDECORACIONES</t>
  </si>
  <si>
    <t>1.IMPUESTOS</t>
  </si>
  <si>
    <t>14.OTROS BONOS EXTRAORDINARIOS PERSONAL CAS</t>
  </si>
  <si>
    <t>7.ENSERES</t>
  </si>
  <si>
    <t>1.ENSERES</t>
  </si>
  <si>
    <t>0192539.GESTIONAR LA COORDINACION Y RELACIONES ESTRATEGICAS</t>
  </si>
  <si>
    <t>117.EVENTOS</t>
  </si>
  <si>
    <t>5000004.ASESORAMIENTO TECNICO Y JURIDICO</t>
  </si>
  <si>
    <t>0000199.ASESORAMIENTO DE NATURALEZA JURIDICA</t>
  </si>
  <si>
    <t>5000005.GESTION DE RECURSOS HUMANOS</t>
  </si>
  <si>
    <t>0011.PREPARACION Y PERFECCIONAMIENTO DE RECURSOS HUMANOS</t>
  </si>
  <si>
    <t>0001156.PAGO DE PLANILLAS</t>
  </si>
  <si>
    <t>137.PLANILLA</t>
  </si>
  <si>
    <t>5000006.ACCIONES DE CONTROL Y AUDITORIA</t>
  </si>
  <si>
    <t>0012.CONTROL INTERNO</t>
  </si>
  <si>
    <t>0192253.CONTROL Y FISCALIZACION DE LA GESTION</t>
  </si>
  <si>
    <t>5005953.DESARROLLO DE COMPRAS CORPORATIVAS Y ENCARGOS</t>
  </si>
  <si>
    <t>0193365.OPTIMIZAR LA EFICIENCIA DE LAS CONTRATACIONES PUBLICAS A TRAVES DE LAS COMPRAS CORPORATIVAS Y ENCARGOS</t>
  </si>
  <si>
    <t>5005954.DESARROLLO DE ESTUDIOS Y ANALISIS DE LA INFORMACION DEL MERCADO</t>
  </si>
  <si>
    <t>0193366.OPTIMIZAR LA EFICIENCIA DE LAS CONTRATACIONES PUBLICAS A TRAVES DEL DESARROLLO DE ESTUDIOS Y ANALISIS DE LA INFORMACION DE MERCADO</t>
  </si>
  <si>
    <t>5006434.GESTIÓN DE INFORMACIÓN ESTRATÉGICA Y TÉCNICA NORMATIVA DE LAS HERRAMIENTAS DIGITALES</t>
  </si>
  <si>
    <t>0457204.GENERACION DE INFORMACION ESTRATEGICA DE LAS HERRAMIENTAS Y MODALIDADES DE CONTRATACION EFICIENTE</t>
  </si>
  <si>
    <t>0457205.EVALUACION DEL DESEMPEÑO DE LAS HERRAMIENTAS Y MODALIDAD DE CONTRATACION EFICIENTE</t>
  </si>
  <si>
    <t>0457206.EMISION DE OPINIONES TECNICAS NORMATIVAS PARA EL DESARROLLO DE LAS HERRAMIENTAS Y MODALIDADES DE CONTRATACION EFICIENTE</t>
  </si>
  <si>
    <t>5006435.GESTIÓN DE LAS MODALIDADES DE CONTRATACIÓN EFICIENTE</t>
  </si>
  <si>
    <t>0457209.OPTIMIZAR LA EFICACIA DE LAS CONTRATACIONES PUBLICAS A TRAVES DE LAS COMPRAS POR ENCARGO</t>
  </si>
  <si>
    <t>0457210.OPTIMIZAR LA EFICIENCIA DE LAS CONTRATACIONES PUBLICAS A TRAVES DE LAS COMPRAS CORPORATIVAS.</t>
  </si>
  <si>
    <t>120.ENTIDAD</t>
  </si>
  <si>
    <t>ESPECIFICADEGASTOS</t>
  </si>
  <si>
    <t>PIM</t>
  </si>
  <si>
    <t>DICIEMBRE INF</t>
  </si>
  <si>
    <t>0001-PI 22.6.7.1.4.3</t>
  </si>
  <si>
    <t>0001-PI 22.6.7.1.6.3</t>
  </si>
  <si>
    <t>0001-PI 22.6.8.1.4.3</t>
  </si>
  <si>
    <t>0002-DCEME2.1.1.1.1.8</t>
  </si>
  <si>
    <t>0002-DCEME2.1.1.13.1.1</t>
  </si>
  <si>
    <t>0002-DCEME2.1.1.13.1.2</t>
  </si>
  <si>
    <t>0002-DCEME2.1.1.9.1.2</t>
  </si>
  <si>
    <t>0002-DCEME2.1.1.9.1.4</t>
  </si>
  <si>
    <t>0002-DCEME2.1.3.1.1.13</t>
  </si>
  <si>
    <t>0002-DCEME2.1.3.1.1.15</t>
  </si>
  <si>
    <t>0002-DCEME2.1.4.1.1.6</t>
  </si>
  <si>
    <t>0002-DCEME2.1.4.1.1.7</t>
  </si>
  <si>
    <t>0003-DE2.1.1.1.1.8</t>
  </si>
  <si>
    <t>0003-DE2.1.1.13.1.1</t>
  </si>
  <si>
    <t>0003-DE2.1.1.13.1.2</t>
  </si>
  <si>
    <t>0003-DE2.1.1.9.1.2</t>
  </si>
  <si>
    <t>0003-DE2.1.1.9.1.4</t>
  </si>
  <si>
    <t>0003-DE2.1.3.1.1.13</t>
  </si>
  <si>
    <t>0003-DE2.1.3.1.1.15</t>
  </si>
  <si>
    <t>0003-DE2.1.4.1.1.6</t>
  </si>
  <si>
    <t>0003-DE2.1.4.1.1.7</t>
  </si>
  <si>
    <t>0003-DE2.3.1.99.1.3</t>
  </si>
  <si>
    <t>0003-DE2.3.2.1.2.1</t>
  </si>
  <si>
    <t>0003-DE2.3.2.1.2.2</t>
  </si>
  <si>
    <t>0003-DE2.3.2.2.4.1</t>
  </si>
  <si>
    <t>0003-DE2.3.2.2.5.1</t>
  </si>
  <si>
    <t>0003-DE2.3.2.7.10.1</t>
  </si>
  <si>
    <t>0003-DE2.3.2.7.10.99</t>
  </si>
  <si>
    <t>0003-DE2.3.2.7.14.98</t>
  </si>
  <si>
    <t>0003-DE2.3.2.9.1.1</t>
  </si>
  <si>
    <t>0005-OPP2.1.1.1.1.8</t>
  </si>
  <si>
    <t>0005-OPP2.1.1.13.1.1</t>
  </si>
  <si>
    <t>0005-OPP2.1.1.13.1.2</t>
  </si>
  <si>
    <t>0005-OPP2.1.1.9.1.2</t>
  </si>
  <si>
    <t>0005-OPP2.1.1.9.1.4</t>
  </si>
  <si>
    <t>0005-OPP2.1.3.1.1.13</t>
  </si>
  <si>
    <t>0005-OPP2.1.3.1.1.15</t>
  </si>
  <si>
    <t>0005-OPP2.1.4.1.1.1</t>
  </si>
  <si>
    <t>0005-OPP2.1.4.1.1.6</t>
  </si>
  <si>
    <t>0005-OPP2.1.4.1.1.7</t>
  </si>
  <si>
    <t>0006-JEFATURA2.1.1.1.1.8</t>
  </si>
  <si>
    <t>0006-JEFATURA2.1.1.13.1.1</t>
  </si>
  <si>
    <t>0006-JEFATURA2.1.1.13.1.2</t>
  </si>
  <si>
    <t>0006-JEFATURA2.1.1.9.1.2</t>
  </si>
  <si>
    <t>0006-JEFATURA2.1.1.9.1.4</t>
  </si>
  <si>
    <t>0006-JEFATURA2.1.3.1.1.13</t>
  </si>
  <si>
    <t>0006-JEFATURA2.1.3.1.1.15</t>
  </si>
  <si>
    <t>0006-JEFATURA2.1.4.1.1.6</t>
  </si>
  <si>
    <t>0006-JEFATURA2.1.4.1.1.7</t>
  </si>
  <si>
    <t>0007-GG2.1.1.1.1.8</t>
  </si>
  <si>
    <t>0007-GG2.1.1.13.1.1</t>
  </si>
  <si>
    <t>0007-GG2.1.1.13.1.2</t>
  </si>
  <si>
    <t>0007-GG2.1.1.9.1.2</t>
  </si>
  <si>
    <t>0007-GG2.1.1.9.1.4</t>
  </si>
  <si>
    <t>0007-GG2.1.3.1.1.13</t>
  </si>
  <si>
    <t>0007-GG2.1.3.1.1.15</t>
  </si>
  <si>
    <t>0007-GG2.1.4.1.1.1</t>
  </si>
  <si>
    <t>0007-GG2.1.4.1.1.6</t>
  </si>
  <si>
    <t>0008-OAUGD2.1.1.13.1.1</t>
  </si>
  <si>
    <t>0008-OAUGD2.1.1.13.1.2</t>
  </si>
  <si>
    <t>0008-OAUGD2.1.1.9.1.4</t>
  </si>
  <si>
    <t>0008-OAUGD2.1.3.1.1.15</t>
  </si>
  <si>
    <t>0008-OAUGD2.1.4.1.1.7</t>
  </si>
  <si>
    <t>0009-OTI2.1.1.1.1.8</t>
  </si>
  <si>
    <t>0009-OTI2.1.1.13.1.1</t>
  </si>
  <si>
    <t>0009-OTI2.1.1.13.1.2</t>
  </si>
  <si>
    <t>0009-OTI2.1.1.9.1.2</t>
  </si>
  <si>
    <t>0009-OTI2.1.1.9.1.4</t>
  </si>
  <si>
    <t>0009-OTI2.1.3.1.1.13</t>
  </si>
  <si>
    <t>0009-OTI2.1.3.1.1.15</t>
  </si>
  <si>
    <t>0009-OTI2.1.4.1.1.1</t>
  </si>
  <si>
    <t>0009-OTI2.1.4.1.1.6</t>
  </si>
  <si>
    <t>0009-OTI2.1.4.1.1.7</t>
  </si>
  <si>
    <t>0010-OA2.1.1.1.1.8</t>
  </si>
  <si>
    <t>0010-OA2.1.1.13.1.1</t>
  </si>
  <si>
    <t>0010-OA2.1.1.13.1.2</t>
  </si>
  <si>
    <t>0010-OA2.1.1.9.1.2</t>
  </si>
  <si>
    <t>0010-OA2.1.1.9.1.4</t>
  </si>
  <si>
    <t>0010-OA2.1.3.1.1.13</t>
  </si>
  <si>
    <t>0010-OA2.1.3.1.1.15</t>
  </si>
  <si>
    <t>0010-OA2.1.4.1.1.6</t>
  </si>
  <si>
    <t>0010-OA2.1.4.1.1.7</t>
  </si>
  <si>
    <t>0010-OA2.5.4.3.2.1</t>
  </si>
  <si>
    <t>0011-OC2.1.1.13.1.1</t>
  </si>
  <si>
    <t>0011-OC2.1.1.13.1.2</t>
  </si>
  <si>
    <t>0011-OC2.1.1.9.1.4</t>
  </si>
  <si>
    <t>0011-OC2.1.3.1.1.15</t>
  </si>
  <si>
    <t>0012-OAJ2.1.1.1.1.8</t>
  </si>
  <si>
    <t>0012-OAJ2.1.1.13.1.1</t>
  </si>
  <si>
    <t>0012-OAJ2.1.1.13.1.2</t>
  </si>
  <si>
    <t>0012-OAJ2.1.1.9.1.2</t>
  </si>
  <si>
    <t>0012-OAJ2.1.1.9.1.4</t>
  </si>
  <si>
    <t>0012-OAJ2.1.3.1.1.13</t>
  </si>
  <si>
    <t>0012-OAJ2.1.3.1.1.15</t>
  </si>
  <si>
    <t>0012-OAJ2.1.4.1.1.7</t>
  </si>
  <si>
    <t>0014-OCI2.1.1.13.1.1</t>
  </si>
  <si>
    <t>0014-OCI2.1.1.13.1.2</t>
  </si>
  <si>
    <t>0014-OCI2.1.1.9.1.4</t>
  </si>
  <si>
    <t>0014-OCI2.1.3.1.1.15</t>
  </si>
  <si>
    <t>0014-OCI2.1.4.1.1.7</t>
  </si>
  <si>
    <t>0015-DCEME2.1.1.13.1.1</t>
  </si>
  <si>
    <t>0015-DCEME2.1.1.13.1.2</t>
  </si>
  <si>
    <t>0015-DCEME2.1.1.9.1.4</t>
  </si>
  <si>
    <t>0015-DCEME2.1.3.1.1.15</t>
  </si>
  <si>
    <t>0015-DCEME2.1.4.1.1.7</t>
  </si>
  <si>
    <t>0016-DETN2.1.1.1.1.8</t>
  </si>
  <si>
    <t>0016-DETN2.1.1.13.1.1</t>
  </si>
  <si>
    <t>0016-DETN2.1.1.13.1.2</t>
  </si>
  <si>
    <t>0016-DETN2.1.1.9.1.2</t>
  </si>
  <si>
    <t>0016-DETN2.1.1.9.1.4</t>
  </si>
  <si>
    <t>0016-DETN2.1.3.1.1.13</t>
  </si>
  <si>
    <t>0016-DETN2.1.3.1.1.15</t>
  </si>
  <si>
    <t>0016-DETN2.1.4.1.1.1</t>
  </si>
  <si>
    <t>0016-DETN2.1.4.1.1.7</t>
  </si>
  <si>
    <t>0018-DCEME2.1.1.13.1.1</t>
  </si>
  <si>
    <t>0018-DCEME2.1.1.13.1.2</t>
  </si>
  <si>
    <t>0018-DCEME2.1.3.1.1.15</t>
  </si>
  <si>
    <t>0019-DCEME2.1.1.13.1.1</t>
  </si>
  <si>
    <t>0019-DCEME2.1.1.13.1.2</t>
  </si>
  <si>
    <t>0019-DCEME2.1.3.1.1.15</t>
  </si>
  <si>
    <t>0019-DCEME2.1.4.1.1.7</t>
  </si>
  <si>
    <t>0020-DETN2.1.1.1.1.8</t>
  </si>
  <si>
    <t>0020-DETN2.1.1.13.1.1</t>
  </si>
  <si>
    <t>0020-DETN2.1.1.13.1.2</t>
  </si>
  <si>
    <t>0020-DETN2.1.1.9.1.4</t>
  </si>
  <si>
    <t>0020-DETN2.1.3.1.1.15</t>
  </si>
  <si>
    <t>0021-DETN2.1.1.13.1.1</t>
  </si>
  <si>
    <t>0021-DETN2.1.1.9.1.4</t>
  </si>
  <si>
    <t>0021-DETN2.1.3.1.1.15</t>
  </si>
  <si>
    <t>0022-DETN2.1.1.13.1.1</t>
  </si>
  <si>
    <t>0022-DETN2.1.1.13.1.2</t>
  </si>
  <si>
    <t>0022-DETN2.1.1.9.1.4</t>
  </si>
  <si>
    <t>0022-DETN2.1.3.1.1.15</t>
  </si>
  <si>
    <t>#N/A</t>
  </si>
  <si>
    <t>Suma de mto_certificado</t>
  </si>
  <si>
    <t>Suma de PF OCTUBRE</t>
  </si>
  <si>
    <t>Suma de mto_devenga_10</t>
  </si>
  <si>
    <t>Suma de CCAVANCE%OCT</t>
  </si>
  <si>
    <t>2.6.ADQUISICION DE ACTIVOS NO FINANCIEROS</t>
  </si>
  <si>
    <t>2.1.PERSONAL Y OBLIGACIONES SOCIALES</t>
  </si>
  <si>
    <t>2.3.BIENES Y SERVICIOS</t>
  </si>
  <si>
    <t>2.5.OTROS GASTOS</t>
  </si>
  <si>
    <t>2.4.DONACIONES Y TRANSFERENCIAS</t>
  </si>
  <si>
    <t>02 RANKING</t>
  </si>
  <si>
    <t>Consulta Amigable</t>
  </si>
  <si>
    <t>Consulta de Ejecución del Gasto</t>
  </si>
  <si>
    <t>Fecha de la Consulta: 30-septiembre-2025</t>
  </si>
  <si>
    <t>Fecha de la Consulta: 09-octubre-2025</t>
  </si>
  <si>
    <t>Año de Ejecución: 2025</t>
  </si>
  <si>
    <t>Incluye: Actividades y Proyectos</t>
  </si>
  <si>
    <t>Sector 09: ECONOMIA Y FINANZAS</t>
  </si>
  <si>
    <t> 74.4</t>
  </si>
  <si>
    <t>Pliego</t>
  </si>
  <si>
    <t>PIA</t>
  </si>
  <si>
    <t>Certificación</t>
  </si>
  <si>
    <t>Compromiso Anual</t>
  </si>
  <si>
    <t>Ejecución</t>
  </si>
  <si>
    <t>Avance % </t>
  </si>
  <si>
    <t>Atención de Compromiso Mensual </t>
  </si>
  <si>
    <t>Devengado </t>
  </si>
  <si>
    <t>Girado </t>
  </si>
  <si>
    <t>055: AGENCIA DE PROMOCION DE LA INVERSION PRIVADA</t>
  </si>
  <si>
    <t>  86.3</t>
  </si>
  <si>
    <t>PROINVERSIÓN</t>
  </si>
  <si>
    <t>009: M. DE ECONOMIA Y FINANZAS</t>
  </si>
  <si>
    <t>  75.5</t>
  </si>
  <si>
    <t>MEF</t>
  </si>
  <si>
    <t>095: OFICINA DE NORMALIZACION PREVISIONAL-ONP</t>
  </si>
  <si>
    <t>  73.3</t>
  </si>
  <si>
    <t>057: SUPERINTENDENCIA NACIONAL DE ADUANAS Y DE ADMINISTRACION TRIBUTARIA</t>
  </si>
  <si>
    <t>SUNAT</t>
  </si>
  <si>
    <t>  64.1</t>
  </si>
  <si>
    <t>ONP</t>
  </si>
  <si>
    <t>059: ORGANISMO ESPECIALIZADO PARA LAS CONTRATACIONES PUBLICAS EFICIENTES (OECE)</t>
  </si>
  <si>
    <t>  63.5</t>
  </si>
  <si>
    <t>OECE</t>
  </si>
  <si>
    <t>096: CENTRAL DE COMPRAS PUBLICAS - PERU COMPRAS</t>
  </si>
  <si>
    <t>  50.9</t>
  </si>
  <si>
    <t>PERÚ COMPRAS</t>
  </si>
  <si>
    <t>058: SUPERINTENDENCIA DEL MERCADO DE VALORES</t>
  </si>
  <si>
    <t>  47.5</t>
  </si>
  <si>
    <t>SMV</t>
  </si>
  <si>
    <t>DEVENGADO 
(Ejecución)</t>
  </si>
  <si>
    <t>PLIEGO</t>
  </si>
  <si>
    <t>03 BARRAS</t>
  </si>
  <si>
    <t>Suma de SALDO POR CERTIFICAR</t>
  </si>
  <si>
    <t>Suma de mto_compro_anual</t>
  </si>
  <si>
    <t>Suma de CERTIFICADO SIN COMP ANUAL</t>
  </si>
  <si>
    <t xml:space="preserve">PIM </t>
  </si>
  <si>
    <t>Item</t>
  </si>
  <si>
    <t>Categoría</t>
  </si>
  <si>
    <t>Ejecutado</t>
  </si>
  <si>
    <t>Sin ejecutar</t>
  </si>
  <si>
    <t>CONCEPTOS (GG)</t>
  </si>
  <si>
    <t>Sin certificar</t>
  </si>
  <si>
    <t>Sin comprometer</t>
  </si>
  <si>
    <t>Certificado</t>
  </si>
  <si>
    <t>Devengado</t>
  </si>
  <si>
    <t>2.4+ 2.5</t>
  </si>
  <si>
    <t>04  PROGRAMACIÓN VS EJECUCIÓN DEL MES</t>
  </si>
  <si>
    <t>Suma de mto_devenga_07</t>
  </si>
  <si>
    <t>Suma de Julio_%</t>
  </si>
  <si>
    <t>05  POR CONCEPTO AVANCE ACUMULADO Y PROGRAMACIÓN VS EJECUCIÓN DEL MES</t>
  </si>
  <si>
    <t>Suma de PF SETIEMBRE</t>
  </si>
  <si>
    <t>Suma de mto_devenga_09</t>
  </si>
  <si>
    <t>Suma de CC_AVANCE%SET</t>
  </si>
  <si>
    <t>06  POR CENTRO DE COSTO AVANCE ACUMULADO Y PROGRAMACIÓN VS EJECUCIÓN DEL MES</t>
  </si>
  <si>
    <t>07 REPORTE GERENCIA EN LA G.G 2.3  POR CENTRO DE COSTO AVANCE ACUMULADO Y PROGRAMACIÓN VS EJECUCIÓN DEL MES</t>
  </si>
  <si>
    <t>08 GRÁFICO ACUMULADO DICIEMBRE</t>
  </si>
  <si>
    <t>PROGRAMACIÓN FIJA HISTÓRICA (manual)</t>
  </si>
  <si>
    <t>Suma de EJECUTADO 01</t>
  </si>
  <si>
    <t>Suma de EJECUTADO 02</t>
  </si>
  <si>
    <t>Suma de EJECUTADO 03</t>
  </si>
  <si>
    <t>Suma de EJECUTADO 04</t>
  </si>
  <si>
    <t>Suma de EJECUTADO 05</t>
  </si>
  <si>
    <t>Suma de EJECUTADO 06</t>
  </si>
  <si>
    <t>Suma de EJECUTADO 07</t>
  </si>
  <si>
    <t>Suma de EJECUTADO 08</t>
  </si>
  <si>
    <t>Suma de EJECUTADO 09</t>
  </si>
  <si>
    <t>Suma de PF NOVIEMBRE</t>
  </si>
  <si>
    <t>Suma de PF DICIEMBRE</t>
  </si>
  <si>
    <t>PROYECCIÓN REAL</t>
  </si>
  <si>
    <t>AVANCE DE PROGRAMACIÓN</t>
  </si>
  <si>
    <t>EJECUCIÓN PROYECTADA</t>
  </si>
  <si>
    <t>MES</t>
  </si>
  <si>
    <t>PROGRAMACIÓN</t>
  </si>
  <si>
    <t>EJECUCIÓN</t>
  </si>
  <si>
    <t>CUMPLIMIENTO</t>
  </si>
  <si>
    <t>PROYECCIÓN MES</t>
  </si>
  <si>
    <t>SALDO LIBRE DISPONIBILIDAD</t>
  </si>
  <si>
    <t>PROYECCIÓN  MESSLD</t>
  </si>
  <si>
    <t>PROYECCIÓN N EJECUCIÓN ACUMULADA</t>
  </si>
  <si>
    <t>AVANCE % EJEC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</si>
  <si>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</si>
  <si>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</si>
  <si>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</si>
  <si>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</si>
  <si>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</si>
  <si>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</si>
  <si>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</si>
  <si>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</si>
  <si>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</si>
  <si>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</si>
  <si>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</si>
  <si>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</si>
  <si>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PROYECCIÓN CONSIDERANDO LOS SALDOS DE LIBRE DISPONIBILIDAD</t>
  </si>
  <si>
    <t>ESTIMACIÓN MES</t>
  </si>
  <si>
    <t>ESTIMACIÓN MESSLD</t>
  </si>
  <si>
    <t>ESTIMACIÓN EJECUCIÓN ACUMULADA</t>
  </si>
  <si>
    <t xml:space="preserve">PROGRAMACIÓN MENSUAL </t>
  </si>
  <si>
    <t>FECHA</t>
  </si>
  <si>
    <t>NMP</t>
  </si>
  <si>
    <t>COMENTARIO</t>
  </si>
  <si>
    <t>ESTADO</t>
  </si>
  <si>
    <t>CATEGORIA</t>
  </si>
  <si>
    <t>IMPORTE</t>
  </si>
  <si>
    <t>Suma de IMPORTE</t>
  </si>
  <si>
    <t>1. PROGRAMA</t>
  </si>
  <si>
    <t>2. AACC Y APNOP</t>
  </si>
  <si>
    <t>OC si lo utilizará</t>
  </si>
  <si>
    <t>DETN si lo utilizará</t>
  </si>
  <si>
    <t>ADQUISICIÓN DE UNA SOLUCIÓN DE FIREWALL PERIMETRAL PARA LA CENTRAL DE COMPRAS PÚBLICAS</t>
  </si>
  <si>
    <t>SERVICIO DE EXAMENES MEDICO OCUPACIONALES</t>
  </si>
  <si>
    <t>ADQUISICIÓN DE LAPTOPS</t>
  </si>
  <si>
    <t>REPROGRAMACION DE CREDITOS PRESUPUESTARIOS EN ATENCION A SERVICIOS PARA LA ATENCIÓN OPERATIVA DE PERÚ COMPRAS</t>
  </si>
  <si>
    <t>PAGO DE VACACIONES TRUNCAS DE EX SERVIDOR DE LA JEFATURA</t>
  </si>
  <si>
    <t>1.PARA EDIFICIOS Y ESTRUCTURAS</t>
  </si>
  <si>
    <t>6.MATERIALES DE  ACONDICIONAMIENTO</t>
  </si>
  <si>
    <t>1.AIRE ACONDICIONADO Y REFRIGERACION</t>
  </si>
  <si>
    <t>2.TEXTILES Y ACABADOS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</si>
</sst>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#0.00"/>
    <numFmt numFmtId="165" formatCode="0000"/>
    <numFmt numFmtId="166" formatCode="0.0%"/>
    <numFmt numFmtId="167" formatCode="_-* #,##0_-;\-* #,##0_-;_-* &quot;-&quot;??_-;_-@_-"/>
    <numFmt numFmtId="168" formatCode="&quot;S/&quot;\ #,##0.0"/>
    <numFmt numFmtId="169" formatCode="&quot;S/&quot;\ #,##0.00"/>
    <numFmt numFmtId="170" formatCode="0.000%"/>
    <numFmt numFmtId="171" formatCode="#,##0.00;[Red]\(#,##0.00\)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8"/>
      <color indexed="72"/>
      <name val="Arial"/>
      <family val="2"/>
    </font>
    <font>
      <sz val="10"/>
      <color rgb="FFFFFF00"/>
      <name val="Arial"/>
      <family val="2"/>
    </font>
    <font>
      <b/>
      <sz val="8"/>
      <color theme="1"/>
      <name val="Verdana"/>
      <family val="2"/>
    </font>
    <font>
      <b/>
      <sz val="8"/>
      <color theme="8" tint="-0.249977111117893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8"/>
      <color theme="0"/>
      <name val="Arial"/>
      <family val="2"/>
    </font>
    <font>
      <sz val="20"/>
      <color theme="0"/>
      <name val="Arial Black"/>
      <family val="2"/>
    </font>
    <font>
      <sz val="20"/>
      <color theme="0"/>
      <name val="Arial"/>
      <family val="2"/>
    </font>
    <font>
      <sz val="2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8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u/>
      <sz val="10"/>
      <color rgb="FFFF0000"/>
      <name val="Arial"/>
      <family val="2"/>
    </font>
    <font>
      <b/>
      <u/>
      <sz val="8"/>
      <color rgb="FFFF000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63"/>
      <name val="Arial"/>
    </font>
    <font>
      <b/>
      <sz val="10"/>
      <color theme="9" tint="-0.249977111117893"/>
      <name val="Arial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CC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3FF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</cellStyleXfs>
  <cellXfs count="417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3" fontId="4" fillId="0" borderId="0" xfId="0" applyNumberFormat="1" applyFont="1"/>
    <xf numFmtId="0" fontId="0" fillId="0" borderId="0" xfId="0" applyAlignment="1">
      <alignment horizontal="left"/>
    </xf>
    <xf numFmtId="43" fontId="0" fillId="0" borderId="0" xfId="0" applyNumberFormat="1"/>
    <xf numFmtId="43" fontId="3" fillId="2" borderId="1" xfId="0" applyNumberFormat="1" applyFont="1" applyFill="1" applyBorder="1" applyAlignment="1">
      <alignment horizontal="center" vertical="center" wrapText="1"/>
    </xf>
    <xf numFmtId="43" fontId="7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2" applyFont="1"/>
    <xf numFmtId="0" fontId="7" fillId="7" borderId="0" xfId="0" applyFont="1" applyFill="1" applyAlignment="1">
      <alignment horizontal="center" vertical="center" wrapText="1"/>
    </xf>
    <xf numFmtId="0" fontId="0" fillId="0" borderId="2" xfId="0" applyBorder="1"/>
    <xf numFmtId="165" fontId="6" fillId="0" borderId="2" xfId="0" applyNumberFormat="1" applyFont="1" applyBorder="1"/>
    <xf numFmtId="165" fontId="6" fillId="6" borderId="2" xfId="0" applyNumberFormat="1" applyFont="1" applyFill="1" applyBorder="1"/>
    <xf numFmtId="165" fontId="6" fillId="4" borderId="2" xfId="0" applyNumberFormat="1" applyFont="1" applyFill="1" applyBorder="1"/>
    <xf numFmtId="0" fontId="2" fillId="0" borderId="0" xfId="0" applyFont="1"/>
    <xf numFmtId="165" fontId="5" fillId="8" borderId="2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41" fontId="10" fillId="0" borderId="0" xfId="0" applyNumberFormat="1" applyFont="1" applyAlignment="1">
      <alignment horizontal="center"/>
    </xf>
    <xf numFmtId="41" fontId="10" fillId="0" borderId="0" xfId="0" applyNumberFormat="1" applyFont="1"/>
    <xf numFmtId="41" fontId="12" fillId="11" borderId="4" xfId="0" applyNumberFormat="1" applyFont="1" applyFill="1" applyBorder="1" applyAlignment="1">
      <alignment horizontal="centerContinuous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 wrapText="1"/>
    </xf>
    <xf numFmtId="41" fontId="10" fillId="11" borderId="3" xfId="0" applyNumberFormat="1" applyFont="1" applyFill="1" applyBorder="1" applyAlignment="1">
      <alignment horizontal="center" vertical="center"/>
    </xf>
    <xf numFmtId="41" fontId="10" fillId="11" borderId="3" xfId="0" applyNumberFormat="1" applyFont="1" applyFill="1" applyBorder="1" applyAlignment="1">
      <alignment horizontal="center" vertical="center" wrapText="1"/>
    </xf>
    <xf numFmtId="41" fontId="10" fillId="10" borderId="2" xfId="0" applyNumberFormat="1" applyFont="1" applyFill="1" applyBorder="1" applyAlignment="1">
      <alignment horizontal="center" wrapText="1"/>
    </xf>
    <xf numFmtId="41" fontId="10" fillId="11" borderId="5" xfId="0" applyNumberFormat="1" applyFont="1" applyFill="1" applyBorder="1" applyAlignment="1">
      <alignment horizontal="centerContinuous" vertical="center" wrapText="1"/>
    </xf>
    <xf numFmtId="0" fontId="0" fillId="12" borderId="2" xfId="0" applyFill="1" applyBorder="1"/>
    <xf numFmtId="41" fontId="0" fillId="12" borderId="2" xfId="0" applyNumberFormat="1" applyFill="1" applyBorder="1"/>
    <xf numFmtId="41" fontId="0" fillId="0" borderId="2" xfId="0" applyNumberFormat="1" applyBorder="1"/>
    <xf numFmtId="41" fontId="10" fillId="13" borderId="0" xfId="0" applyNumberFormat="1" applyFont="1" applyFill="1"/>
    <xf numFmtId="41" fontId="10" fillId="11" borderId="0" xfId="0" applyNumberFormat="1" applyFont="1" applyFill="1" applyAlignment="1">
      <alignment horizontal="center"/>
    </xf>
    <xf numFmtId="0" fontId="10" fillId="14" borderId="3" xfId="0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2" applyNumberFormat="1" applyFont="1" applyFill="1"/>
    <xf numFmtId="43" fontId="0" fillId="0" borderId="0" xfId="2" applyFont="1" applyFill="1"/>
    <xf numFmtId="10" fontId="0" fillId="0" borderId="0" xfId="1" applyNumberFormat="1" applyFont="1" applyFill="1"/>
    <xf numFmtId="41" fontId="0" fillId="0" borderId="0" xfId="0" applyNumberFormat="1"/>
    <xf numFmtId="41" fontId="10" fillId="11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13" fillId="0" borderId="2" xfId="0" applyFont="1" applyBorder="1"/>
    <xf numFmtId="0" fontId="13" fillId="12" borderId="2" xfId="0" applyFont="1" applyFill="1" applyBorder="1"/>
    <xf numFmtId="41" fontId="13" fillId="0" borderId="2" xfId="0" applyNumberFormat="1" applyFont="1" applyBorder="1"/>
    <xf numFmtId="41" fontId="13" fillId="0" borderId="0" xfId="0" applyNumberFormat="1" applyFont="1"/>
    <xf numFmtId="41" fontId="13" fillId="4" borderId="2" xfId="0" applyNumberFormat="1" applyFont="1" applyFill="1" applyBorder="1"/>
    <xf numFmtId="0" fontId="13" fillId="0" borderId="0" xfId="0" applyFont="1"/>
    <xf numFmtId="41" fontId="7" fillId="7" borderId="0" xfId="0" applyNumberFormat="1" applyFont="1" applyFill="1" applyAlignment="1">
      <alignment horizontal="center" vertical="center" wrapText="1"/>
    </xf>
    <xf numFmtId="41" fontId="1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7" fontId="0" fillId="4" borderId="0" xfId="0" applyNumberFormat="1" applyFill="1"/>
    <xf numFmtId="0" fontId="10" fillId="19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168" fontId="0" fillId="23" borderId="2" xfId="2" applyNumberFormat="1" applyFont="1" applyFill="1" applyBorder="1"/>
    <xf numFmtId="0" fontId="7" fillId="0" borderId="0" xfId="0" applyFont="1"/>
    <xf numFmtId="1" fontId="0" fillId="0" borderId="0" xfId="0" applyNumberFormat="1"/>
    <xf numFmtId="169" fontId="0" fillId="23" borderId="2" xfId="2" applyNumberFormat="1" applyFont="1" applyFill="1" applyBorder="1"/>
    <xf numFmtId="2" fontId="2" fillId="23" borderId="0" xfId="0" applyNumberFormat="1" applyFont="1" applyFill="1"/>
    <xf numFmtId="0" fontId="10" fillId="15" borderId="9" xfId="0" applyFont="1" applyFill="1" applyBorder="1"/>
    <xf numFmtId="43" fontId="10" fillId="15" borderId="9" xfId="0" applyNumberFormat="1" applyFont="1" applyFill="1" applyBorder="1"/>
    <xf numFmtId="0" fontId="10" fillId="0" borderId="0" xfId="0" applyFont="1"/>
    <xf numFmtId="0" fontId="10" fillId="0" borderId="9" xfId="0" applyFont="1" applyBorder="1"/>
    <xf numFmtId="0" fontId="10" fillId="15" borderId="10" xfId="0" applyFont="1" applyFill="1" applyBorder="1"/>
    <xf numFmtId="43" fontId="10" fillId="15" borderId="10" xfId="0" applyNumberFormat="1" applyFont="1" applyFill="1" applyBorder="1"/>
    <xf numFmtId="43" fontId="11" fillId="0" borderId="0" xfId="0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  <xf numFmtId="43" fontId="4" fillId="0" borderId="0" xfId="1" applyNumberFormat="1" applyFont="1"/>
    <xf numFmtId="43" fontId="7" fillId="19" borderId="2" xfId="2" applyFont="1" applyFill="1" applyBorder="1" applyAlignment="1">
      <alignment horizontal="center"/>
    </xf>
    <xf numFmtId="43" fontId="0" fillId="23" borderId="0" xfId="2" applyFont="1" applyFill="1" applyAlignment="1">
      <alignment horizontal="left"/>
    </xf>
    <xf numFmtId="43" fontId="2" fillId="23" borderId="0" xfId="2" applyFont="1" applyFill="1" applyAlignment="1">
      <alignment horizontal="left"/>
    </xf>
    <xf numFmtId="0" fontId="0" fillId="24" borderId="0" xfId="0" applyFill="1"/>
    <xf numFmtId="43" fontId="10" fillId="25" borderId="22" xfId="0" applyNumberFormat="1" applyFont="1" applyFill="1" applyBorder="1" applyAlignment="1">
      <alignment horizontal="center"/>
    </xf>
    <xf numFmtId="0" fontId="10" fillId="26" borderId="22" xfId="0" applyFont="1" applyFill="1" applyBorder="1" applyAlignment="1">
      <alignment horizontal="center"/>
    </xf>
    <xf numFmtId="43" fontId="10" fillId="26" borderId="22" xfId="0" applyNumberFormat="1" applyFont="1" applyFill="1" applyBorder="1" applyAlignment="1">
      <alignment horizontal="center"/>
    </xf>
    <xf numFmtId="43" fontId="10" fillId="26" borderId="9" xfId="0" applyNumberFormat="1" applyFont="1" applyFill="1" applyBorder="1" applyAlignment="1">
      <alignment horizontal="center"/>
    </xf>
    <xf numFmtId="43" fontId="2" fillId="0" borderId="0" xfId="0" applyNumberFormat="1" applyFont="1"/>
    <xf numFmtId="43" fontId="7" fillId="0" borderId="0" xfId="2" applyFont="1"/>
    <xf numFmtId="43" fontId="2" fillId="3" borderId="0" xfId="0" applyNumberFormat="1" applyFont="1" applyFill="1"/>
    <xf numFmtId="167" fontId="0" fillId="0" borderId="0" xfId="1" applyNumberFormat="1" applyFont="1" applyFill="1"/>
    <xf numFmtId="43" fontId="0" fillId="0" borderId="0" xfId="2" applyFont="1" applyAlignment="1">
      <alignment vertical="center"/>
    </xf>
    <xf numFmtId="43" fontId="0" fillId="0" borderId="0" xfId="2" applyFont="1" applyFill="1" applyAlignment="1">
      <alignment horizont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9" fontId="7" fillId="11" borderId="26" xfId="1" applyFont="1" applyFill="1" applyBorder="1" applyAlignment="1">
      <alignment horizontal="center" vertical="center" wrapText="1"/>
    </xf>
    <xf numFmtId="43" fontId="0" fillId="0" borderId="28" xfId="2" applyFont="1" applyFill="1" applyBorder="1"/>
    <xf numFmtId="43" fontId="0" fillId="0" borderId="31" xfId="2" applyFont="1" applyFill="1" applyBorder="1"/>
    <xf numFmtId="0" fontId="7" fillId="11" borderId="23" xfId="0" applyFont="1" applyFill="1" applyBorder="1" applyAlignment="1">
      <alignment vertical="center" wrapText="1"/>
    </xf>
    <xf numFmtId="0" fontId="2" fillId="0" borderId="40" xfId="0" applyFont="1" applyBorder="1"/>
    <xf numFmtId="0" fontId="2" fillId="0" borderId="41" xfId="0" applyFont="1" applyBorder="1"/>
    <xf numFmtId="43" fontId="7" fillId="0" borderId="24" xfId="0" applyNumberFormat="1" applyFont="1" applyBorder="1" applyAlignment="1">
      <alignment vertical="center"/>
    </xf>
    <xf numFmtId="43" fontId="7" fillId="0" borderId="26" xfId="0" applyNumberFormat="1" applyFont="1" applyBorder="1"/>
    <xf numFmtId="0" fontId="7" fillId="27" borderId="36" xfId="0" applyFont="1" applyFill="1" applyBorder="1" applyAlignment="1">
      <alignment horizontal="center" vertical="center"/>
    </xf>
    <xf numFmtId="0" fontId="7" fillId="27" borderId="37" xfId="0" applyFont="1" applyFill="1" applyBorder="1" applyAlignment="1">
      <alignment horizontal="center" vertical="center"/>
    </xf>
    <xf numFmtId="0" fontId="7" fillId="27" borderId="3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0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7" fillId="28" borderId="0" xfId="0" applyNumberFormat="1" applyFont="1" applyFill="1" applyAlignment="1">
      <alignment horizontal="center" vertical="center" wrapText="1"/>
    </xf>
    <xf numFmtId="0" fontId="0" fillId="0" borderId="0" xfId="0" pivotButton="1" applyAlignment="1">
      <alignment horizontal="center" vertical="top" wrapText="1"/>
    </xf>
    <xf numFmtId="43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15" fillId="16" borderId="16" xfId="0" applyNumberFormat="1" applyFont="1" applyFill="1" applyBorder="1" applyAlignment="1">
      <alignment horizontal="right"/>
    </xf>
    <xf numFmtId="0" fontId="15" fillId="16" borderId="16" xfId="0" applyFont="1" applyFill="1" applyBorder="1" applyAlignment="1">
      <alignment horizontal="right"/>
    </xf>
    <xf numFmtId="3" fontId="15" fillId="16" borderId="16" xfId="0" applyNumberFormat="1" applyFont="1" applyFill="1" applyBorder="1" applyAlignment="1">
      <alignment horizontal="right" wrapText="1"/>
    </xf>
    <xf numFmtId="0" fontId="15" fillId="16" borderId="16" xfId="0" applyFont="1" applyFill="1" applyBorder="1" applyAlignment="1">
      <alignment horizontal="right" wrapText="1"/>
    </xf>
    <xf numFmtId="0" fontId="6" fillId="0" borderId="0" xfId="0" applyFont="1"/>
    <xf numFmtId="0" fontId="15" fillId="16" borderId="0" xfId="0" applyFont="1" applyFill="1"/>
    <xf numFmtId="0" fontId="6" fillId="0" borderId="0" xfId="3" applyFont="1" applyAlignment="1">
      <alignment horizontal="center"/>
    </xf>
    <xf numFmtId="0" fontId="6" fillId="0" borderId="0" xfId="3" applyFont="1"/>
    <xf numFmtId="43" fontId="23" fillId="17" borderId="16" xfId="2" applyFont="1" applyFill="1" applyBorder="1" applyAlignment="1">
      <alignment horizontal="center" vertical="center" wrapText="1"/>
    </xf>
    <xf numFmtId="0" fontId="23" fillId="17" borderId="16" xfId="3" applyFont="1" applyFill="1" applyBorder="1" applyAlignment="1">
      <alignment horizontal="center" vertical="center"/>
    </xf>
    <xf numFmtId="43" fontId="6" fillId="0" borderId="0" xfId="2" applyFont="1"/>
    <xf numFmtId="0" fontId="23" fillId="18" borderId="12" xfId="3" applyFont="1" applyFill="1" applyBorder="1" applyAlignment="1">
      <alignment horizontal="center" vertical="center" wrapText="1"/>
    </xf>
    <xf numFmtId="0" fontId="23" fillId="18" borderId="12" xfId="3" applyFont="1" applyFill="1" applyBorder="1" applyAlignment="1">
      <alignment horizontal="center" vertical="center"/>
    </xf>
    <xf numFmtId="0" fontId="23" fillId="18" borderId="17" xfId="3" applyFont="1" applyFill="1" applyBorder="1" applyAlignment="1">
      <alignment horizontal="center" vertical="center" wrapText="1"/>
    </xf>
    <xf numFmtId="43" fontId="6" fillId="0" borderId="0" xfId="2" applyFont="1" applyFill="1"/>
    <xf numFmtId="43" fontId="24" fillId="19" borderId="12" xfId="2" applyFont="1" applyFill="1" applyBorder="1" applyAlignment="1">
      <alignment horizontal="center" vertical="center"/>
    </xf>
    <xf numFmtId="0" fontId="24" fillId="21" borderId="12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/>
    </xf>
    <xf numFmtId="0" fontId="24" fillId="19" borderId="17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 wrapText="1"/>
    </xf>
    <xf numFmtId="10" fontId="6" fillId="0" borderId="0" xfId="1" applyNumberFormat="1" applyFont="1" applyFill="1"/>
    <xf numFmtId="0" fontId="23" fillId="20" borderId="11" xfId="3" applyFont="1" applyFill="1" applyBorder="1" applyAlignment="1">
      <alignment horizontal="center" vertical="center" wrapText="1"/>
    </xf>
    <xf numFmtId="0" fontId="23" fillId="20" borderId="11" xfId="3" applyFont="1" applyFill="1" applyBorder="1" applyAlignment="1">
      <alignment horizontal="center" vertical="center"/>
    </xf>
    <xf numFmtId="0" fontId="23" fillId="20" borderId="21" xfId="3" applyFont="1" applyFill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/>
    </xf>
    <xf numFmtId="0" fontId="24" fillId="0" borderId="19" xfId="3" applyFont="1" applyBorder="1" applyAlignment="1">
      <alignment horizontal="center" vertical="center" wrapText="1"/>
    </xf>
    <xf numFmtId="0" fontId="15" fillId="16" borderId="16" xfId="3" applyFont="1" applyFill="1" applyBorder="1" applyAlignment="1">
      <alignment horizontal="left" vertical="top" wrapText="1"/>
    </xf>
    <xf numFmtId="3" fontId="15" fillId="16" borderId="16" xfId="3" applyNumberFormat="1" applyFont="1" applyFill="1" applyBorder="1" applyAlignment="1">
      <alignment horizontal="center" wrapText="1"/>
    </xf>
    <xf numFmtId="166" fontId="15" fillId="16" borderId="16" xfId="1" applyNumberFormat="1" applyFont="1" applyFill="1" applyBorder="1" applyAlignment="1">
      <alignment horizontal="right" wrapText="1"/>
    </xf>
    <xf numFmtId="43" fontId="6" fillId="4" borderId="0" xfId="2" applyFont="1" applyFill="1"/>
    <xf numFmtId="3" fontId="15" fillId="4" borderId="16" xfId="3" applyNumberFormat="1" applyFont="1" applyFill="1" applyBorder="1" applyAlignment="1">
      <alignment horizontal="center" wrapText="1"/>
    </xf>
    <xf numFmtId="0" fontId="15" fillId="16" borderId="0" xfId="3" applyFont="1" applyFill="1" applyAlignment="1">
      <alignment horizontal="left" vertical="top" wrapText="1"/>
    </xf>
    <xf numFmtId="3" fontId="15" fillId="16" borderId="0" xfId="3" applyNumberFormat="1" applyFont="1" applyFill="1" applyAlignment="1">
      <alignment horizontal="center" wrapText="1"/>
    </xf>
    <xf numFmtId="0" fontId="15" fillId="16" borderId="20" xfId="3" applyFont="1" applyFill="1" applyBorder="1" applyAlignment="1">
      <alignment horizontal="left" vertical="top" wrapText="1"/>
    </xf>
    <xf numFmtId="3" fontId="15" fillId="16" borderId="20" xfId="3" applyNumberFormat="1" applyFont="1" applyFill="1" applyBorder="1" applyAlignment="1">
      <alignment horizontal="center" wrapText="1"/>
    </xf>
    <xf numFmtId="0" fontId="5" fillId="18" borderId="0" xfId="3" applyFont="1" applyFill="1" applyAlignment="1">
      <alignment vertical="center"/>
    </xf>
    <xf numFmtId="3" fontId="5" fillId="18" borderId="0" xfId="3" applyNumberFormat="1" applyFont="1" applyFill="1" applyAlignment="1">
      <alignment horizontal="center" vertical="center"/>
    </xf>
    <xf numFmtId="166" fontId="5" fillId="18" borderId="16" xfId="1" applyNumberFormat="1" applyFont="1" applyFill="1" applyBorder="1" applyAlignment="1">
      <alignment horizontal="right" vertical="center" wrapText="1"/>
    </xf>
    <xf numFmtId="43" fontId="6" fillId="19" borderId="0" xfId="2" applyFont="1" applyFill="1"/>
    <xf numFmtId="0" fontId="24" fillId="21" borderId="0" xfId="3" applyFont="1" applyFill="1" applyAlignment="1">
      <alignment vertical="center"/>
    </xf>
    <xf numFmtId="3" fontId="24" fillId="19" borderId="0" xfId="3" applyNumberFormat="1" applyFont="1" applyFill="1" applyAlignment="1">
      <alignment horizontal="center" vertical="center"/>
    </xf>
    <xf numFmtId="167" fontId="6" fillId="0" borderId="0" xfId="2" applyNumberFormat="1" applyFont="1" applyFill="1"/>
    <xf numFmtId="43" fontId="6" fillId="0" borderId="0" xfId="0" applyNumberFormat="1" applyFont="1"/>
    <xf numFmtId="167" fontId="24" fillId="22" borderId="0" xfId="2" applyNumberFormat="1" applyFont="1" applyFill="1" applyAlignment="1"/>
    <xf numFmtId="43" fontId="24" fillId="22" borderId="0" xfId="2" applyFont="1" applyFill="1" applyAlignment="1"/>
    <xf numFmtId="167" fontId="6" fillId="0" borderId="0" xfId="0" applyNumberFormat="1" applyFont="1"/>
    <xf numFmtId="0" fontId="15" fillId="16" borderId="16" xfId="0" applyFont="1" applyFill="1" applyBorder="1"/>
    <xf numFmtId="0" fontId="15" fillId="16" borderId="16" xfId="0" applyFont="1" applyFill="1" applyBorder="1" applyAlignment="1">
      <alignment horizontal="left"/>
    </xf>
    <xf numFmtId="43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pivotButton="1" applyAlignment="1">
      <alignment horizontal="center" wrapText="1"/>
    </xf>
    <xf numFmtId="4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22" fillId="4" borderId="11" xfId="3" applyFont="1" applyFill="1" applyBorder="1" applyAlignment="1">
      <alignment horizontal="left" vertical="center" wrapText="1"/>
    </xf>
    <xf numFmtId="3" fontId="22" fillId="4" borderId="11" xfId="3" applyNumberFormat="1" applyFont="1" applyFill="1" applyBorder="1" applyAlignment="1">
      <alignment horizontal="right" vertical="center"/>
    </xf>
    <xf numFmtId="43" fontId="22" fillId="4" borderId="11" xfId="2" applyFont="1" applyFill="1" applyBorder="1" applyAlignment="1">
      <alignment horizontal="right" vertical="center"/>
    </xf>
    <xf numFmtId="0" fontId="22" fillId="4" borderId="11" xfId="3" applyFont="1" applyFill="1" applyBorder="1" applyAlignment="1">
      <alignment horizontal="right" vertical="center"/>
    </xf>
    <xf numFmtId="0" fontId="26" fillId="8" borderId="0" xfId="0" applyFont="1" applyFill="1"/>
    <xf numFmtId="0" fontId="28" fillId="8" borderId="0" xfId="0" applyFont="1" applyFill="1"/>
    <xf numFmtId="43" fontId="28" fillId="8" borderId="0" xfId="0" applyNumberFormat="1" applyFont="1" applyFill="1"/>
    <xf numFmtId="0" fontId="29" fillId="0" borderId="0" xfId="0" applyFont="1"/>
    <xf numFmtId="0" fontId="29" fillId="8" borderId="0" xfId="0" applyFont="1" applyFill="1"/>
    <xf numFmtId="0" fontId="27" fillId="8" borderId="0" xfId="0" quotePrefix="1" applyFont="1" applyFill="1" applyAlignment="1">
      <alignment horizontal="left"/>
    </xf>
    <xf numFmtId="0" fontId="5" fillId="20" borderId="2" xfId="0" applyFont="1" applyFill="1" applyBorder="1" applyAlignment="1">
      <alignment horizontal="center" vertical="center" wrapText="1"/>
    </xf>
    <xf numFmtId="165" fontId="5" fillId="20" borderId="2" xfId="0" applyNumberFormat="1" applyFont="1" applyFill="1" applyBorder="1" applyAlignment="1">
      <alignment horizontal="center" vertical="center" wrapText="1"/>
    </xf>
    <xf numFmtId="43" fontId="30" fillId="28" borderId="2" xfId="0" applyNumberFormat="1" applyFont="1" applyFill="1" applyBorder="1" applyAlignment="1" applyProtection="1">
      <alignment horizontal="center" vertical="center"/>
      <protection locked="0"/>
    </xf>
    <xf numFmtId="43" fontId="30" fillId="30" borderId="2" xfId="0" applyNumberFormat="1" applyFont="1" applyFill="1" applyBorder="1" applyAlignment="1" applyProtection="1">
      <alignment horizontal="center" vertical="center"/>
      <protection locked="0"/>
    </xf>
    <xf numFmtId="43" fontId="7" fillId="3" borderId="0" xfId="2" applyFont="1" applyFill="1"/>
    <xf numFmtId="0" fontId="31" fillId="29" borderId="44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32" fillId="0" borderId="9" xfId="0" applyFont="1" applyBorder="1"/>
    <xf numFmtId="0" fontId="0" fillId="23" borderId="0" xfId="0" applyFill="1" applyAlignment="1">
      <alignment horizontal="left"/>
    </xf>
    <xf numFmtId="166" fontId="0" fillId="0" borderId="0" xfId="0" applyNumberFormat="1"/>
    <xf numFmtId="0" fontId="2" fillId="0" borderId="39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4" fillId="31" borderId="45" xfId="0" applyFont="1" applyFill="1" applyBorder="1"/>
    <xf numFmtId="0" fontId="6" fillId="31" borderId="0" xfId="0" applyFont="1" applyFill="1"/>
    <xf numFmtId="0" fontId="6" fillId="31" borderId="18" xfId="0" applyFont="1" applyFill="1" applyBorder="1"/>
    <xf numFmtId="0" fontId="6" fillId="0" borderId="45" xfId="0" applyFont="1" applyBorder="1"/>
    <xf numFmtId="0" fontId="6" fillId="0" borderId="18" xfId="0" applyFont="1" applyBorder="1"/>
    <xf numFmtId="0" fontId="6" fillId="0" borderId="46" xfId="0" applyFont="1" applyBorder="1"/>
    <xf numFmtId="0" fontId="6" fillId="0" borderId="47" xfId="0" applyFont="1" applyBorder="1"/>
    <xf numFmtId="0" fontId="6" fillId="0" borderId="48" xfId="0" applyFont="1" applyBorder="1"/>
    <xf numFmtId="0" fontId="24" fillId="31" borderId="2" xfId="0" applyFont="1" applyFill="1" applyBorder="1" applyAlignment="1">
      <alignment horizontal="center"/>
    </xf>
    <xf numFmtId="43" fontId="6" fillId="0" borderId="2" xfId="0" applyNumberFormat="1" applyFont="1" applyBorder="1"/>
    <xf numFmtId="43" fontId="6" fillId="31" borderId="2" xfId="0" applyNumberFormat="1" applyFont="1" applyFill="1" applyBorder="1"/>
    <xf numFmtId="2" fontId="7" fillId="11" borderId="0" xfId="0" applyNumberFormat="1" applyFont="1" applyFill="1"/>
    <xf numFmtId="2" fontId="0" fillId="32" borderId="42" xfId="0" applyNumberFormat="1" applyFill="1" applyBorder="1"/>
    <xf numFmtId="2" fontId="0" fillId="32" borderId="43" xfId="0" applyNumberFormat="1" applyFill="1" applyBorder="1"/>
    <xf numFmtId="43" fontId="6" fillId="0" borderId="6" xfId="0" applyNumberFormat="1" applyFont="1" applyBorder="1"/>
    <xf numFmtId="43" fontId="6" fillId="0" borderId="7" xfId="0" applyNumberFormat="1" applyFont="1" applyBorder="1"/>
    <xf numFmtId="43" fontId="6" fillId="0" borderId="8" xfId="0" applyNumberFormat="1" applyFont="1" applyBorder="1"/>
    <xf numFmtId="43" fontId="18" fillId="31" borderId="30" xfId="2" applyFont="1" applyFill="1" applyBorder="1"/>
    <xf numFmtId="43" fontId="18" fillId="32" borderId="30" xfId="2" applyFont="1" applyFill="1" applyBorder="1"/>
    <xf numFmtId="43" fontId="18" fillId="32" borderId="33" xfId="2" applyFont="1" applyFill="1" applyBorder="1"/>
    <xf numFmtId="10" fontId="18" fillId="0" borderId="32" xfId="1" applyNumberFormat="1" applyFont="1" applyFill="1" applyBorder="1"/>
    <xf numFmtId="10" fontId="18" fillId="0" borderId="32" xfId="1" applyNumberFormat="1" applyFont="1" applyBorder="1"/>
    <xf numFmtId="10" fontId="18" fillId="0" borderId="35" xfId="1" applyNumberFormat="1" applyFont="1" applyBorder="1"/>
    <xf numFmtId="43" fontId="18" fillId="0" borderId="31" xfId="2" applyFont="1" applyBorder="1"/>
    <xf numFmtId="43" fontId="18" fillId="0" borderId="34" xfId="2" applyFont="1" applyBorder="1"/>
    <xf numFmtId="43" fontId="18" fillId="11" borderId="31" xfId="2" applyFont="1" applyFill="1" applyBorder="1"/>
    <xf numFmtId="43" fontId="18" fillId="11" borderId="27" xfId="0" applyNumberFormat="1" applyFont="1" applyFill="1" applyBorder="1" applyAlignment="1">
      <alignment vertical="center"/>
    </xf>
    <xf numFmtId="43" fontId="18" fillId="11" borderId="30" xfId="0" applyNumberFormat="1" applyFont="1" applyFill="1" applyBorder="1" applyAlignment="1">
      <alignment vertical="center"/>
    </xf>
    <xf numFmtId="43" fontId="18" fillId="11" borderId="30" xfId="1" applyNumberFormat="1" applyFont="1" applyFill="1" applyBorder="1" applyAlignment="1">
      <alignment vertical="center"/>
    </xf>
    <xf numFmtId="43" fontId="0" fillId="0" borderId="34" xfId="2" applyFont="1" applyFill="1" applyBorder="1"/>
    <xf numFmtId="43" fontId="7" fillId="0" borderId="34" xfId="2" applyFont="1" applyFill="1" applyBorder="1"/>
    <xf numFmtId="166" fontId="0" fillId="0" borderId="29" xfId="1" applyNumberFormat="1" applyFont="1" applyFill="1" applyBorder="1" applyAlignment="1">
      <alignment horizontal="center"/>
    </xf>
    <xf numFmtId="166" fontId="0" fillId="0" borderId="32" xfId="1" applyNumberFormat="1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5" xfId="1" applyNumberFormat="1" applyFont="1" applyBorder="1" applyAlignment="1">
      <alignment horizontal="center"/>
    </xf>
    <xf numFmtId="0" fontId="33" fillId="8" borderId="0" xfId="0" applyFont="1" applyFill="1"/>
    <xf numFmtId="2" fontId="0" fillId="0" borderId="0" xfId="0" applyNumberFormat="1"/>
    <xf numFmtId="2" fontId="0" fillId="32" borderId="2" xfId="0" applyNumberFormat="1" applyFill="1" applyBorder="1"/>
    <xf numFmtId="43" fontId="0" fillId="21" borderId="28" xfId="2" applyFont="1" applyFill="1" applyBorder="1"/>
    <xf numFmtId="43" fontId="0" fillId="21" borderId="31" xfId="2" applyFont="1" applyFill="1" applyBorder="1"/>
    <xf numFmtId="10" fontId="0" fillId="21" borderId="31" xfId="1" applyNumberFormat="1" applyFont="1" applyFill="1" applyBorder="1"/>
    <xf numFmtId="10" fontId="17" fillId="21" borderId="31" xfId="1" applyNumberFormat="1" applyFont="1" applyFill="1" applyBorder="1"/>
    <xf numFmtId="167" fontId="0" fillId="21" borderId="34" xfId="1" applyNumberFormat="1" applyFont="1" applyFill="1" applyBorder="1"/>
    <xf numFmtId="167" fontId="7" fillId="21" borderId="25" xfId="0" applyNumberFormat="1" applyFont="1" applyFill="1" applyBorder="1" applyAlignment="1">
      <alignment vertical="center"/>
    </xf>
    <xf numFmtId="170" fontId="0" fillId="0" borderId="31" xfId="1" applyNumberFormat="1" applyFont="1" applyFill="1" applyBorder="1"/>
    <xf numFmtId="2" fontId="0" fillId="0" borderId="34" xfId="1" applyNumberFormat="1" applyFont="1" applyFill="1" applyBorder="1"/>
    <xf numFmtId="2" fontId="7" fillId="0" borderId="25" xfId="0" applyNumberFormat="1" applyFont="1" applyBorder="1" applyAlignment="1">
      <alignment vertical="center"/>
    </xf>
    <xf numFmtId="0" fontId="0" fillId="12" borderId="0" xfId="0" applyFill="1" applyAlignment="1">
      <alignment horizontal="left"/>
    </xf>
    <xf numFmtId="0" fontId="18" fillId="16" borderId="0" xfId="3" applyFont="1" applyFill="1" applyAlignment="1">
      <alignment horizontal="left" vertical="center" wrapText="1"/>
    </xf>
    <xf numFmtId="0" fontId="15" fillId="0" borderId="0" xfId="0" applyFont="1"/>
    <xf numFmtId="43" fontId="18" fillId="0" borderId="0" xfId="0" applyNumberFormat="1" applyFont="1"/>
    <xf numFmtId="9" fontId="15" fillId="4" borderId="16" xfId="1" applyFont="1" applyFill="1" applyBorder="1" applyAlignment="1">
      <alignment horizontal="right" wrapText="1"/>
    </xf>
    <xf numFmtId="9" fontId="15" fillId="16" borderId="14" xfId="1" applyFont="1" applyFill="1" applyBorder="1" applyAlignment="1">
      <alignment horizontal="right" wrapText="1"/>
    </xf>
    <xf numFmtId="9" fontId="24" fillId="19" borderId="16" xfId="1" applyFont="1" applyFill="1" applyBorder="1" applyAlignment="1">
      <alignment horizontal="right" vertical="center" wrapText="1"/>
    </xf>
    <xf numFmtId="43" fontId="18" fillId="32" borderId="0" xfId="0" applyNumberFormat="1" applyFont="1" applyFill="1"/>
    <xf numFmtId="43" fontId="2" fillId="32" borderId="0" xfId="0" applyNumberFormat="1" applyFont="1" applyFill="1"/>
    <xf numFmtId="43" fontId="7" fillId="32" borderId="0" xfId="0" applyNumberFormat="1" applyFont="1" applyFill="1"/>
    <xf numFmtId="166" fontId="0" fillId="0" borderId="0" xfId="0" applyNumberFormat="1" applyAlignment="1">
      <alignment horizontal="center" vertical="center" wrapText="1"/>
    </xf>
    <xf numFmtId="166" fontId="6" fillId="0" borderId="0" xfId="1" applyNumberFormat="1" applyFont="1"/>
    <xf numFmtId="166" fontId="0" fillId="0" borderId="0" xfId="1" applyNumberFormat="1" applyFont="1"/>
    <xf numFmtId="43" fontId="7" fillId="14" borderId="0" xfId="0" applyNumberFormat="1" applyFont="1" applyFill="1"/>
    <xf numFmtId="0" fontId="6" fillId="33" borderId="0" xfId="0" applyFont="1" applyFill="1"/>
    <xf numFmtId="0" fontId="35" fillId="2" borderId="2" xfId="0" applyFont="1" applyFill="1" applyBorder="1" applyAlignment="1">
      <alignment horizontal="center" vertical="center" wrapText="1"/>
    </xf>
    <xf numFmtId="0" fontId="36" fillId="0" borderId="2" xfId="0" quotePrefix="1" applyFont="1" applyBorder="1"/>
    <xf numFmtId="0" fontId="36" fillId="0" borderId="2" xfId="0" applyFont="1" applyBorder="1" applyAlignment="1">
      <alignment wrapText="1"/>
    </xf>
    <xf numFmtId="0" fontId="36" fillId="0" borderId="2" xfId="0" quotePrefix="1" applyFont="1" applyBorder="1" applyAlignment="1">
      <alignment vertical="top" wrapText="1"/>
    </xf>
    <xf numFmtId="0" fontId="36" fillId="0" borderId="2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7" fillId="7" borderId="0" xfId="0" applyFont="1" applyFill="1" applyAlignment="1">
      <alignment horizontal="left" vertical="center" wrapText="1"/>
    </xf>
    <xf numFmtId="166" fontId="6" fillId="0" borderId="0" xfId="0" applyNumberFormat="1" applyFont="1"/>
    <xf numFmtId="0" fontId="37" fillId="0" borderId="40" xfId="0" applyFont="1" applyBorder="1"/>
    <xf numFmtId="43" fontId="37" fillId="32" borderId="30" xfId="2" applyFont="1" applyFill="1" applyBorder="1"/>
    <xf numFmtId="43" fontId="37" fillId="0" borderId="31" xfId="2" applyFont="1" applyBorder="1"/>
    <xf numFmtId="10" fontId="37" fillId="0" borderId="32" xfId="1" applyNumberFormat="1" applyFont="1" applyBorder="1"/>
    <xf numFmtId="10" fontId="37" fillId="21" borderId="31" xfId="1" applyNumberFormat="1" applyFont="1" applyFill="1" applyBorder="1"/>
    <xf numFmtId="43" fontId="37" fillId="0" borderId="31" xfId="2" applyFont="1" applyFill="1" applyBorder="1"/>
    <xf numFmtId="166" fontId="37" fillId="0" borderId="32" xfId="1" applyNumberFormat="1" applyFont="1" applyBorder="1" applyAlignment="1">
      <alignment horizontal="center"/>
    </xf>
    <xf numFmtId="170" fontId="37" fillId="0" borderId="31" xfId="1" applyNumberFormat="1" applyFont="1" applyFill="1" applyBorder="1"/>
    <xf numFmtId="10" fontId="37" fillId="0" borderId="0" xfId="1" applyNumberFormat="1" applyFont="1" applyFill="1"/>
    <xf numFmtId="167" fontId="37" fillId="0" borderId="0" xfId="1" applyNumberFormat="1" applyFont="1" applyFill="1"/>
    <xf numFmtId="0" fontId="38" fillId="0" borderId="0" xfId="0" applyFont="1"/>
    <xf numFmtId="0" fontId="11" fillId="0" borderId="0" xfId="0" applyFont="1" applyAlignment="1">
      <alignment horizontal="left"/>
    </xf>
    <xf numFmtId="43" fontId="11" fillId="0" borderId="0" xfId="1" applyNumberFormat="1" applyFont="1" applyAlignment="1">
      <alignment horizontal="center"/>
    </xf>
    <xf numFmtId="43" fontId="11" fillId="0" borderId="0" xfId="2" applyFont="1" applyAlignment="1">
      <alignment horizontal="center"/>
    </xf>
    <xf numFmtId="166" fontId="39" fillId="34" borderId="0" xfId="0" applyNumberFormat="1" applyFont="1" applyFill="1"/>
    <xf numFmtId="0" fontId="39" fillId="34" borderId="0" xfId="0" applyFont="1" applyFill="1"/>
    <xf numFmtId="43" fontId="39" fillId="34" borderId="0" xfId="0" applyNumberFormat="1" applyFont="1" applyFill="1" applyAlignment="1">
      <alignment horizontal="center" wrapText="1"/>
    </xf>
    <xf numFmtId="0" fontId="39" fillId="34" borderId="0" xfId="0" applyFont="1" applyFill="1" applyAlignment="1">
      <alignment horizontal="center" wrapText="1"/>
    </xf>
    <xf numFmtId="0" fontId="0" fillId="0" borderId="0" xfId="0" pivotButton="1" applyAlignment="1">
      <alignment vertical="center"/>
    </xf>
    <xf numFmtId="16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66" fontId="28" fillId="8" borderId="0" xfId="1" applyNumberFormat="1" applyFont="1" applyFill="1"/>
    <xf numFmtId="166" fontId="29" fillId="0" borderId="0" xfId="0" applyNumberFormat="1" applyFont="1"/>
    <xf numFmtId="166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vertical="center"/>
    </xf>
    <xf numFmtId="166" fontId="6" fillId="33" borderId="0" xfId="0" applyNumberFormat="1" applyFont="1" applyFill="1"/>
    <xf numFmtId="166" fontId="38" fillId="0" borderId="0" xfId="0" applyNumberFormat="1" applyFont="1"/>
    <xf numFmtId="0" fontId="40" fillId="0" borderId="40" xfId="0" applyFont="1" applyBorder="1"/>
    <xf numFmtId="43" fontId="40" fillId="32" borderId="30" xfId="2" applyFont="1" applyFill="1" applyBorder="1"/>
    <xf numFmtId="43" fontId="40" fillId="11" borderId="31" xfId="2" applyFont="1" applyFill="1" applyBorder="1"/>
    <xf numFmtId="10" fontId="40" fillId="0" borderId="0" xfId="1" applyNumberFormat="1" applyFont="1" applyFill="1"/>
    <xf numFmtId="167" fontId="40" fillId="0" borderId="0" xfId="1" applyNumberFormat="1" applyFont="1" applyFill="1"/>
    <xf numFmtId="0" fontId="41" fillId="0" borderId="0" xfId="0" applyFont="1"/>
    <xf numFmtId="166" fontId="41" fillId="0" borderId="0" xfId="0" applyNumberFormat="1" applyFont="1"/>
    <xf numFmtId="0" fontId="31" fillId="29" borderId="4" xfId="0" applyFont="1" applyFill="1" applyBorder="1" applyAlignment="1" applyProtection="1">
      <alignment horizontal="center" vertical="center" wrapText="1"/>
      <protection locked="0"/>
    </xf>
    <xf numFmtId="43" fontId="30" fillId="30" borderId="4" xfId="0" applyNumberFormat="1" applyFont="1" applyFill="1" applyBorder="1" applyAlignment="1" applyProtection="1">
      <alignment horizontal="center" vertical="center"/>
      <protection locked="0"/>
    </xf>
    <xf numFmtId="43" fontId="30" fillId="28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/>
    <xf numFmtId="0" fontId="32" fillId="0" borderId="2" xfId="0" applyFont="1" applyBorder="1"/>
    <xf numFmtId="0" fontId="15" fillId="0" borderId="2" xfId="0" applyFont="1" applyBorder="1"/>
    <xf numFmtId="43" fontId="18" fillId="32" borderId="2" xfId="0" applyNumberFormat="1" applyFont="1" applyFill="1" applyBorder="1"/>
    <xf numFmtId="43" fontId="18" fillId="0" borderId="2" xfId="0" applyNumberFormat="1" applyFont="1" applyBorder="1"/>
    <xf numFmtId="43" fontId="7" fillId="32" borderId="2" xfId="0" applyNumberFormat="1" applyFont="1" applyFill="1" applyBorder="1"/>
    <xf numFmtId="43" fontId="2" fillId="32" borderId="2" xfId="0" applyNumberFormat="1" applyFont="1" applyFill="1" applyBorder="1"/>
    <xf numFmtId="43" fontId="2" fillId="0" borderId="2" xfId="0" applyNumberFormat="1" applyFont="1" applyBorder="1"/>
    <xf numFmtId="43" fontId="12" fillId="35" borderId="2" xfId="0" applyNumberFormat="1" applyFont="1" applyFill="1" applyBorder="1" applyAlignment="1">
      <alignment horizontal="center" vertical="center"/>
    </xf>
    <xf numFmtId="43" fontId="0" fillId="36" borderId="2" xfId="0" applyNumberFormat="1" applyFill="1" applyBorder="1" applyAlignment="1">
      <alignment vertical="center"/>
    </xf>
    <xf numFmtId="43" fontId="7" fillId="36" borderId="2" xfId="0" applyNumberFormat="1" applyFont="1" applyFill="1" applyBorder="1" applyAlignment="1">
      <alignment vertical="center"/>
    </xf>
    <xf numFmtId="43" fontId="10" fillId="35" borderId="2" xfId="0" applyNumberFormat="1" applyFont="1" applyFill="1" applyBorder="1" applyAlignment="1">
      <alignment horizontal="center" vertical="center"/>
    </xf>
    <xf numFmtId="43" fontId="10" fillId="35" borderId="2" xfId="0" applyNumberFormat="1" applyFont="1" applyFill="1" applyBorder="1" applyAlignment="1">
      <alignment horizontal="center" vertical="center" wrapText="1"/>
    </xf>
    <xf numFmtId="43" fontId="0" fillId="6" borderId="2" xfId="0" applyNumberFormat="1" applyFill="1" applyBorder="1" applyAlignment="1">
      <alignment vertical="center"/>
    </xf>
    <xf numFmtId="43" fontId="0" fillId="33" borderId="2" xfId="0" applyNumberFormat="1" applyFill="1" applyBorder="1" applyAlignment="1">
      <alignment vertical="center"/>
    </xf>
    <xf numFmtId="43" fontId="7" fillId="3" borderId="2" xfId="2" applyFont="1" applyFill="1" applyBorder="1"/>
    <xf numFmtId="0" fontId="42" fillId="37" borderId="8" xfId="0" applyFont="1" applyFill="1" applyBorder="1" applyAlignment="1" applyProtection="1">
      <alignment horizontal="center" vertical="center" wrapText="1"/>
      <protection locked="0"/>
    </xf>
    <xf numFmtId="0" fontId="42" fillId="37" borderId="9" xfId="0" applyFont="1" applyFill="1" applyBorder="1"/>
    <xf numFmtId="43" fontId="42" fillId="37" borderId="9" xfId="0" applyNumberFormat="1" applyFont="1" applyFill="1" applyBorder="1"/>
    <xf numFmtId="0" fontId="6" fillId="0" borderId="43" xfId="0" applyFont="1" applyBorder="1"/>
    <xf numFmtId="0" fontId="1" fillId="0" borderId="0" xfId="0" applyFont="1"/>
    <xf numFmtId="0" fontId="1" fillId="0" borderId="9" xfId="0" applyFont="1" applyBorder="1"/>
    <xf numFmtId="0" fontId="6" fillId="38" borderId="0" xfId="0" applyFont="1" applyFill="1"/>
    <xf numFmtId="0" fontId="0" fillId="38" borderId="0" xfId="0" applyFill="1"/>
    <xf numFmtId="43" fontId="7" fillId="39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8" fillId="0" borderId="0" xfId="0" applyFont="1" applyAlignment="1">
      <alignment horizontal="left"/>
    </xf>
    <xf numFmtId="0" fontId="43" fillId="40" borderId="4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18" fillId="0" borderId="49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" fontId="18" fillId="41" borderId="0" xfId="0" applyNumberFormat="1" applyFont="1" applyFill="1" applyAlignment="1">
      <alignment horizontal="left"/>
    </xf>
    <xf numFmtId="0" fontId="18" fillId="41" borderId="0" xfId="0" applyFont="1" applyFill="1" applyAlignment="1">
      <alignment horizontal="left"/>
    </xf>
    <xf numFmtId="16" fontId="18" fillId="41" borderId="49" xfId="0" applyNumberFormat="1" applyFont="1" applyFill="1" applyBorder="1" applyAlignment="1">
      <alignment horizontal="left"/>
    </xf>
    <xf numFmtId="0" fontId="18" fillId="41" borderId="49" xfId="0" applyFont="1" applyFill="1" applyBorder="1" applyAlignment="1">
      <alignment horizontal="left"/>
    </xf>
    <xf numFmtId="0" fontId="43" fillId="0" borderId="49" xfId="0" applyFont="1" applyBorder="1" applyAlignment="1">
      <alignment horizontal="left"/>
    </xf>
    <xf numFmtId="0" fontId="43" fillId="41" borderId="0" xfId="0" applyFont="1" applyFill="1" applyAlignment="1">
      <alignment horizontal="left"/>
    </xf>
    <xf numFmtId="0" fontId="43" fillId="41" borderId="49" xfId="0" applyFont="1" applyFill="1" applyBorder="1" applyAlignment="1">
      <alignment horizontal="left"/>
    </xf>
    <xf numFmtId="171" fontId="43" fillId="11" borderId="0" xfId="0" applyNumberFormat="1" applyFont="1" applyFill="1" applyAlignment="1">
      <alignment horizontal="right"/>
    </xf>
    <xf numFmtId="171" fontId="43" fillId="40" borderId="49" xfId="0" applyNumberFormat="1" applyFont="1" applyFill="1" applyBorder="1" applyAlignment="1">
      <alignment horizontal="right" vertical="center" wrapText="1"/>
    </xf>
    <xf numFmtId="171" fontId="18" fillId="0" borderId="49" xfId="0" applyNumberFormat="1" applyFont="1" applyBorder="1" applyAlignment="1">
      <alignment horizontal="right"/>
    </xf>
    <xf numFmtId="171" fontId="18" fillId="41" borderId="49" xfId="0" applyNumberFormat="1" applyFont="1" applyFill="1" applyBorder="1" applyAlignment="1">
      <alignment horizontal="right"/>
    </xf>
    <xf numFmtId="171" fontId="18" fillId="41" borderId="0" xfId="0" applyNumberFormat="1" applyFont="1" applyFill="1" applyAlignment="1">
      <alignment horizontal="right"/>
    </xf>
    <xf numFmtId="171" fontId="18" fillId="0" borderId="0" xfId="0" applyNumberFormat="1" applyFont="1" applyAlignment="1">
      <alignment horizontal="right"/>
    </xf>
    <xf numFmtId="0" fontId="0" fillId="5" borderId="0" xfId="0" applyFill="1" applyAlignment="1">
      <alignment horizontal="left" indent="2"/>
    </xf>
    <xf numFmtId="43" fontId="0" fillId="5" borderId="0" xfId="0" applyNumberFormat="1" applyFill="1"/>
    <xf numFmtId="0" fontId="18" fillId="5" borderId="0" xfId="0" applyFont="1" applyFill="1" applyAlignment="1">
      <alignment horizontal="left"/>
    </xf>
    <xf numFmtId="0" fontId="0" fillId="22" borderId="0" xfId="0" applyFill="1" applyAlignment="1">
      <alignment horizontal="left" indent="2"/>
    </xf>
    <xf numFmtId="43" fontId="0" fillId="22" borderId="0" xfId="0" applyNumberFormat="1" applyFill="1"/>
    <xf numFmtId="43" fontId="2" fillId="0" borderId="0" xfId="1" applyNumberFormat="1" applyFont="1"/>
    <xf numFmtId="166" fontId="2" fillId="0" borderId="0" xfId="1" applyNumberFormat="1" applyFont="1"/>
    <xf numFmtId="0" fontId="2" fillId="33" borderId="0" xfId="0" applyFont="1" applyFill="1" applyAlignment="1">
      <alignment horizontal="left"/>
    </xf>
    <xf numFmtId="0" fontId="0" fillId="0" borderId="0" xfId="0" applyAlignment="1"/>
    <xf numFmtId="0" fontId="0" fillId="0" borderId="0" xfId="0" pivotButton="1" applyAlignment="1"/>
    <xf numFmtId="43" fontId="0" fillId="0" borderId="0" xfId="0" applyNumberFormat="1" applyFill="1" applyAlignment="1"/>
    <xf numFmtId="166" fontId="0" fillId="0" borderId="0" xfId="0" applyNumberFormat="1" applyFill="1" applyAlignment="1"/>
    <xf numFmtId="0" fontId="0" fillId="0" borderId="0" xfId="0" applyFill="1" applyAlignment="1">
      <alignment horizontal="left"/>
    </xf>
    <xf numFmtId="0" fontId="44" fillId="0" borderId="0" xfId="0" applyFont="1"/>
    <xf numFmtId="164" fontId="44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0" fillId="0" borderId="0" xfId="0" applyNumberFormat="1" applyFont="1"/>
    <xf numFmtId="43" fontId="0" fillId="0" borderId="0" xfId="0" applyNumberFormat="1" applyFont="1" applyAlignment="1">
      <alignment horizontal="center"/>
    </xf>
    <xf numFmtId="43" fontId="45" fillId="0" borderId="0" xfId="1" applyNumberFormat="1" applyFont="1" applyAlignment="1">
      <alignment horizontal="center"/>
    </xf>
    <xf numFmtId="43" fontId="45" fillId="0" borderId="0" xfId="2" applyNumberFormat="1" applyFont="1" applyAlignment="1">
      <alignment horizontal="center"/>
    </xf>
    <xf numFmtId="43" fontId="45" fillId="0" borderId="0" xfId="0" applyNumberFormat="1" applyFont="1" applyAlignment="1">
      <alignment horizontal="center"/>
    </xf>
    <xf numFmtId="41" fontId="45" fillId="0" borderId="0" xfId="0" applyNumberFormat="1" applyFont="1" applyAlignment="1">
      <alignment horizontal="center"/>
    </xf>
    <xf numFmtId="43" fontId="0" fillId="0" borderId="0" xfId="0" applyNumberFormat="1" applyAlignment="1"/>
    <xf numFmtId="166" fontId="0" fillId="0" borderId="0" xfId="0" applyNumberFormat="1" applyAlignment="1"/>
    <xf numFmtId="43" fontId="0" fillId="4" borderId="0" xfId="0" applyNumberFormat="1" applyFill="1" applyAlignment="1"/>
    <xf numFmtId="166" fontId="0" fillId="4" borderId="0" xfId="0" applyNumberFormat="1" applyFill="1" applyAlignment="1"/>
    <xf numFmtId="43" fontId="0" fillId="23" borderId="0" xfId="0" applyNumberFormat="1" applyFill="1" applyAlignment="1"/>
    <xf numFmtId="166" fontId="0" fillId="23" borderId="0" xfId="0" applyNumberFormat="1" applyFill="1" applyAlignment="1"/>
    <xf numFmtId="0" fontId="0" fillId="12" borderId="0" xfId="0" applyFill="1" applyAlignment="1"/>
    <xf numFmtId="0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0" fillId="10" borderId="2" xfId="0" applyNumberFormat="1" applyFont="1" applyFill="1" applyBorder="1" applyAlignment="1">
      <alignment horizontal="center"/>
    </xf>
    <xf numFmtId="41" fontId="10" fillId="11" borderId="2" xfId="0" applyNumberFormat="1" applyFont="1" applyFill="1" applyBorder="1" applyAlignment="1">
      <alignment horizontal="center"/>
    </xf>
    <xf numFmtId="41" fontId="10" fillId="11" borderId="3" xfId="0" applyNumberFormat="1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167" fontId="7" fillId="27" borderId="24" xfId="2" applyNumberFormat="1" applyFont="1" applyFill="1" applyBorder="1" applyAlignment="1">
      <alignment horizontal="center"/>
    </xf>
    <xf numFmtId="167" fontId="7" fillId="27" borderId="25" xfId="2" applyNumberFormat="1" applyFont="1" applyFill="1" applyBorder="1" applyAlignment="1">
      <alignment horizontal="center"/>
    </xf>
    <xf numFmtId="167" fontId="7" fillId="27" borderId="26" xfId="2" applyNumberFormat="1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16" fillId="16" borderId="0" xfId="0" applyFont="1" applyFill="1" applyAlignment="1">
      <alignment wrapText="1"/>
    </xf>
    <xf numFmtId="0" fontId="23" fillId="17" borderId="12" xfId="3" applyFont="1" applyFill="1" applyBorder="1" applyAlignment="1">
      <alignment horizontal="center" vertical="center" wrapText="1"/>
    </xf>
    <xf numFmtId="0" fontId="23" fillId="17" borderId="11" xfId="3" applyFont="1" applyFill="1" applyBorder="1" applyAlignment="1">
      <alignment horizontal="center" vertical="center" wrapText="1"/>
    </xf>
    <xf numFmtId="0" fontId="23" fillId="17" borderId="12" xfId="3" applyFont="1" applyFill="1" applyBorder="1" applyAlignment="1">
      <alignment horizontal="center" vertical="center"/>
    </xf>
    <xf numFmtId="0" fontId="23" fillId="17" borderId="11" xfId="3" applyFont="1" applyFill="1" applyBorder="1" applyAlignment="1">
      <alignment horizontal="center" vertical="center"/>
    </xf>
    <xf numFmtId="0" fontId="23" fillId="17" borderId="13" xfId="3" applyFont="1" applyFill="1" applyBorder="1" applyAlignment="1">
      <alignment horizontal="center" vertical="center" wrapText="1"/>
    </xf>
    <xf numFmtId="0" fontId="23" fillId="17" borderId="14" xfId="3" applyFont="1" applyFill="1" applyBorder="1" applyAlignment="1">
      <alignment horizontal="center" vertical="center" wrapText="1"/>
    </xf>
    <xf numFmtId="0" fontId="23" fillId="17" borderId="15" xfId="3" applyFont="1" applyFill="1" applyBorder="1" applyAlignment="1">
      <alignment horizontal="center" vertical="center" wrapText="1"/>
    </xf>
    <xf numFmtId="0" fontId="21" fillId="16" borderId="0" xfId="0" applyFont="1" applyFill="1" applyAlignment="1">
      <alignment wrapText="1"/>
    </xf>
    <xf numFmtId="0" fontId="14" fillId="16" borderId="0" xfId="0" applyFont="1" applyFill="1" applyAlignment="1">
      <alignment wrapText="1"/>
    </xf>
    <xf numFmtId="0" fontId="15" fillId="16" borderId="0" xfId="0" applyFont="1" applyFill="1" applyAlignment="1">
      <alignment wrapText="1"/>
    </xf>
    <xf numFmtId="0" fontId="16" fillId="4" borderId="0" xfId="0" applyFont="1" applyFill="1" applyAlignment="1">
      <alignment wrapText="1"/>
    </xf>
  </cellXfs>
  <cellStyles count="4">
    <cellStyle name="Millares" xfId="2" builtinId="3"/>
    <cellStyle name="Normal" xfId="0" builtinId="0"/>
    <cellStyle name="Normal 2" xfId="3"/>
    <cellStyle name="Porcentaje" xfId="1" builtinId="5"/>
  </cellStyles>
  <dxfs count="6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rgb="FFFF99FF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.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numFmt numFmtId="13" formatCode="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alignment vertical="center" readingOrder="0"/>
    </dxf>
    <dxf>
      <alignment vertical="center" readingOrder="0"/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wrapText="1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center" textRotation="0" wrapText="1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</dxfs>
  <tableStyles count="0" defaultTableStyle="TableStyleMedium2" defaultPivotStyle="PivotStyleLight16"/>
  <colors>
    <mruColors>
      <color rgb="FFCCCCFF"/>
      <color rgb="FF99FF66"/>
      <color rgb="FFFF66CC"/>
      <color rgb="FFCC0000"/>
      <color rgb="FFFFCCCC"/>
      <color rgb="FFB48500"/>
      <color rgb="FFE7FFFF"/>
      <color rgb="FFF1F7ED"/>
      <color rgb="FF00FF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1190625</xdr:colOff>
      <xdr:row>18</xdr:row>
      <xdr:rowOff>9525</xdr:rowOff>
    </xdr:from>
    <xdr:to>
      <xdr:col>5</xdr:col>
      <xdr:colOff>381000</xdr:colOff>
      <xdr:row>20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8286750" y="4219575"/>
          <a:ext cx="381000" cy="3905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400" b="1">
              <a:solidFill>
                <a:schemeClr val="bg1"/>
              </a:solidFill>
            </a:rPr>
            <a:t>02</a:t>
          </a:r>
        </a:p>
      </xdr:txBody>
    </xdr:sp>
    <xdr:clientData/>
  </xdr:twoCellAnchor>
  <xdr:oneCellAnchor>
    <xdr:from>
      <xdr:col>3</xdr:col>
      <xdr:colOff>53937</xdr:colOff>
      <xdr:row>289</xdr:row>
      <xdr:rowOff>102685</xdr:rowOff>
    </xdr:from>
    <xdr:ext cx="2273379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921087" y="50947135"/>
          <a:ext cx="227337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 vale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gan Marcelo" refreshedDate="45953.36728726852" createdVersion="6" refreshedVersion="6" minRefreshableVersion="3" recordCount="320">
  <cacheSource type="worksheet">
    <worksheetSource name="Tabla1"/>
  </cacheSource>
  <cacheFields count="158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 count="3">
        <s v="0149.MEJORA DEL DESEMPEÑO EN LAS CONTRATACIONES PUBLICAS"/>
        <s v="9001.ACCIONES CENTRALES"/>
        <s v="9002.ASIGNACIONES PRESUPUESTARIAS QUE NO RESULTAN EN PRODUCTOS"/>
      </sharedItems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392200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 count="97">
        <s v="2.6.7.1.6.3 - GASTOS POR LA CONTRATACION DE SERVICIOS"/>
        <s v="2.6.8.1.4.3 - GASTO POR LA CONTRATACION DE SERVICIOS"/>
        <s v="2.6.8.1.3.1 - ELABORACION DE EXPEDIENTES TECNICOS"/>
        <s v="2.6.7.1.4.3 - GASTOS POR LA CONTRATACION DE SERVICIOS"/>
        <s v="2.6.6.1.3.99 - OTROS ACTIVOS INTANGIBLES"/>
        <s v="2.1.1.9.1.4 - AGUINALDOS DE CONTRATO ADMINISTRATIVO DE SERVICIOS"/>
        <s v="2.1.4.1.1.6 - COMPENSACION VACACIONAL (VACACIONES TRUNCAS) AL PERSONAL ACTIVO"/>
        <s v="2.1.4.1.1.1 - COMPENSACION POR TIEMPO DE SERVICIOS DEL REGIMEN LABORAL PRIVADO Y REGIMEN DEL SERVICIO CIVIL"/>
        <s v="2.1.1.13.1.2 - CONTRATO ADMINISTRATIVO DE SERVICIOS - TRANSITORIO"/>
        <s v="2.3.2.7.5.8 - CONTRIBUCIONES A LOS SEGUROS DE SALUD"/>
        <s v="2.3.2.1.2.2 - VIATICOS Y ASIGNACIONES POR COMISION DE SERVICIO"/>
        <s v="2.3.2.7.13.98 - OTROS SERVICIOS TÉCNICOS Y PROFESIONALES DESARROLLADOS POR PERSONAS JURÍDICAS"/>
        <s v="2.3.2.7.10.1 - SEMINARIOS ,TALLERES Y SIMILARES ORGANIZADOS POR LA  INSTITUCION"/>
        <s v="2.3.2.7.10.99 - OTRAS ATENCIONES Y CELEBRACIONES"/>
        <s v="2.3.2.1.2.1 - PASAJES Y GASTOS DE TRANSPORTE"/>
        <s v="2.1.1.9.1.2 - AGUINALDOS"/>
        <s v="2.3.1.99.1.3 - LIBROS, DIARIOS, REVISTAS Y OTROS BIENES IMPRESOS NO VINCULADOS A ENSEÑANZA"/>
        <s v="2.1.3.1.1.15 - CONTRIBUCIONES A ESSALUD DE CONTRATO ADMINISTRATIVO DE SERVICIOS"/>
        <s v="2.1.4.1.1.7 - VACACIONES TRUNCAS PERSONAL CAS"/>
        <s v="2.3.2.7.5.2 - PROPINAS PARA PRACTICANTES"/>
        <s v="2.1.3.1.1.13 - CONTRIBUCIONES A ESSALUD DEL PERSONAL ADMINISTRATIVO"/>
        <s v="2.1.1.1.1.8 - PERSONAL DE LA LEY SERVIR (RÉGIMEN DEL SERVICIO CIVIL)"/>
        <s v="2.3.2.9.1.1 - LOCACIÓN DE SERVICIOS REALIZADOS POR PERSONA NATURAL"/>
        <s v="2.1.1.13.1.1 - CONTRATO ADMINISTRATIVO DE SERVICIOS - INDETERMINADO"/>
        <s v="2.3.2.5.1.99 - DE OTROS BIENES Y ACTIVOS"/>
        <s v="2.3.2.7.14.98 - OTROS SERVICIOS TÉCNICOS Y PROFESIONALES DESARROLLADOS POR PERSONAS NATURALES"/>
        <s v="2.3.2.2.4.1 - SERVICIO DE PUBLICIDAD"/>
        <s v="2.3.2.2.5.1 - DIFUSIÓN EN EL DIARIO OFICIAL"/>
        <s v="2.3.2.7.11.99 - SERVICIOS DIVERSOS"/>
        <s v="2.6.3.2.9.4 - ELECTRICIDAD Y ELECTRONICA"/>
        <s v="2.6.3.2.1.2 - MOBILIARIO"/>
        <s v="2.6.3.2.3.1 - EQUIPOS COMPUTACIONALES Y PERIFERICOS"/>
        <s v="2.6.3.2.3.2 - EQUIPOS DE COMUNICACIONES PARA REDES INFORMATICAS"/>
        <s v="2.3.2.4.2.1 - DE EDIFICACIONES, OFICINAS Y ESTRUCTURAS"/>
        <s v="2.3.1.5.1.2 - PAPELERIA EN GENERAL, UTILES Y MATERIALES DE OFICINA"/>
        <s v="2.3.2.2.3.1 - CORREOS Y SERVICIOS DE MENSAJERIA"/>
        <s v="2.3.1.2.1.1 - VESTUARIO, ACCESORIOS Y PRENDAS DIVERSAS"/>
        <s v="2.3.1.6.1.2 - DE COMUNICACIONES Y TELECOMUNICACIONES"/>
        <s v="2.3.1.8.2.1 - MATERIAL, INSUMOS, INSTRUMENTAL Y ACCESORIOS  MEDICOS, QUIRURGICOS, ODONTOLOGICOS Y DE LABORATORIO"/>
        <s v="2.3.2.7.11.6 - SERVICIO DE IMPRESIONES, ENCUADERNACION Y EMPASTADO"/>
        <s v="2.3.1.5.1.1 - REPUESTOS Y ACCESORIOS"/>
        <s v="2.3.1.5.3.1 - ASEO, LIMPIEZA Y TOCADOR"/>
        <s v="2.6.3.2.3.3 - EQUIPOS DE TELECOMUNICACIONES"/>
        <s v="2.3.2.2.2.2 - SERVICIO DE TELEFONIA FIJA"/>
        <s v="2.3.2.2.3.99 - OTROS SERVICIOS DE COMUNICACION"/>
        <s v="2.3.1.99.1.1 - HERRAMIENTAS"/>
        <s v="2.3.2.5.1.4 - DE MAQUINARIAS Y EQUIPOS"/>
        <s v="2.5.4.1.2.1 - DERECHOS ADMINISTRATIVOS"/>
        <s v="2.3.2.7.4.99 - OTROS SERVICIOS DE INFORMATICA"/>
        <s v="2.3.2.7.4.1 - ELABORACION DE PROGRAMAS INFORMATICOS"/>
        <s v="2.3.1.6.1.4 - DE SEGURIDAD"/>
        <s v="2.6.6.1.3.2 - SOFTWARES"/>
        <s v="2.3.1.6.1.99 - OTROS ACCESORIOS Y REPUESTOS"/>
        <s v="2.3.2.4.7.1 - DE MAQUINARIAS Y EQUIPOS"/>
        <s v="2.3.2.2.2.1 - SERVICIO DE TELEFONIA MOVIL"/>
        <s v="2.3.2.7.4.2 - PROCESAMIENTOS DE DATOS"/>
        <s v="2.3.2.7.4.3 - SOPORTE TECNICO"/>
        <s v="2.3.1.99.1.99 - OTROS BIENES"/>
        <s v="2.3.2.2.2.3 - SERVICIO DE INTERNET"/>
        <s v="2.3.1.5.4.1 - ELECTRICIDAD, ILUMINACION Y ELECTRONICA"/>
        <s v="2.3.1.8.1.2 - MEDICAMENTOS"/>
        <s v="2.1.3.1.1.12 - CONTRIBUCIONES POR EL SEGURO COMPLEMENTARIO DE TRABAJO DE RIESGO"/>
        <s v="2.3.2.7.14.5 - ASESORÍA Y/O DEFENSA LEGAL PARA SERVIDORES Y EX-SERVIDORES CIVILES"/>
        <s v="2.3.2.2.1.2 - SERVICIO DE AGUA Y DESAGUE"/>
        <s v="2.3.1.5.99.99 - OTROS"/>
        <s v="2.3.1.11.1.5 - OTROS MATERIALES DE MANTENIMIENTO"/>
        <s v="2.3.1.99.1.4 - SIMBOLOS, DISTINTIVOS Y CONDECORACIONES"/>
        <s v="2.3.2.3.1.1 - SERVICIOS DE LIMPIEZA E HIGIENE"/>
        <s v="2.3.2.4.5.1 - DE VEHICULOS"/>
        <s v="2.5.4.1.1.1 - IMPUESTOS"/>
        <s v="2.3.2.7.3.1 - REALIZADO POR PERSONAS JURIDICAS"/>
        <s v="2.3.1.11.1.1 - PARA EDIFICIOS Y ESTRUCTURAS"/>
        <s v="2.3.1.11.1.6 - MATERIALES DE  ACONDICIONAMIENTO"/>
        <s v="2.3.2.4.6.1 - DE MOBILIARIO Y SIMILARES"/>
        <s v="2.3.2.6.2.1 - CARGOS BANCARIOS"/>
        <s v="2.4.1.3.1.1 - A OTRAS UNIDADES DEL GOBIERNO NACIONAL"/>
        <s v="2.3.2.2.1.1 - SERVICIO DE SUMINISTRO DE ENERGIA ELECTRICA"/>
        <s v="2.3.2.3.1.2 - SERVICIOS DE SEGURIDAD Y VIGILANCIA"/>
        <s v="2.3.2.6.1.2 - GASTOS NOTARIALES"/>
        <s v="2.5.4.3.2.1 - DERECHOS ADMINISTRATIVOS"/>
        <s v="2.3.1.2.1.2 - TEXTILES Y ACABADOS TEXTILES"/>
        <s v="2.1.1.9.3.14 - OTROS BONOS EXTRAORDINARIOS PERSONAL CAS"/>
        <s v="2.3.2.6.3.2 - SEGURO DE VEHICULOS"/>
        <s v="2.3.2.6.3.4 - OTROS SEGUROS PERSONALES"/>
        <s v="2.3.2.7.3.2 - REALIZADO POR PERSONAS NATURALES"/>
        <s v="2.3.1.7.1.1 - ENSERES"/>
        <s v="2.3.2.7.11.3 - SERVICIOS RELACIONADOS CON FLORERIA, JARDINERIA Y OTRAS ACTIVIDADES SIMILARES"/>
        <s v="2.3.2.1.2.99 - OTROS GASTOS"/>
        <s v="2.3.2.6.3.3 - SEGURO OBLIGATORIO ACCIDENTES DE TRANSITO (SOAT)"/>
        <s v="2.5.4.1.3.1 - MULTAS"/>
        <s v="2.3.2.5.1.1 - DE EDIFICIOS Y ESTRUCTURAS"/>
        <s v="2.3.2.6.3.99 - OTROS SEGUROS DE  BIENES MUEBLES E INMUEBLES"/>
        <s v="2.6.3.2.9.1 - AIRE ACONDICIONADO Y REFRIGERACION"/>
        <s v="2.3.1.1.1.1 - ALIMENTOS Y BEBIDAS PARA CONSUMO HUMANO"/>
        <s v="2.3.1.3.1.1 - COMBUSTIBLES Y CARBURANTES"/>
        <s v="2.3.1.6.1.1 - DE VEHICULOS"/>
        <s v="2.3.2.7.5.1 - ESTIPENDIO POR SECIGRA"/>
      </sharedItems>
    </cacheField>
    <cacheField name="CONCEPTO COMPLETO" numFmtId="0">
      <sharedItems count="26">
        <s v="2.6.7.1 - INVERSIONES INTANGIBLES"/>
        <s v="2.6.8.1 - OTROS GASTOS DE ACTIVOS NO FINANCIEROS"/>
        <s v="2.6.6.1 - ADQUISICION DE OTROS ACTIVOS FIJOS"/>
        <s v="01.CAS"/>
        <s v="02.SERVIR"/>
        <s v="2.3.2.7 - SERVICIOS PROFESIONALES Y TECNICOS"/>
        <s v="2.3.2.1 - VIAJES"/>
        <s v="2.3.1.99 - COMPRA DE OTROS BIENES"/>
        <s v="2.3.2.9 - LOCACIÓN DE SERVICIOS REALIZADOS POR PERSONA NATURAL"/>
        <s v="2.3.2.5 - ALQUILERES DE MUEBLES E INMUEBLES"/>
        <s v="2.3.2.2 - SERVICIOS BASICOS, COMUNICACIONES, PUBLICIDAD Y DIFUSION"/>
        <s v="2.6.3.2 - ADQUISICION DE MAQUINARIAS, EQUIPO Y MOBILIARIO"/>
        <s v="2.3.2.4 - SERVICIO DE MANTENIMIENTO, ACONDICIONAMIENTO Y  REPARACIONES"/>
        <s v="2.3.1.5 - MATERIALES Y  UTILES"/>
        <s v="2.3.1.2 - VESTUARIOS Y TEXTILES"/>
        <s v="2.3.1.6 - REPUESTOS Y ACCESORIOS"/>
        <s v="2.3.1.8 - SUMINISTROS MEDICOS"/>
        <s v="2.5.4.1 - AL GOBIERNO NACIONAL"/>
        <s v="2.3.1.11 - SUMINISTROS PARA MANTENIMIENTO Y REPARACION"/>
        <s v="2.3.2.3 - SERVICIOS DE LIMPIEZA, SEGURIDAD Y VIGILANCIA"/>
        <s v="2.3.2.6 - SERVICIOS ADMINISTRATIVOS, FINANCIEROS Y DE SEGUROS"/>
        <s v="2.4.1.3 - A OTRAS UNIDADES DEL GOBIERNO"/>
        <s v="2.5.4.3 - AL GOBIERNO LOCAL"/>
        <s v="2.3.1.7 - ENSERES"/>
        <s v="2.3.1.1 - ALIMENTOS Y BEBIDAS"/>
        <s v="2.3.1.3 - COMBUSTIBLES, CARBURANTES, LUBRICANTES Y AFINES"/>
      </sharedItems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unt="5">
        <s v="2.6.ADQUISICION DE ACTIVOS NO FINANCIEROS"/>
        <s v="2.1.PERSONAL Y OBLIGACIONES SOCIALES"/>
        <s v="2.3.BIENES Y SERVICIOS"/>
        <s v="2.5.OTROS GASTOS"/>
        <s v="2.4.DONACIONES Y TRANSFERENCIAS"/>
      </sharedItems>
    </cacheField>
    <cacheField name="CC COMPLETO" numFmtId="0">
      <sharedItems count="21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s v="0019-DCEME"/>
      </sharedItems>
    </cacheField>
    <cacheField name="CC OPP" numFmtId="0">
      <sharedItems count="21">
        <s v="0001-PI 2"/>
        <s v="0002-DCEME (CEAM, FP)"/>
        <s v="0003-DE (FT)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 (EX DCC)"/>
        <s v="0016-DETN (EX DAMER)"/>
        <s v="0020-DETN (INF ESTRAT)"/>
        <s v="0021-DETN (EV DESEMPEÑO)"/>
        <s v="0022-DETN ( OPI TEC NOR)"/>
        <s v="0018-DCEME (C X ENCARGO)"/>
        <s v="0019-DCEME (C CORP)"/>
      </sharedItems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50162.8600000003"/>
    </cacheField>
    <cacheField name="PIM VS DEVENGADO" numFmtId="43">
      <sharedItems containsSemiMixedTypes="0" containsString="0" containsNumber="1" minValue="0" maxValue="357671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DEV  A SET" numFmtId="41">
      <sharedItems containsSemiMixedTypes="0" containsString="0" containsNumber="1" minValue="0" maxValue="3201385.31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  <cacheField name="X DEV ANALISI" numFmtId="0" formula="mto_pim-DEVENGAD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ogan Marcelo" refreshedDate="45953.367289120368" createdVersion="6" refreshedVersion="6" minRefreshableVersion="3" recordCount="315">
  <cacheSource type="worksheet">
    <worksheetSource ref="A5:ES320" sheet="01_BD_MEF"/>
  </cacheSource>
  <cacheFields count="156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/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392200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/>
    </cacheField>
    <cacheField name="CONCEPTO COMPLETO" numFmtId="0">
      <sharedItems/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ntainsBlank="1" count="6">
        <s v="2.6.ADQUISICION DE ACTIVOS NO FINANCIEROS"/>
        <s v="2.1.PERSONAL Y OBLIGACIONES SOCIALES"/>
        <s v="2.3.BIENES Y SERVICIOS"/>
        <s v="2.5.OTROS GASTOS"/>
        <s v="2.4.DONACIONES Y TRANSFERENCIAS"/>
        <m u="1"/>
      </sharedItems>
    </cacheField>
    <cacheField name="CC COMPLETO" numFmtId="0">
      <sharedItems containsBlank="1" count="27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m u="1"/>
        <s v="0015-DCC" u="1"/>
        <s v="0003-DES" u="1"/>
        <s v="0002-DAM" u="1"/>
        <s v="0019-DCEME" u="1"/>
        <s v="0016-DAMER" u="1"/>
        <s v="0013-PLANILLA " u="1"/>
      </sharedItems>
    </cacheField>
    <cacheField name="CC OPP" numFmtId="0">
      <sharedItems/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50162.8600000003"/>
    </cacheField>
    <cacheField name="PIM VS DEVENGADO" numFmtId="43">
      <sharedItems containsSemiMixedTypes="0" containsString="0" containsNumber="1" minValue="0" maxValue="357671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ogan Marcelo" refreshedDate="45953.367290162038" createdVersion="6" refreshedVersion="6" minRefreshableVersion="3" recordCount="38">
  <cacheSource type="worksheet">
    <worksheetSource ref="B4:I42" sheet="2.3 SALDOS "/>
  </cacheSource>
  <cacheFields count="8">
    <cacheField name="FECHA" numFmtId="0">
      <sharedItems containsNonDate="0" containsDate="1" containsString="0" containsBlank="1" minDate="2025-10-07T00:00:00" maxDate="2025-10-17T00:00:00"/>
    </cacheField>
    <cacheField name="NMP" numFmtId="0">
      <sharedItems containsString="0" containsBlank="1" containsNumber="1" containsInteger="1" minValue="224" maxValue="235"/>
    </cacheField>
    <cacheField name="COMENTARIO" numFmtId="0">
      <sharedItems containsBlank="1"/>
    </cacheField>
    <cacheField name="ESTADO" numFmtId="0">
      <sharedItems containsNonDate="0" containsString="0" containsBlank="1"/>
    </cacheField>
    <cacheField name="CATEGORIA" numFmtId="0">
      <sharedItems containsBlank="1" count="3">
        <s v="1. PROGRAMA"/>
        <s v="2. AACC Y APNOP"/>
        <m/>
      </sharedItems>
    </cacheField>
    <cacheField name="CC COMPLETO" numFmtId="0">
      <sharedItems containsBlank="1" count="11">
        <s v="0002-DCEME"/>
        <s v="0003-DE"/>
        <s v="0005-OPP"/>
        <s v="0008-OAUGD"/>
        <s v="0009-OTI"/>
        <s v="0010-OA"/>
        <s v="0011-OC"/>
        <s v="0012-OAJ"/>
        <s v="0014-OCI"/>
        <s v="0016-DETN"/>
        <m/>
      </sharedItems>
    </cacheField>
    <cacheField name="CLASIFICADOR COMPLETO" numFmtId="0">
      <sharedItems containsBlank="1" count="19">
        <s v="2.3.1.99.1.3 - LIBROS, DIARIOS, REVISTAS Y OTROS BIENES IMPRESOS NO VINCULADOS A ENSEÑANZA"/>
        <s v="2.3.2.1.2.2 - VIATICOS Y ASIGNACIONES POR COMISION DE SERVICIO"/>
        <s v="2.3.2.7.10.99 - OTRAS ATENCIONES Y CELEBRACIONES"/>
        <s v="2.3.2.9.1.1 - LOCACIÓN DE SERVICIOS REALIZADOS POR PERSONA NATURAL"/>
        <s v="2.3.2.1.2.1 - PASAJES Y GASTOS DE TRANSPORTE"/>
        <s v="2.3.2.2.4.1 - SERVICIO DE PUBLICIDAD"/>
        <s v="2.3.2.2.5.1 - DIFUSIÓN EN EL DIARIO OFICIAL"/>
        <s v="2.3.2.7.10.1 - SEMINARIOS ,TALLERES Y SIMILARES ORGANIZADOS POR LA  INSTITUCION"/>
        <s v="2.3.2.7.14.98 - OTROS SERVICIOS TÉCNICOS Y PROFESIONALES DESARROLLADOS POR PERSONAS NATURALES"/>
        <s v="2.3.2.7.11.99 - SERVICIOS DIVERSOS"/>
        <s v="2.3.2.7.13.98 - OTROS SERVICIOS TÉCNICOS Y PROFESIONALES DESARROLLADOS POR PERSONAS JURÍDICAS"/>
        <s v="2.3.2.2.2.2 - SERVICIO DE TELEFONIA FIJA"/>
        <s v="2.3.1.5.3.1 - ASEO, LIMPIEZA Y TOCADOR"/>
        <s v="2.3.1.6.1.1 - DE VEHICULOS"/>
        <s v="2.3.1.5.4.1 - ELECTRICIDAD, ILUMINACION Y ELECTRONICA"/>
        <s v="2.3.2.7.11.6 - SERVICIO DE IMPRESIONES, ENCUADERNACION Y EMPASTADO"/>
        <s v="2.3.2.7.5.1 - ESTIPENDIO POR SECIGRA"/>
        <m/>
        <s v="2.3.2.2.3.1 - CORREOS Y SERVICIOS DE MENSAJERIA" u="1"/>
      </sharedItems>
    </cacheField>
    <cacheField name="IMPORTE" numFmtId="171">
      <sharedItems containsString="0" containsBlank="1" containsNumber="1" minValue="-58630" maxValue="147971.7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0"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x v="0"/>
    <x v="0"/>
    <s v=" "/>
    <n v="0"/>
    <s v="N/R"/>
    <s v="N/R"/>
    <n v="0"/>
    <x v="0"/>
    <x v="0"/>
    <x v="0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  <n v="157083.8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53468.6000000001"/>
    <n v="1253468.6000000001"/>
    <n v="831564.82"/>
    <n v="2227.3000000000002"/>
    <n v="0"/>
    <n v="26000"/>
    <n v="0"/>
    <n v="160643.21"/>
    <n v="93506"/>
    <n v="16002.71"/>
    <n v="19024.560000000001"/>
    <n v="104500"/>
    <n v="0"/>
    <n v="0"/>
    <n v="67192.17"/>
    <n v="127059.88"/>
    <n v="83546.259999999995"/>
    <n v="111408.36"/>
    <n v="110628.44"/>
    <n v="115516.72"/>
    <n v="95166.96"/>
    <n v="107019.56"/>
    <n v="112250.74"/>
    <n v="42285.67"/>
    <n v="0"/>
    <n v="0"/>
    <n v="29900"/>
    <n v="155862.04999999999"/>
    <n v="72188.42"/>
    <n v="113335.22"/>
    <n v="108925.06"/>
    <n v="115516.72"/>
    <n v="114791.32"/>
    <n v="106382.17"/>
    <n v="112888.13"/>
    <n v="42285.67"/>
    <n v="0"/>
    <n v="0"/>
    <n v="759218.13"/>
    <n v="2227.3000000000002"/>
    <n v="0"/>
    <n v="26000"/>
    <n v="0"/>
    <n v="110729.85"/>
    <n v="37402.400000000001"/>
    <n v="7973.2"/>
    <n v="19024.560000000001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0"/>
    <x v="0"/>
    <s v="0001-PI 2"/>
    <s v="0001-PI 22.6.8.1.4.3"/>
    <n v="1253468.6000000001"/>
    <n v="972074.75999999989"/>
    <n v="972074.76000000013"/>
    <n v="95757.399999999907"/>
    <n v="0"/>
    <n v="281393.8400000002"/>
    <n v="377151.24000000011"/>
    <n v="0.56356668533482668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  <n v="929789.08999999985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0"/>
    <x v="0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2359.62"/>
    <n v="0"/>
    <n v="0"/>
    <n v="25586.66"/>
    <n v="301721.28999999998"/>
    <n v="96923.32"/>
    <n v="117160.74"/>
    <n v="27000"/>
    <n v="46750"/>
    <n v="85142"/>
    <n v="100658.1"/>
    <n v="98744.61"/>
    <n v="92359.62"/>
    <n v="0"/>
    <n v="0"/>
    <n v="813046.34"/>
    <n v="10000"/>
    <n v="0"/>
    <n v="109000"/>
    <n v="0"/>
    <n v="40000"/>
    <n v="20000"/>
    <n v="0"/>
    <n v="0"/>
    <n v="0"/>
    <n v="0"/>
    <n v="0"/>
    <s v="2"/>
    <s v="6"/>
    <s v="7"/>
    <s v="1"/>
    <s v="4"/>
    <s v="3"/>
    <s v="2.6.7.1.4.3"/>
    <x v="3"/>
    <x v="0"/>
    <s v=" "/>
    <n v="0"/>
    <s v="N/R"/>
    <s v="N/R"/>
    <n v="0"/>
    <x v="0"/>
    <x v="0"/>
    <x v="0"/>
    <s v="0001-PI 2"/>
    <s v="0001-PI 22.6.7.1.4.3"/>
    <n v="2542209.2000000002"/>
    <n v="992046.34"/>
    <n v="992046.34"/>
    <n v="2026547.7999999998"/>
    <n v="0"/>
    <n v="1550162.8600000003"/>
    <n v="3576710.66"/>
    <n v="0.16418410599972194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  <n v="899686.7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0"/>
    <x v="0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  <n v="3363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"/>
    <x v="1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  <n v="21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"/>
    <x v="1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  <n v="11328.06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"/>
    <x v="1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  <n v="8140.599999999999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22333.0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"/>
    <x v="1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  <n v="1280329.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"/>
    <x v="1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9862.2999999999993"/>
    <n v="9768.2999999999993"/>
    <n v="0"/>
    <n v="0"/>
    <n v="0"/>
    <n v="2462"/>
    <n v="0"/>
    <n v="0"/>
    <n v="476.8"/>
    <n v="2932.2"/>
    <n v="1670.3"/>
    <n v="1907"/>
    <n v="0"/>
    <n v="0"/>
    <n v="0"/>
    <n v="0"/>
    <n v="0"/>
    <n v="3200"/>
    <n v="-706.1"/>
    <n v="0"/>
    <n v="640"/>
    <n v="3631.8"/>
    <n v="798.6"/>
    <n v="1884"/>
    <n v="0"/>
    <n v="0"/>
    <n v="0"/>
    <n v="0"/>
    <n v="0"/>
    <n v="3200"/>
    <n v="-706.1"/>
    <n v="0"/>
    <n v="640"/>
    <n v="3631.8"/>
    <n v="798.6"/>
    <n v="1884"/>
    <n v="0"/>
    <n v="0"/>
    <n v="0"/>
    <n v="0"/>
    <n v="0"/>
    <n v="3200"/>
    <n v="0"/>
    <n v="0"/>
    <n v="640"/>
    <n v="3866.7"/>
    <n v="1693.3"/>
    <n v="196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"/>
    <x v="1"/>
    <s v="0002-DCEME (IEVCEAM, G CEAM, FP)"/>
    <s v="0002-DCEME2.3.2.1.2.2"/>
    <n v="9448.2999999999993"/>
    <n v="9448.3000000000011"/>
    <n v="9448.3000000000011"/>
    <n v="9703.7000000000007"/>
    <n v="94"/>
    <n v="319.99999999999818"/>
    <n v="10117.699999999999"/>
    <n v="0.29360783095090121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  <n v="7564.300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"/>
    <x v="1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"/>
    <x v="1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57373"/>
    <n v="85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1"/>
    <x v="1"/>
    <s v="0002-DCEME (IEVCEAM, G CEAM, FP)"/>
    <s v="0002-DCEME2.3.2.7.10.99"/>
    <n v="0"/>
    <n v="0"/>
    <n v="0"/>
    <n v="85227"/>
    <n v="0"/>
    <n v="0"/>
    <n v="85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85227"/>
    <n v="85227"/>
    <n v="0"/>
    <n v="0"/>
    <n v="0"/>
    <n v="0"/>
    <n v="24800"/>
    <n v="0"/>
    <n v="0"/>
    <n v="0"/>
    <n v="0"/>
    <n v="0"/>
    <n v="0"/>
    <n v="0"/>
    <n v="102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19572.39"/>
    <n v="19492.39"/>
    <n v="0"/>
    <n v="0"/>
    <n v="0"/>
    <n v="1879.44"/>
    <n v="0"/>
    <n v="0"/>
    <n v="74"/>
    <n v="9051.36"/>
    <n v="4776.68"/>
    <n v="3710.91"/>
    <n v="0"/>
    <n v="0"/>
    <n v="0"/>
    <n v="0"/>
    <n v="0"/>
    <n v="0"/>
    <n v="1879.44"/>
    <n v="0"/>
    <n v="100"/>
    <n v="134"/>
    <n v="11095.29"/>
    <n v="3733.85"/>
    <n v="0"/>
    <n v="0"/>
    <n v="0"/>
    <n v="0"/>
    <n v="0"/>
    <n v="0"/>
    <n v="0"/>
    <n v="1879.44"/>
    <n v="100"/>
    <n v="134"/>
    <n v="8891.36"/>
    <n v="5937.78"/>
    <n v="0"/>
    <n v="0"/>
    <n v="0"/>
    <n v="0"/>
    <n v="0"/>
    <n v="1879.44"/>
    <n v="0"/>
    <n v="0"/>
    <n v="100"/>
    <n v="9131.36"/>
    <n v="4776.68"/>
    <n v="1241.0999999999999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"/>
    <x v="1"/>
    <s v="0002-DCEME (IEVCEAM, G CEAM, FP)"/>
    <s v="0002-DCEME2.3.2.1.2.1"/>
    <n v="19492.39"/>
    <n v="16942.580000000002"/>
    <n v="16942.580000000002"/>
    <n v="18247.61"/>
    <n v="80"/>
    <n v="2549.8099999999977"/>
    <n v="20877.419999999998"/>
    <n v="0.44797937599153892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  <n v="13208.73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"/>
    <x v="1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  <n v="11328.2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"/>
    <x v="1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3793.77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"/>
    <x v="1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  <n v="137757.53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"/>
    <x v="1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  <n v="49028.3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1"/>
    <x v="1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"/>
    <x v="1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  <n v="9998.959999999999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"/>
    <x v="1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  <n v="99771.42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0820"/>
    <n v="599820"/>
    <n v="300000"/>
    <n v="300000"/>
    <n v="48000"/>
    <n v="24000"/>
    <n v="36000"/>
    <n v="0"/>
    <n v="18000"/>
    <n v="30000"/>
    <n v="69000"/>
    <n v="27000"/>
    <n v="0"/>
    <n v="48000"/>
    <n v="0"/>
    <n v="0"/>
    <n v="35000"/>
    <n v="13000"/>
    <n v="0"/>
    <n v="28240"/>
    <n v="19880"/>
    <n v="0"/>
    <n v="41880"/>
    <n v="35000"/>
    <n v="49000"/>
    <n v="0"/>
    <n v="0"/>
    <n v="0"/>
    <n v="35000"/>
    <n v="13000"/>
    <n v="0"/>
    <n v="16000"/>
    <n v="32120"/>
    <n v="0"/>
    <n v="41880"/>
    <n v="35000"/>
    <n v="49000"/>
    <n v="0"/>
    <n v="0"/>
    <n v="0"/>
    <n v="48000"/>
    <n v="24000"/>
    <n v="36000"/>
    <n v="0"/>
    <n v="18000"/>
    <n v="21000"/>
    <n v="57000"/>
    <n v="18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"/>
    <x v="1"/>
    <s v="0002-DCEME (IEVCEAM, G CEAM, FP)"/>
    <s v="0002-DCEME2.3.2.9.1.1"/>
    <n v="300000"/>
    <n v="222000"/>
    <n v="222000"/>
    <n v="299820"/>
    <n v="0"/>
    <n v="78000"/>
    <n v="377820"/>
    <n v="0.54278728606356963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599820"/>
    <n v="599820"/>
    <n v="49000"/>
    <n v="13000"/>
    <n v="34000"/>
    <n v="20000"/>
    <n v="20000"/>
    <n v="33880"/>
    <n v="74880"/>
    <n v="48040"/>
    <n v="47000"/>
    <n v="48000"/>
    <n v="48120"/>
    <n v="125880"/>
    <n v="315820"/>
    <n v="222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"/>
    <x v="1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  <n v="3201385.3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"/>
    <x v="2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  <n v="2507476.6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2"/>
    <x v="2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2"/>
    <x v="2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  <n v="15152.759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2"/>
    <x v="2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"/>
    <x v="2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  <n v="50642.0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2"/>
    <x v="2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  <n v="1903.99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84271.9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"/>
    <x v="2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  <n v="944243.27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100.5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"/>
    <x v="2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  <n v="96719.84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2"/>
    <x v="2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  <n v="2393.1000000000004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2"/>
    <x v="2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  <n v="1685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2"/>
    <x v="2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  <n v="24942.8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"/>
    <x v="2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  <n v="126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2"/>
    <x v="2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2"/>
    <x v="2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  <n v="12422.72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2"/>
    <x v="2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2"/>
    <x v="2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  <n v="155269.2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2"/>
    <x v="2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  <n v="2131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3912.96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2"/>
    <x v="2"/>
    <s v="0003-DE"/>
    <s v="0003-DE2.3.2.2.5.1"/>
    <n v="151228.20000000001"/>
    <n v="44210.140000000007"/>
    <n v="43975.14"/>
    <n v="147971.79999999999"/>
    <n v="0"/>
    <n v="107018.06"/>
    <n v="254989.86"/>
    <n v="0.13678879950495051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  <n v="40297.1800000000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2"/>
    <x v="2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2"/>
    <x v="2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2"/>
    <x v="2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  <n v="4728.7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3"/>
    <x v="3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  <n v="42390.2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3"/>
    <x v="3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  <n v="2658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500"/>
    <n v="5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3"/>
    <x v="3"/>
    <s v="0004-PI 1"/>
    <s v="0004-PI 12.6.3.2.3.1"/>
    <n v="0"/>
    <n v="0"/>
    <n v="0"/>
    <n v="52500"/>
    <n v="0"/>
    <n v="0"/>
    <n v="5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00"/>
    <n v="525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3"/>
    <x v="3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  <n v="1440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3"/>
    <x v="3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3"/>
    <x v="3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  <n v="42795.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4"/>
    <x v="4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  <n v="9971.8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4"/>
    <x v="4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  <n v="11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98568"/>
    <n v="346568"/>
    <n v="250280"/>
    <n v="250280"/>
    <n v="104780"/>
    <n v="27000"/>
    <n v="36000"/>
    <n v="6000"/>
    <n v="18000"/>
    <n v="18000"/>
    <n v="0"/>
    <n v="0"/>
    <n v="40500"/>
    <n v="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4"/>
    <x v="4"/>
    <s v="0005-OPP"/>
    <s v="0005-OPP2.3.2.9.1.1"/>
    <n v="250280"/>
    <n v="209780"/>
    <n v="209780"/>
    <n v="96288"/>
    <n v="0"/>
    <n v="40500"/>
    <n v="136788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46568"/>
    <n v="346568"/>
    <n v="12360"/>
    <n v="24360"/>
    <n v="51920"/>
    <n v="37500"/>
    <n v="36000"/>
    <n v="36000"/>
    <n v="18000"/>
    <n v="0"/>
    <n v="0"/>
    <n v="97280"/>
    <n v="94500"/>
    <n v="18000"/>
    <n v="40500"/>
    <n v="2097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4"/>
    <x v="4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  <n v="5829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4"/>
    <x v="4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  <n v="4855.399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4"/>
    <x v="4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  <n v="3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4"/>
    <x v="4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  <n v="1318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4"/>
    <x v="4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  <n v="27272.5100000000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4"/>
    <x v="4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4"/>
    <x v="4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  <n v="159751.2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4"/>
    <x v="4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  <n v="854237.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4"/>
    <x v="4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4"/>
    <x v="4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  <n v="7152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4"/>
    <x v="4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4"/>
    <x v="4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4"/>
    <x v="4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  <n v="2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4"/>
    <x v="4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  <n v="4945.0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5"/>
    <x v="5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  <n v="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5"/>
    <x v="5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  <n v="7862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5"/>
    <x v="5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  <n v="47377.7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5"/>
    <x v="5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5"/>
    <x v="5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  <n v="11266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5"/>
    <x v="5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  <n v="4983.63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5"/>
    <x v="5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  <n v="85040.2799999999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5"/>
    <x v="5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  <n v="4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5"/>
    <x v="5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  <n v="8097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5"/>
    <x v="5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  <n v="76440.0100000000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5"/>
    <x v="5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  <n v="6023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5"/>
    <x v="5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  <n v="4587.640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5"/>
    <x v="5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6"/>
    <x v="6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  <n v="339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6"/>
    <x v="6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  <n v="10392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6"/>
    <x v="6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6"/>
    <x v="6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  <n v="6928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6"/>
    <x v="6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  <n v="51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6"/>
    <x v="6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  <n v="152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6"/>
    <x v="6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  <n v="10161.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6"/>
    <x v="6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  <n v="7150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6"/>
    <x v="6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  <n v="7367.12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6"/>
    <x v="6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  <n v="8399.969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6"/>
    <x v="6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  <n v="9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6"/>
    <x v="6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  <n v="354845.1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7"/>
    <x v="7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  <n v="52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7"/>
    <x v="7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7"/>
    <x v="7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  <n v="34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x v="35"/>
    <x v="10"/>
    <s v=" "/>
    <n v="0"/>
    <s v="N/R"/>
    <s v="N/R"/>
    <n v="0"/>
    <x v="2"/>
    <x v="7"/>
    <x v="7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  <n v="6418.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1529"/>
    <n v="2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7"/>
    <x v="7"/>
    <s v="0008-OAUGD"/>
    <s v="0008-OAUGD2.3.1.2.1.1"/>
    <n v="2329"/>
    <n v="2329"/>
    <n v="2329"/>
    <n v="0"/>
    <n v="0"/>
    <n v="0"/>
    <n v="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2329"/>
    <n v="2329"/>
    <n v="0"/>
    <n v="0"/>
    <n v="840"/>
    <n v="0"/>
    <n v="0"/>
    <n v="0"/>
    <n v="2013"/>
    <n v="0"/>
    <n v="0"/>
    <n v="316"/>
    <n v="0"/>
    <n v="2013"/>
    <n v="0"/>
    <n v="232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6500"/>
    <n v="0"/>
    <n v="0"/>
    <n v="0"/>
    <n v="0"/>
    <n v="3000"/>
    <n v="9500"/>
    <n v="12500"/>
    <n v="6500"/>
    <n v="12500"/>
    <n v="9500"/>
    <n v="6500"/>
    <n v="9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7"/>
    <x v="7"/>
    <s v="0008-OAUGD"/>
    <s v="0008-OAUGD2.3.2.9.1.1"/>
    <n v="87500"/>
    <n v="69500"/>
    <n v="69500"/>
    <n v="0"/>
    <n v="0"/>
    <n v="18000"/>
    <n v="18000"/>
    <n v="1.1779661016949152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  <n v="63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7"/>
    <x v="7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  <n v="475483.6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7"/>
    <x v="7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  <n v="29018.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7"/>
    <x v="7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7"/>
    <x v="7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7"/>
    <x v="7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  <n v="403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50873"/>
    <n v="76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7"/>
    <x v="7"/>
    <s v="0008-OAUGD"/>
    <s v="0008-OAUGD2.3.2.7.14.98"/>
    <n v="15000"/>
    <n v="15000"/>
    <n v="15000"/>
    <n v="61673"/>
    <n v="0"/>
    <n v="0"/>
    <n v="61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6673"/>
    <n v="76673"/>
    <n v="0"/>
    <n v="6400"/>
    <n v="0"/>
    <n v="0"/>
    <n v="0"/>
    <n v="5250"/>
    <n v="5250"/>
    <n v="5250"/>
    <n v="5250"/>
    <n v="0"/>
    <n v="4500"/>
    <n v="10500"/>
    <n v="61673"/>
    <n v="15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7"/>
    <x v="7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  <n v="3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7"/>
    <x v="7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  <n v="9013.7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7"/>
    <x v="7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  <n v="272561.2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7"/>
    <x v="7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  <n v="33333.78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1829"/>
    <n v="1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7"/>
    <x v="7"/>
    <s v="0008-OAUGD"/>
    <s v="0008-OAUGD2.3.2.7.11.6"/>
    <n v="1829"/>
    <n v="1829"/>
    <n v="1829"/>
    <n v="0"/>
    <n v="0"/>
    <n v="0"/>
    <n v="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1829"/>
    <n v="1829"/>
    <n v="0"/>
    <n v="0"/>
    <n v="0"/>
    <n v="0"/>
    <n v="0"/>
    <n v="0"/>
    <n v="0"/>
    <n v="0"/>
    <n v="0"/>
    <n v="0"/>
    <n v="0"/>
    <n v="0"/>
    <n v="1829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7"/>
    <x v="7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  <n v="989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7"/>
    <x v="7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8"/>
    <x v="8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  <n v="345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8"/>
    <x v="8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8"/>
    <x v="8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  <n v="373283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3354.42"/>
    <n v="43354.42"/>
    <n v="0"/>
    <n v="0"/>
    <n v="0"/>
    <n v="21331.1"/>
    <n v="0"/>
    <n v="18750"/>
    <n v="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x v="40"/>
    <x v="13"/>
    <s v=" "/>
    <n v="0"/>
    <s v="N/R"/>
    <s v="N/R"/>
    <n v="0"/>
    <x v="2"/>
    <x v="8"/>
    <x v="8"/>
    <s v="0009-OTI"/>
    <s v="0009-OTI2.3.1.5.1.1"/>
    <n v="40081.1"/>
    <n v="24331.1"/>
    <n v="24331.1"/>
    <n v="28084.58"/>
    <n v="0"/>
    <n v="19023.3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  <n v="24331.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x v="41"/>
    <x v="13"/>
    <s v=" "/>
    <n v="0"/>
    <s v="N/R"/>
    <s v="N/R"/>
    <n v="0"/>
    <x v="2"/>
    <x v="8"/>
    <x v="8"/>
    <s v="0009-OTI"/>
    <s v="0009-OTI2.3.1.5.3.1"/>
    <n v="0"/>
    <n v="0"/>
    <n v="0"/>
    <n v="870"/>
    <n v="0"/>
    <n v="0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8"/>
    <x v="8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  <n v="41289.90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8"/>
    <x v="8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x v="42"/>
    <x v="11"/>
    <s v=" "/>
    <n v="0"/>
    <s v="N/R"/>
    <s v="N/R"/>
    <n v="0"/>
    <x v="0"/>
    <x v="8"/>
    <x v="8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0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x v="43"/>
    <x v="10"/>
    <s v=" "/>
    <n v="0"/>
    <s v="Partidas restringidas"/>
    <n v="9.6999999999999993"/>
    <n v="5"/>
    <x v="2"/>
    <x v="8"/>
    <x v="8"/>
    <s v="0009-OTI"/>
    <s v="0009-OTI2.3.2.2.2.2"/>
    <n v="67360.009999999995"/>
    <n v="43693.359999999993"/>
    <n v="43693.359999999993"/>
    <n v="0.99000000000523869"/>
    <n v="0"/>
    <n v="23666.65"/>
    <n v="23667.640000000007"/>
    <n v="0.87386719999999984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  <n v="43693.35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37278"/>
    <n v="1037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8"/>
    <x v="8"/>
    <s v="0009-OTI"/>
    <s v="0009-OTI2.3.2.2.3.99"/>
    <n v="972186.15000000014"/>
    <n v="614947.83000000007"/>
    <n v="614947.83000000007"/>
    <n v="65091.849999999977"/>
    <n v="0"/>
    <n v="357238.31999999995"/>
    <n v="422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37278"/>
    <n v="1037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  <n v="614947.83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238.36"/>
    <n v="238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x v="45"/>
    <x v="7"/>
    <s v=" "/>
    <n v="0"/>
    <s v="N/R"/>
    <s v="N/R"/>
    <n v="0"/>
    <x v="2"/>
    <x v="8"/>
    <x v="8"/>
    <s v="0009-OTI"/>
    <s v="0009-OTI2.3.1.99.1.1"/>
    <n v="0"/>
    <n v="0"/>
    <n v="0"/>
    <n v="1654.6399999999999"/>
    <n v="0"/>
    <n v="238.36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8"/>
    <x v="8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  <n v="1927.8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8"/>
    <x v="8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  <n v="504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50559.4"/>
    <n v="54959.4"/>
    <n v="23912.7"/>
    <n v="0"/>
    <n v="0"/>
    <n v="0"/>
    <n v="0"/>
    <n v="0"/>
    <n v="0"/>
    <n v="17717.7"/>
    <n v="0"/>
    <n v="13329"/>
    <n v="0"/>
    <n v="0"/>
    <n v="0"/>
    <n v="3985.45"/>
    <n v="3985.45"/>
    <n v="3985.45"/>
    <n v="0"/>
    <n v="3985.45"/>
    <n v="3985.45"/>
    <n v="3985.45"/>
    <n v="5905.9"/>
    <n v="0"/>
    <n v="0"/>
    <n v="0"/>
    <n v="0"/>
    <n v="3985.45"/>
    <n v="3985.45"/>
    <n v="3985.45"/>
    <n v="0"/>
    <n v="3985.45"/>
    <n v="3985.45"/>
    <n v="3985.45"/>
    <n v="5905.9"/>
    <n v="0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8"/>
    <x v="8"/>
    <s v="0009-OTI"/>
    <s v="0009-OTI2.3.2.5.1.99"/>
    <n v="54959.4"/>
    <n v="29818.6"/>
    <n v="29818.6"/>
    <n v="29890.600000000006"/>
    <n v="95600"/>
    <n v="25140.800000000003"/>
    <n v="150631.4"/>
    <n v="8.7444574780058654E-2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  <n v="29818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0053.33"/>
    <n v="60053.33"/>
    <n v="41553.33"/>
    <n v="0"/>
    <n v="0"/>
    <n v="0"/>
    <n v="0"/>
    <n v="0"/>
    <n v="0"/>
    <n v="18500"/>
    <n v="0"/>
    <n v="0"/>
    <n v="0"/>
    <n v="0"/>
    <n v="3249.33"/>
    <n v="3938.43"/>
    <n v="4426.9399999999996"/>
    <n v="5274.46"/>
    <n v="3351.57"/>
    <n v="3746.74"/>
    <n v="3575.56"/>
    <n v="3619.12"/>
    <n v="11312.49"/>
    <n v="4040.95"/>
    <n v="0"/>
    <n v="0"/>
    <n v="3249.33"/>
    <n v="3938.43"/>
    <n v="4426.9399999999996"/>
    <n v="5274.46"/>
    <n v="3351.57"/>
    <n v="3746.74"/>
    <n v="3575.56"/>
    <n v="3619.12"/>
    <n v="11312.49"/>
    <n v="4040.95"/>
    <n v="0"/>
    <n v="0"/>
    <n v="39135.589999999997"/>
    <n v="0"/>
    <n v="0"/>
    <n v="0"/>
    <n v="0"/>
    <n v="0"/>
    <n v="0"/>
    <n v="740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8"/>
    <x v="8"/>
    <s v="0009-OTI"/>
    <s v="0009-OTI2.3.2.5.1.4"/>
    <n v="60053.33"/>
    <n v="46535.59"/>
    <n v="46535.59"/>
    <n v="8518.6699999999983"/>
    <n v="0"/>
    <n v="13517.740000000005"/>
    <n v="22036.410000000003"/>
    <n v="1.1633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  <n v="42494.6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8"/>
    <x v="8"/>
    <s v="0009-OTI"/>
    <s v="0009-OTI2.5.4.1.2.1"/>
    <n v="5041.5999999999995"/>
    <n v="5041.5999999999995"/>
    <n v="5041.5999999999995"/>
    <n v="243"/>
    <n v="0.6999999999998181"/>
    <n v="1613.7000000000007"/>
    <n v="1857.4000000000005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  <n v="472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8"/>
    <x v="8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  <n v="136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8"/>
    <x v="8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  <n v="30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8"/>
    <x v="8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  <n v="31693.05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8"/>
    <x v="8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19900"/>
    <n v="48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8"/>
    <x v="8"/>
    <s v="0009-OTI"/>
    <s v="0009-OTI2.3.2.9.1.1"/>
    <n v="40000"/>
    <n v="36000"/>
    <n v="36000"/>
    <n v="8000"/>
    <n v="0"/>
    <n v="4000"/>
    <n v="12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48000"/>
    <n v="48000"/>
    <n v="0"/>
    <n v="3500"/>
    <n v="3500"/>
    <n v="21000"/>
    <n v="3500"/>
    <n v="7500"/>
    <n v="7500"/>
    <n v="7500"/>
    <n v="3500"/>
    <n v="7000"/>
    <n v="11000"/>
    <n v="18000"/>
    <n v="12000"/>
    <n v="3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x v="51"/>
    <x v="2"/>
    <s v=" "/>
    <n v="0"/>
    <s v="N/R"/>
    <s v="N/R"/>
    <n v="0"/>
    <x v="0"/>
    <x v="8"/>
    <x v="8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8"/>
    <x v="8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8"/>
    <x v="8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  <n v="865042.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x v="52"/>
    <x v="15"/>
    <s v=" "/>
    <n v="0"/>
    <s v="Partidas restringidas"/>
    <s v="9.6 Hasta el 1er Semestre"/>
    <n v="1"/>
    <x v="2"/>
    <x v="8"/>
    <x v="8"/>
    <s v="0009-OTI"/>
    <s v="0009-OTI2.3.1.6.1.99"/>
    <n v="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8"/>
    <x v="8"/>
    <s v="0009-OTI"/>
    <s v="0009-OTI2.3.1.5.1.2"/>
    <n v="4720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  <n v="47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8"/>
    <x v="8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  <n v="2797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8"/>
    <x v="8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  <n v="971.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2679"/>
    <n v="0"/>
    <n v="0"/>
    <n v="0"/>
    <n v="5358"/>
    <n v="0"/>
    <n v="2679"/>
    <n v="5358"/>
    <n v="2679"/>
    <n v="2679"/>
    <n v="2679"/>
    <n v="0"/>
    <n v="2679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x v="54"/>
    <x v="10"/>
    <s v="Límite de Gasto"/>
    <s v="10.6 a)"/>
    <s v="Partidas restringidas"/>
    <n v="9.6999999999999993"/>
    <n v="5"/>
    <x v="2"/>
    <x v="8"/>
    <x v="8"/>
    <s v="0009-OTI"/>
    <s v="0009-OTI2.3.2.2.2.1"/>
    <n v="29469"/>
    <n v="24111"/>
    <n v="24111"/>
    <n v="3000"/>
    <n v="0"/>
    <n v="5358"/>
    <n v="8358"/>
    <n v="0.23638235294117646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  <n v="2143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8"/>
    <x v="8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  <n v="1173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x v="55"/>
    <x v="5"/>
    <s v=" "/>
    <n v="0"/>
    <s v="N/R"/>
    <s v="N/R"/>
    <n v="0"/>
    <x v="2"/>
    <x v="8"/>
    <x v="8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  <n v="15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8"/>
    <x v="8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3.04"/>
    <n v="33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8"/>
    <x v="8"/>
    <s v="0009-OTI"/>
    <s v="0009-OTI2.3.1.99.1.99"/>
    <n v="0"/>
    <n v="0"/>
    <n v="0"/>
    <n v="666.96"/>
    <n v="0"/>
    <n v="33.04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8"/>
    <x v="8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  <n v="5695.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8"/>
    <x v="8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  <n v="163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4571.2"/>
    <n v="0"/>
    <n v="0"/>
    <n v="0"/>
    <n v="10920.94"/>
    <n v="5460.47"/>
    <n v="0"/>
    <n v="5460.47"/>
    <n v="0"/>
    <n v="6702.4"/>
    <n v="6702.4"/>
    <n v="3351.2"/>
    <n v="4571.2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x v="58"/>
    <x v="10"/>
    <s v=" "/>
    <n v="0"/>
    <s v="Partidas restringidas"/>
    <n v="9.6999999999999993"/>
    <n v="5"/>
    <x v="2"/>
    <x v="8"/>
    <x v="8"/>
    <s v="0009-OTI"/>
    <s v="0009-OTI2.3.2.2.2.3"/>
    <n v="69734.429999999993"/>
    <n v="43169.079999999994"/>
    <n v="43169.079999999994"/>
    <n v="0.57000000000698492"/>
    <n v="0"/>
    <n v="26565.35"/>
    <n v="26565.920000000006"/>
    <n v="0.36991499571550979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  <n v="38597.87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0992.6"/>
    <n v="109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8"/>
    <x v="8"/>
    <s v="0009-OTI"/>
    <s v="0009-OTI2.3.1.5.4.1"/>
    <n v="0"/>
    <n v="0"/>
    <n v="0"/>
    <n v="998.39999999999964"/>
    <n v="0"/>
    <n v="10992.6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8"/>
    <x v="8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  <n v="61355.83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8"/>
    <x v="8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  <n v="2514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26"/>
    <n v="1612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x v="60"/>
    <x v="16"/>
    <s v=" "/>
    <n v="0"/>
    <s v="N/R"/>
    <s v="N/R"/>
    <n v="0"/>
    <x v="2"/>
    <x v="9"/>
    <x v="9"/>
    <s v="0010-OA"/>
    <s v="0010-OA2.3.1.8.1.2"/>
    <n v="1413.5"/>
    <n v="0"/>
    <n v="0"/>
    <n v="198.5"/>
    <n v="0"/>
    <n v="1413.5"/>
    <n v="1612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612"/>
    <n v="1612"/>
    <n v="0"/>
    <n v="0"/>
    <n v="1386"/>
    <n v="0"/>
    <n v="0"/>
    <n v="0"/>
    <n v="0"/>
    <n v="0"/>
    <n v="0"/>
    <n v="0"/>
    <n v="0"/>
    <n v="0"/>
    <n v="161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9"/>
    <x v="9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  <n v="159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x v="61"/>
    <x v="3"/>
    <s v=" "/>
    <n v="0"/>
    <s v="N/R"/>
    <s v="N/R"/>
    <n v="0"/>
    <x v="1"/>
    <x v="9"/>
    <x v="9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13800"/>
    <n v="13800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9"/>
    <x v="9"/>
    <s v="0010-OA"/>
    <s v="0010-OA2.3.2.7.11.99"/>
    <n v="11124.64"/>
    <n v="11124.64"/>
    <n v="11124.64"/>
    <n v="44400"/>
    <n v="0"/>
    <n v="2675.3600000000006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  <n v="10610.03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111676"/>
    <n v="111676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x v="62"/>
    <x v="5"/>
    <s v=" "/>
    <n v="0"/>
    <s v="N/R"/>
    <s v="N/R"/>
    <n v="0"/>
    <x v="2"/>
    <x v="9"/>
    <x v="9"/>
    <s v="0010-OA"/>
    <s v="0010-OA2.3.2.7.14.5"/>
    <n v="38000"/>
    <n v="0"/>
    <n v="0"/>
    <n v="73676"/>
    <n v="0"/>
    <n v="38000"/>
    <n v="111676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111676"/>
    <n v="111676"/>
    <n v="46000"/>
    <n v="0"/>
    <n v="0"/>
    <n v="0"/>
    <n v="0"/>
    <n v="0"/>
    <n v="0"/>
    <n v="0"/>
    <n v="0"/>
    <n v="0"/>
    <n v="0"/>
    <n v="0"/>
    <n v="142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9"/>
    <x v="9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x v="63"/>
    <x v="10"/>
    <s v=" "/>
    <n v="0"/>
    <s v="Partidas restringidas"/>
    <n v="9.6999999999999993"/>
    <n v="4"/>
    <x v="2"/>
    <x v="9"/>
    <x v="9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  <n v="1301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x v="64"/>
    <x v="13"/>
    <s v=" "/>
    <n v="0"/>
    <s v="N/R"/>
    <s v="N/R"/>
    <n v="0"/>
    <x v="2"/>
    <x v="9"/>
    <x v="9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x v="65"/>
    <x v="18"/>
    <s v=" "/>
    <n v="0"/>
    <s v="Partidas restringidas"/>
    <s v="9.6 Hasta el 1er Semestre"/>
    <n v="2"/>
    <x v="2"/>
    <x v="9"/>
    <x v="9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  <n v="386.689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800"/>
    <n v="180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x v="66"/>
    <x v="7"/>
    <s v=" "/>
    <n v="0"/>
    <s v="N/R"/>
    <s v="N/R"/>
    <n v="0"/>
    <x v="2"/>
    <x v="9"/>
    <x v="9"/>
    <s v="0010-OA"/>
    <s v="0010-OA2.3.1.99.1.4"/>
    <n v="1580"/>
    <n v="1580"/>
    <n v="1580"/>
    <n v="220"/>
    <n v="0"/>
    <n v="0"/>
    <n v="22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800"/>
    <n v="1800"/>
    <n v="0"/>
    <n v="0"/>
    <n v="0"/>
    <n v="0"/>
    <n v="0"/>
    <n v="0"/>
    <n v="1800"/>
    <n v="0"/>
    <n v="0"/>
    <n v="0"/>
    <n v="0"/>
    <n v="1580"/>
    <n v="220"/>
    <n v="1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9"/>
    <x v="9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  <n v="1626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0"/>
    <n v="0"/>
    <n v="0"/>
    <n v="0"/>
    <n v="22398.240000000002"/>
    <n v="55844.4"/>
    <n v="36244.1"/>
    <n v="0"/>
    <n v="31399.38"/>
    <n v="67093.919999999998"/>
    <n v="2697.14"/>
    <n v="33546.959999999999"/>
    <n v="33636.720000000001"/>
    <n v="0"/>
    <n v="0"/>
    <n v="142480.70000000001"/>
    <n v="0"/>
    <n v="0"/>
    <n v="0"/>
    <n v="101466.38"/>
    <n v="0"/>
    <n v="0"/>
    <n v="32985.120000000003"/>
    <n v="651.6"/>
    <n v="0"/>
    <n v="0"/>
    <n v="0"/>
    <s v="2"/>
    <s v="3"/>
    <s v="2"/>
    <s v="3"/>
    <s v="1"/>
    <s v="1"/>
    <s v="2.3.2.3.1.1"/>
    <x v="67"/>
    <x v="19"/>
    <s v=" "/>
    <n v="0"/>
    <s v="N/R"/>
    <s v="N/R"/>
    <n v="0"/>
    <x v="2"/>
    <x v="9"/>
    <x v="9"/>
    <s v="0010-OA"/>
    <s v="0010-OA2.3.2.3.1.1"/>
    <n v="386870.87"/>
    <n v="282860.86"/>
    <n v="282860.86"/>
    <n v="2.1300000000046566"/>
    <n v="0"/>
    <n v="104010.01000000001"/>
    <n v="104012.14000000001"/>
    <n v="0.82466723032069966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  <n v="28286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9"/>
    <x v="9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  <n v="12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x v="68"/>
    <x v="12"/>
    <s v=" "/>
    <n v="0"/>
    <s v="Partidas restringidas"/>
    <s v="9.6 Hasta el 1er Semestre"/>
    <n v="3"/>
    <x v="2"/>
    <x v="9"/>
    <x v="9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  <n v="1677.889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x v="69"/>
    <x v="17"/>
    <s v=" "/>
    <n v="0"/>
    <s v="N/R"/>
    <s v="N/R"/>
    <n v="0"/>
    <x v="3"/>
    <x v="9"/>
    <x v="9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  <n v="91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9"/>
    <x v="9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  <n v="7633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9"/>
    <x v="9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  <n v="24922.94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58460"/>
    <n v="0"/>
    <n v="0"/>
    <n v="0"/>
    <n v="0"/>
    <n v="0"/>
    <n v="0"/>
    <n v="0"/>
    <n v="19770"/>
    <n v="3519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x v="70"/>
    <x v="5"/>
    <s v=" "/>
    <n v="0"/>
    <s v="N/R"/>
    <s v="N/R"/>
    <n v="0"/>
    <x v="2"/>
    <x v="9"/>
    <x v="9"/>
    <s v="0010-OA"/>
    <s v="0010-OA2.3.2.7.3.1"/>
    <n v="58460"/>
    <n v="0"/>
    <n v="0"/>
    <n v="0"/>
    <n v="31540"/>
    <n v="58460"/>
    <n v="90000"/>
    <n v="0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9"/>
    <x v="9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  <n v="80627.26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x v="41"/>
    <x v="13"/>
    <s v=" "/>
    <n v="0"/>
    <s v="N/R"/>
    <s v="N/R"/>
    <n v="0"/>
    <x v="2"/>
    <x v="9"/>
    <x v="9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  <n v="30439.4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914"/>
    <n v="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x v="71"/>
    <x v="18"/>
    <s v=" "/>
    <n v="0"/>
    <s v="Partidas restringidas"/>
    <s v="9.6 Hasta el 1er Semestre"/>
    <n v="2"/>
    <x v="2"/>
    <x v="9"/>
    <x v="9"/>
    <s v="0010-OA"/>
    <s v="0010-OA2.3.1.11.1.1"/>
    <n v="0"/>
    <n v="0"/>
    <n v="0"/>
    <n v="914"/>
    <n v="0"/>
    <n v="0"/>
    <n v="91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914"/>
    <n v="91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x v="72"/>
    <x v="18"/>
    <s v=" "/>
    <n v="0"/>
    <s v="Partidas restringidas"/>
    <s v="9.6 Hasta el 1er Semestre"/>
    <n v="2"/>
    <x v="2"/>
    <x v="9"/>
    <x v="9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9"/>
    <x v="9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  <n v="1145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x v="73"/>
    <x v="12"/>
    <s v=" "/>
    <n v="0"/>
    <s v="Partidas restringidas"/>
    <s v="9.6 Hasta el 1er Semestre"/>
    <n v="3"/>
    <x v="2"/>
    <x v="9"/>
    <x v="9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x v="74"/>
    <x v="20"/>
    <s v=" "/>
    <n v="0"/>
    <s v="N/R"/>
    <s v="N/R"/>
    <n v="0"/>
    <x v="2"/>
    <x v="9"/>
    <x v="9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  <n v="18994.2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x v="75"/>
    <x v="21"/>
    <s v=" "/>
    <n v="0"/>
    <s v="N/R"/>
    <s v="N/R"/>
    <n v="0"/>
    <x v="4"/>
    <x v="9"/>
    <x v="9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  <n v="898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x v="76"/>
    <x v="10"/>
    <s v=" "/>
    <n v="0"/>
    <s v="Partidas restringidas"/>
    <n v="9.6999999999999993"/>
    <n v="4"/>
    <x v="2"/>
    <x v="9"/>
    <x v="9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  <n v="128499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392200"/>
    <n v="700200"/>
    <n v="685700"/>
    <n v="661700"/>
    <n v="193000"/>
    <n v="34400"/>
    <n v="57500"/>
    <n v="86500"/>
    <n v="62000"/>
    <n v="41800"/>
    <n v="51000"/>
    <n v="73500"/>
    <n v="51500"/>
    <n v="10500"/>
    <n v="0"/>
    <n v="0"/>
    <n v="45000"/>
    <n v="91200"/>
    <n v="60200"/>
    <n v="53000"/>
    <n v="76000"/>
    <n v="63500"/>
    <n v="84300"/>
    <n v="48800"/>
    <n v="58300"/>
    <n v="16300"/>
    <n v="0"/>
    <n v="0"/>
    <n v="45000"/>
    <n v="91200"/>
    <n v="52200"/>
    <n v="52500"/>
    <n v="74500"/>
    <n v="73500"/>
    <n v="84300"/>
    <n v="48800"/>
    <n v="48300"/>
    <n v="263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9"/>
    <x v="9"/>
    <s v="0010-OA"/>
    <s v="0010-OA2.3.2.9.1.1"/>
    <n v="661700"/>
    <n v="596600"/>
    <n v="596600"/>
    <n v="14500"/>
    <n v="24000"/>
    <n v="65100"/>
    <n v="103600"/>
    <n v="1.9370129870129871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00200"/>
    <n v="700200"/>
    <n v="45400"/>
    <n v="118500"/>
    <n v="69700"/>
    <n v="59500"/>
    <n v="62500"/>
    <n v="63500"/>
    <n v="61800"/>
    <n v="17300"/>
    <n v="25800"/>
    <n v="196400"/>
    <n v="192500"/>
    <n v="191400"/>
    <n v="85399.039999999994"/>
    <n v="580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x v="77"/>
    <x v="19"/>
    <s v=" "/>
    <n v="0"/>
    <s v="N/R"/>
    <s v="N/R"/>
    <n v="0"/>
    <x v="2"/>
    <x v="9"/>
    <x v="9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  <n v="202869.34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x v="78"/>
    <x v="20"/>
    <s v=" "/>
    <n v="0"/>
    <s v="N/R"/>
    <s v="N/R"/>
    <n v="0"/>
    <x v="2"/>
    <x v="9"/>
    <x v="9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  <n v="9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9"/>
    <x v="9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  <n v="91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x v="79"/>
    <x v="22"/>
    <s v=" "/>
    <n v="0"/>
    <s v="N/R"/>
    <s v="N/R"/>
    <n v="0"/>
    <x v="3"/>
    <x v="9"/>
    <x v="9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  <n v="110242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9"/>
    <x v="9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x v="80"/>
    <x v="14"/>
    <s v="Límite de Gasto"/>
    <s v="10.6 c)"/>
    <s v="N/R"/>
    <s v="N/R"/>
    <n v="0"/>
    <x v="2"/>
    <x v="9"/>
    <x v="9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9"/>
    <x v="9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  <n v="238496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9"/>
    <x v="9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  <n v="9295.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9"/>
    <x v="9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  <n v="2069.489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9"/>
    <x v="9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  <n v="132267.08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x v="81"/>
    <x v="3"/>
    <s v=" "/>
    <n v="0"/>
    <s v="N/R"/>
    <s v="N/R"/>
    <n v="0"/>
    <x v="1"/>
    <x v="9"/>
    <x v="9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  <n v="4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56"/>
    <n v="12544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x v="82"/>
    <x v="20"/>
    <s v=" "/>
    <n v="0"/>
    <s v="N/R"/>
    <s v="N/R"/>
    <n v="0"/>
    <x v="2"/>
    <x v="9"/>
    <x v="9"/>
    <s v="0010-OA"/>
    <s v="0010-OA2.3.2.6.3.2"/>
    <n v="12356.24"/>
    <n v="12356.24"/>
    <n v="12356.24"/>
    <n v="187.76000000000022"/>
    <n v="0"/>
    <n v="0"/>
    <n v="187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44"/>
    <n v="12544"/>
    <n v="0"/>
    <n v="0"/>
    <n v="0"/>
    <n v="0"/>
    <n v="0"/>
    <n v="0"/>
    <n v="12544"/>
    <n v="0"/>
    <n v="0"/>
    <n v="0"/>
    <n v="0"/>
    <n v="12356.24"/>
    <n v="187.76"/>
    <n v="12356.2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850"/>
    <n v="15435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x v="83"/>
    <x v="20"/>
    <s v=" "/>
    <n v="0"/>
    <s v="N/R"/>
    <s v="N/R"/>
    <n v="0"/>
    <x v="2"/>
    <x v="9"/>
    <x v="9"/>
    <s v="0010-OA"/>
    <s v="0010-OA2.3.2.6.3.4"/>
    <n v="15015.01"/>
    <n v="5456.42"/>
    <n v="5456.42"/>
    <n v="419.98999999999978"/>
    <n v="0"/>
    <n v="9558.59"/>
    <n v="9978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435"/>
    <n v="15435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  <n v="5456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9"/>
    <x v="9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x v="84"/>
    <x v="5"/>
    <s v=" "/>
    <n v="0"/>
    <s v="N/R"/>
    <s v="N/R"/>
    <n v="0"/>
    <x v="2"/>
    <x v="9"/>
    <x v="9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9"/>
    <x v="9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  <n v="4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9"/>
    <x v="9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  <n v="2198061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12"/>
    <n v="388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9"/>
    <x v="9"/>
    <s v="0010-OA"/>
    <s v="0010-OA2.3.1.8.2.1"/>
    <n v="359"/>
    <n v="0"/>
    <n v="0"/>
    <n v="29"/>
    <n v="0"/>
    <n v="359"/>
    <n v="388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88"/>
    <n v="388"/>
    <n v="0"/>
    <n v="0"/>
    <n v="0"/>
    <n v="1000"/>
    <n v="1000"/>
    <n v="0"/>
    <n v="0"/>
    <n v="0"/>
    <n v="0"/>
    <n v="0"/>
    <n v="0"/>
    <n v="0"/>
    <n v="388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375"/>
    <n v="0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9"/>
    <x v="9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  <n v="387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555"/>
    <n v="2974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9"/>
    <x v="9"/>
    <s v="0010-OA"/>
    <s v="0010-OA2.3.1.5.1.2"/>
    <n v="24345.510000000006"/>
    <n v="24345.510000000002"/>
    <n v="24345.510000000002"/>
    <n v="5021.2900000000009"/>
    <n v="0"/>
    <n v="378.19999999999709"/>
    <n v="539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745"/>
    <n v="2974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  <n v="24313.3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x v="85"/>
    <x v="23"/>
    <s v=" "/>
    <n v="0"/>
    <s v="N/R"/>
    <s v="N/R"/>
    <n v="0"/>
    <x v="2"/>
    <x v="9"/>
    <x v="9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  <n v="47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546"/>
    <n v="3546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9"/>
    <x v="9"/>
    <s v="0010-OA"/>
    <s v="0010-OA2.3.1.99.1.99"/>
    <n v="2645.43"/>
    <n v="2645.43"/>
    <n v="2645.43"/>
    <n v="246"/>
    <n v="0"/>
    <n v="654.57000000000016"/>
    <n v="900.57000000000016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546"/>
    <n v="3546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  <n v="2531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870"/>
    <n v="61781.599999999999"/>
    <n v="52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9"/>
    <x v="9"/>
    <s v="0010-OA"/>
    <s v="0010-OA2.3.2.4.7.1"/>
    <n v="61781.599999999999"/>
    <n v="57815.6"/>
    <n v="57815.6"/>
    <n v="22485"/>
    <n v="88.400000000001455"/>
    <n v="39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  <n v="5781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9"/>
    <x v="9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  <n v="740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x v="86"/>
    <x v="5"/>
    <s v=" "/>
    <n v="0"/>
    <s v="N/R"/>
    <s v="N/R"/>
    <n v="0"/>
    <x v="2"/>
    <x v="9"/>
    <x v="9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  <n v="2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9"/>
    <x v="9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9"/>
    <x v="9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x v="87"/>
    <x v="6"/>
    <s v="Límite de Gasto"/>
    <s v="10.6 b)"/>
    <s v="N/R"/>
    <s v="N/R"/>
    <n v="0"/>
    <x v="2"/>
    <x v="9"/>
    <x v="9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  <n v="86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9"/>
    <x v="9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  <n v="172223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x v="88"/>
    <x v="20"/>
    <s v=" "/>
    <n v="0"/>
    <s v="N/R"/>
    <s v="N/R"/>
    <n v="0"/>
    <x v="2"/>
    <x v="9"/>
    <x v="9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x v="89"/>
    <x v="17"/>
    <s v=" "/>
    <n v="0"/>
    <s v="N/R"/>
    <s v="N/R"/>
    <n v="0"/>
    <x v="3"/>
    <x v="9"/>
    <x v="9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  <n v="594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9"/>
    <x v="9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  <n v="12986.5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18740"/>
    <n v="78740"/>
    <n v="68738.2"/>
    <n v="68738.2"/>
    <n v="0"/>
    <n v="0"/>
    <n v="0"/>
    <n v="14000"/>
    <n v="0"/>
    <n v="21238.2"/>
    <n v="0"/>
    <n v="0"/>
    <n v="0"/>
    <n v="25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9"/>
    <x v="9"/>
    <s v="0010-OA"/>
    <s v="0010-OA2.3.2.7.14.98"/>
    <n v="60738.2"/>
    <n v="35238.199999999997"/>
    <n v="35238.199999999997"/>
    <n v="10001.800000000003"/>
    <n v="0"/>
    <n v="33500"/>
    <n v="43501.8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78740"/>
    <n v="78740"/>
    <n v="0"/>
    <n v="0"/>
    <n v="0"/>
    <n v="0"/>
    <n v="14000"/>
    <n v="7000"/>
    <n v="0"/>
    <n v="0"/>
    <n v="0"/>
    <n v="0"/>
    <n v="14000"/>
    <n v="21238.2"/>
    <n v="25501.8"/>
    <n v="35238.1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9"/>
    <x v="9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9"/>
    <x v="9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  <n v="12028.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9"/>
    <x v="9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  <n v="40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0"/>
    <n v="0"/>
    <n v="0"/>
    <n v="0"/>
    <n v="0"/>
    <n v="0"/>
    <n v="0"/>
    <n v="33858.230000000003"/>
    <n v="67716.460000000006"/>
    <n v="36808.230000000003"/>
    <n v="51558.23"/>
    <n v="33858.230000000003"/>
    <n v="0"/>
    <n v="0"/>
    <n v="0"/>
    <n v="203149.38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x v="90"/>
    <x v="9"/>
    <s v=" "/>
    <n v="0"/>
    <s v="N/R"/>
    <s v="N/R"/>
    <n v="0"/>
    <x v="2"/>
    <x v="9"/>
    <x v="9"/>
    <s v="0010-OA"/>
    <s v="0010-OA2.3.2.5.1.1"/>
    <n v="325374.07"/>
    <n v="223799.38000000003"/>
    <n v="223799.38000000003"/>
    <n v="0.92999999999301508"/>
    <n v="0"/>
    <n v="101574.68999999997"/>
    <n v="101575.61999999997"/>
    <n v="0.6394268000000000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  <n v="223799.3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2456"/>
    <n v="29456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x v="91"/>
    <x v="20"/>
    <s v=" "/>
    <n v="0"/>
    <s v="N/R"/>
    <s v="N/R"/>
    <n v="0"/>
    <x v="2"/>
    <x v="9"/>
    <x v="9"/>
    <s v="0010-OA"/>
    <s v="0010-OA2.3.2.6.3.99"/>
    <n v="29455.86"/>
    <n v="29455.86"/>
    <n v="29455.86"/>
    <n v="0.13999999999941792"/>
    <n v="0"/>
    <n v="0"/>
    <n v="0.13999999999941792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29456"/>
    <n v="29456"/>
    <n v="0"/>
    <n v="0"/>
    <n v="0"/>
    <n v="0"/>
    <n v="0"/>
    <n v="0"/>
    <n v="29456"/>
    <n v="0"/>
    <n v="0"/>
    <n v="0"/>
    <n v="0"/>
    <n v="29455.86"/>
    <n v="0.14000000000000001"/>
    <n v="29455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x v="92"/>
    <x v="11"/>
    <s v=" "/>
    <n v="0"/>
    <s v="N/R"/>
    <s v="N/R"/>
    <n v="0"/>
    <x v="0"/>
    <x v="9"/>
    <x v="9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x v="93"/>
    <x v="24"/>
    <s v=" "/>
    <n v="0"/>
    <s v="N/R"/>
    <s v="N/R"/>
    <n v="0"/>
    <x v="2"/>
    <x v="9"/>
    <x v="9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  <n v="6629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x v="94"/>
    <x v="25"/>
    <s v="Límite de Gasto"/>
    <s v="10.6 e)"/>
    <s v="N/R"/>
    <s v="N/R"/>
    <n v="0"/>
    <x v="2"/>
    <x v="9"/>
    <x v="9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  <n v="1258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x v="95"/>
    <x v="15"/>
    <s v=" "/>
    <n v="0"/>
    <s v="Partidas restringidas"/>
    <s v="9.6 Hasta el 1er Semestre"/>
    <n v="1"/>
    <x v="2"/>
    <x v="9"/>
    <x v="9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  <n v="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10"/>
    <x v="10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0"/>
    <x v="10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  <n v="4498.5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10"/>
    <x v="10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0"/>
    <x v="10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  <n v="3813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0"/>
    <x v="10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  <n v="5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10"/>
    <x v="10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  <n v="11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0"/>
    <x v="10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  <n v="1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0"/>
    <x v="10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  <n v="358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10"/>
    <x v="10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10"/>
    <x v="10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  <n v="48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0"/>
    <x v="10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  <n v="2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0"/>
    <x v="10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  <n v="952.6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0"/>
    <x v="10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  <n v="1403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x v="40"/>
    <x v="13"/>
    <s v=" "/>
    <n v="0"/>
    <s v="N/R"/>
    <s v="N/R"/>
    <n v="0"/>
    <x v="2"/>
    <x v="10"/>
    <x v="10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  <n v="13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0"/>
    <x v="10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  <n v="478566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0"/>
    <x v="10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  <n v="17551.07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10"/>
    <x v="10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10"/>
    <x v="10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0"/>
    <x v="10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  <n v="20999.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1"/>
    <x v="11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1"/>
    <x v="11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  <n v="1626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1"/>
    <x v="11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  <n v="27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1"/>
    <x v="11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  <n v="11187.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1"/>
    <x v="11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1"/>
    <x v="11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  <n v="135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1"/>
    <x v="11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  <n v="12134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1"/>
    <x v="11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  <n v="5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x v="96"/>
    <x v="5"/>
    <s v=" "/>
    <n v="0"/>
    <s v="N/R"/>
    <s v="N/R"/>
    <n v="0"/>
    <x v="2"/>
    <x v="11"/>
    <x v="11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  <n v="9077.720000000001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1"/>
    <x v="11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1"/>
    <x v="11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  <n v="6627.41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738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1"/>
    <x v="11"/>
    <s v="0012-OAJ"/>
    <s v="0012-OAJ2.3.2.7.14.98"/>
    <n v="0"/>
    <n v="0"/>
    <n v="0"/>
    <n v="2262"/>
    <n v="0"/>
    <n v="0"/>
    <n v="2262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2262"/>
    <n v="2262"/>
    <n v="0"/>
    <n v="0"/>
    <n v="0"/>
    <n v="0"/>
    <n v="0"/>
    <n v="0"/>
    <n v="0"/>
    <n v="0"/>
    <n v="0"/>
    <n v="0"/>
    <n v="0"/>
    <n v="0"/>
    <n v="226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1"/>
    <x v="11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  <n v="7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1"/>
    <x v="11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  <n v="5369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1"/>
    <x v="11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  <n v="273770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2"/>
    <x v="12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2"/>
    <x v="12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3"/>
    <x v="13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3"/>
    <x v="13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  <n v="21443.4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3"/>
    <x v="13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13"/>
    <x v="13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  <n v="187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3"/>
    <x v="13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  <n v="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3"/>
    <x v="13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  <n v="46561.070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3"/>
    <x v="13"/>
    <s v="0013-OCI"/>
    <s v="0014-OCI2.3.2.9.1.1"/>
    <n v="23500"/>
    <n v="0"/>
    <n v="0"/>
    <n v="0"/>
    <n v="0"/>
    <n v="23500"/>
    <n v="23500"/>
    <n v="0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3"/>
    <x v="13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  <n v="29436.6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3"/>
    <x v="13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3"/>
    <x v="13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  <n v="3250.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4"/>
    <x v="14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  <n v="1945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4"/>
    <x v="14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  <n v="36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4"/>
    <x v="14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  <n v="23625.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4"/>
    <x v="14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4"/>
    <x v="14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0"/>
    <n v="0"/>
    <n v="0"/>
    <n v="0"/>
    <n v="0"/>
    <n v="11000"/>
    <n v="18000"/>
    <n v="11000"/>
    <n v="0"/>
    <n v="0"/>
    <n v="0"/>
    <n v="26000"/>
    <n v="0"/>
    <n v="0"/>
    <n v="0"/>
    <n v="0"/>
    <n v="22000"/>
    <n v="7000"/>
    <n v="11000"/>
    <n v="0"/>
    <n v="0"/>
    <n v="2600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4"/>
    <x v="14"/>
    <s v="0015-DCEME"/>
    <s v="0015-DCEME2.3.2.9.1.1"/>
    <n v="79000"/>
    <n v="66000"/>
    <n v="66000"/>
    <n v="0"/>
    <n v="0"/>
    <n v="13000"/>
    <n v="13000"/>
    <n v="0.57894736842105265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4"/>
    <x v="14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4"/>
    <x v="14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4"/>
    <x v="14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4"/>
    <x v="14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4"/>
    <x v="14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  <n v="36451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4"/>
    <x v="14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4"/>
    <x v="14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  <n v="497450.7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5"/>
    <x v="15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  <n v="2974.430000000000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5"/>
    <x v="15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  <n v="4283.3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5"/>
    <x v="15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  <n v="27058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5"/>
    <x v="15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5"/>
    <x v="15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  <n v="767066.210000000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5"/>
    <x v="15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5"/>
    <x v="15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5"/>
    <x v="15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  <n v="33049.27999999999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5"/>
    <x v="15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5"/>
    <x v="15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5"/>
    <x v="15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  <n v="14083.9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5"/>
    <x v="15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5"/>
    <x v="15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5"/>
    <x v="15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  <n v="259918.2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6"/>
    <x v="16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  <n v="31380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6"/>
    <x v="16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  <n v="180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6"/>
    <x v="16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6"/>
    <x v="16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  <n v="1683.6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6"/>
    <x v="16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6"/>
    <x v="16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6"/>
    <x v="16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6"/>
    <x v="16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  <n v="18707.1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7"/>
    <x v="17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  <n v="13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7"/>
    <x v="17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7"/>
    <x v="17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  <n v="21792.5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7"/>
    <x v="17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  <n v="650.0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8"/>
    <x v="18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8"/>
    <x v="18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8"/>
    <x v="18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  <n v="915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8"/>
    <x v="18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  <n v="42820.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8"/>
    <x v="18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  <n v="1188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60228"/>
    <n v="16022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9"/>
    <x v="19"/>
    <n v="0"/>
    <s v="0018-DCEME2.1.1.13.1.1"/>
    <n v="55417.869999999995"/>
    <n v="55417.869999999995"/>
    <n v="53011.42"/>
    <n v="0"/>
    <n v="0"/>
    <n v="104810.13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  <n v="27727.5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9"/>
    <x v="19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9"/>
    <x v="19"/>
    <n v="0"/>
    <s v="0018-DCEME2.1.3.1.1.15"/>
    <n v="1733.44"/>
    <n v="1733.44"/>
    <n v="1733.44"/>
    <n v="0"/>
    <n v="0"/>
    <n v="260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  <n v="86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9"/>
    <x v="19"/>
    <n v="0"/>
    <s v="0018-DCEME2.1.1.13.1.2"/>
    <n v="18400"/>
    <n v="18400"/>
    <n v="17353.96"/>
    <n v="0"/>
    <n v="0"/>
    <n v="18657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  <n v="92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0"/>
    <x v="20"/>
    <n v="0"/>
    <s v="0019-DCEME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2100"/>
    <n v="2100"/>
    <n v="0"/>
    <n v="0"/>
    <n v="0"/>
    <n v="2100"/>
    <n v="2100"/>
    <n v="0"/>
    <n v="0"/>
    <n v="2100"/>
    <n v="2100"/>
    <n v="0"/>
    <n v="0"/>
    <n v="0"/>
    <n v="0"/>
    <n v="0"/>
    <n v="0"/>
    <n v="0"/>
    <n v="0"/>
    <n v="0"/>
    <n v="0"/>
    <n v="0"/>
    <n v="0"/>
    <n v="21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32228"/>
    <n v="132228"/>
    <n v="132228"/>
    <n v="132228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28652.27"/>
    <n v="0"/>
    <n v="0"/>
    <n v="0"/>
    <n v="0"/>
    <n v="0"/>
    <n v="0"/>
    <n v="0"/>
    <n v="0"/>
    <n v="0"/>
    <n v="0"/>
    <n v="32619.87"/>
    <n v="28652.2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0"/>
    <x v="20"/>
    <n v="0"/>
    <s v="0019-DCEME2.1.1.13.1.1"/>
    <n v="65523.259999999995"/>
    <n v="65523.259999999995"/>
    <n v="61272.14"/>
    <n v="0"/>
    <n v="0"/>
    <n v="66704.740000000005"/>
    <n v="66704.740000000005"/>
    <n v="0"/>
    <n v="0"/>
    <n v="0"/>
    <n v="0"/>
    <n v="0"/>
    <n v="0"/>
    <n v="0"/>
    <n v="0"/>
    <n v="0"/>
    <n v="0"/>
    <n v="32619.87"/>
    <n v="33056.76"/>
    <n v="33056.76"/>
    <n v="33056.76"/>
    <n v="131790.15000000002"/>
    <n v="0"/>
    <n v="437.85000000000036"/>
    <n v="437.85000000000036"/>
    <n v="132228.00000000003"/>
    <n v="33494.61"/>
    <n v="0"/>
    <n v="437.85000000000036"/>
    <n v="132228"/>
    <n v="131790.15"/>
    <n v="0"/>
    <n v="0"/>
    <n v="0"/>
    <n v="0"/>
    <n v="0"/>
    <n v="0"/>
    <n v="0"/>
    <n v="0"/>
    <n v="33056.76"/>
    <n v="0"/>
    <n v="0"/>
    <n v="32619.87"/>
    <n v="99170.28"/>
    <n v="32619.8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610"/>
    <n v="12610"/>
    <n v="12610"/>
    <n v="1261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12528.46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0"/>
    <x v="20"/>
    <n v="0"/>
    <s v="0019-DCEME2.1.4.1.1.7"/>
    <n v="12609.52"/>
    <n v="12609.52"/>
    <n v="12609.52"/>
    <n v="0"/>
    <n v="0"/>
    <n v="0.47999999999956344"/>
    <n v="0.47999999999956344"/>
    <n v="0"/>
    <n v="0"/>
    <n v="0"/>
    <n v="0"/>
    <n v="0"/>
    <n v="0"/>
    <n v="0"/>
    <n v="0"/>
    <n v="0"/>
    <n v="0"/>
    <n v="12609.52"/>
    <n v="0"/>
    <n v="0"/>
    <n v="0"/>
    <n v="12609.52"/>
    <n v="0"/>
    <n v="0.48"/>
    <n v="0.48"/>
    <n v="12610"/>
    <n v="0.48"/>
    <n v="0"/>
    <n v="0.48"/>
    <n v="12610"/>
    <n v="12609.52"/>
    <n v="0"/>
    <n v="0"/>
    <n v="0"/>
    <n v="0"/>
    <n v="0"/>
    <n v="0"/>
    <n v="0"/>
    <n v="0"/>
    <n v="0"/>
    <n v="0"/>
    <n v="0"/>
    <n v="12609.52"/>
    <n v="0"/>
    <n v="12609.5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7801"/>
    <n v="7801"/>
    <n v="7801"/>
    <n v="7801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516.76"/>
    <n v="1733.44"/>
    <n v="0"/>
    <n v="0"/>
    <n v="0"/>
    <n v="0"/>
    <n v="0"/>
    <n v="0"/>
    <n v="0"/>
    <n v="0"/>
    <n v="0"/>
    <n v="0"/>
    <n v="1733.44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0"/>
    <x v="20"/>
    <n v="0"/>
    <s v="0019-DCEME2.1.3.1.1.15"/>
    <n v="3250.2"/>
    <n v="3250.2"/>
    <n v="3250.2"/>
    <n v="0"/>
    <n v="0"/>
    <n v="4550.8"/>
    <n v="4550.8"/>
    <n v="0"/>
    <n v="0"/>
    <n v="0"/>
    <n v="0"/>
    <n v="0"/>
    <n v="0"/>
    <n v="0"/>
    <n v="0"/>
    <n v="0"/>
    <n v="0"/>
    <n v="1733.44"/>
    <n v="1950.1200000000003"/>
    <n v="1950.1200000000003"/>
    <n v="1950.1200000000003"/>
    <n v="7583.8000000000011"/>
    <n v="0"/>
    <n v="217.2"/>
    <n v="217.2"/>
    <n v="7801.0000000000009"/>
    <n v="2167.3200000000002"/>
    <n v="0"/>
    <n v="217.2"/>
    <n v="7801"/>
    <n v="7583.8"/>
    <n v="0"/>
    <n v="0"/>
    <n v="0"/>
    <n v="0"/>
    <n v="0"/>
    <n v="0"/>
    <n v="0"/>
    <n v="0"/>
    <n v="1950.1200000000003"/>
    <n v="0"/>
    <n v="0"/>
    <n v="1733.44"/>
    <n v="5850.3600000000006"/>
    <n v="1733.4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169284"/>
    <n v="169284"/>
    <n v="169284"/>
    <n v="169284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18030.34"/>
    <n v="0"/>
    <n v="0"/>
    <n v="0"/>
    <n v="0"/>
    <n v="0"/>
    <n v="0"/>
    <n v="0"/>
    <n v="0"/>
    <n v="0"/>
    <n v="0"/>
    <n v="20480.810000000001"/>
    <n v="18030.3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0"/>
    <x v="20"/>
    <n v="0"/>
    <s v="0019-DCEME2.1.1.13.1.2"/>
    <n v="40949.25"/>
    <n v="40949.25"/>
    <n v="38511.15"/>
    <n v="0"/>
    <n v="0"/>
    <n v="128334.75"/>
    <n v="128334.75"/>
    <n v="0"/>
    <n v="0"/>
    <n v="0"/>
    <n v="0"/>
    <n v="0"/>
    <n v="0"/>
    <n v="0"/>
    <n v="0"/>
    <n v="0"/>
    <n v="0"/>
    <n v="20480.810000000001"/>
    <n v="42320.950000000004"/>
    <n v="42320.950000000004"/>
    <n v="42320.950000000004"/>
    <n v="147443.66000000003"/>
    <n v="0"/>
    <n v="21840.340000000004"/>
    <n v="21840.340000000004"/>
    <n v="169284.00000000003"/>
    <n v="64161.289999999994"/>
    <n v="0"/>
    <n v="21840.340000000004"/>
    <n v="169284"/>
    <n v="147443.66"/>
    <n v="0"/>
    <n v="0"/>
    <n v="0"/>
    <n v="0"/>
    <n v="0"/>
    <n v="0"/>
    <n v="0"/>
    <n v="0"/>
    <n v="42320.950000000004"/>
    <n v="0"/>
    <n v="0"/>
    <n v="20480.810000000001"/>
    <n v="126962.85"/>
    <n v="20480.81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5"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s v="2.6.7.1.6.3 - GASTOS POR LA CONTRATACION DE SERVICIOS"/>
    <s v="2.6.7.1 - INVERSIONES INTANGIBLES"/>
    <s v=" "/>
    <n v="0"/>
    <s v="N/R"/>
    <s v="N/R"/>
    <n v="0"/>
    <x v="0"/>
    <x v="0"/>
    <s v="0001-PI 2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53468.6000000001"/>
    <n v="1253468.6000000001"/>
    <n v="831564.82"/>
    <n v="2227.3000000000002"/>
    <n v="0"/>
    <n v="26000"/>
    <n v="0"/>
    <n v="160643.21"/>
    <n v="93506"/>
    <n v="16002.71"/>
    <n v="19024.560000000001"/>
    <n v="104500"/>
    <n v="0"/>
    <n v="0"/>
    <n v="67192.17"/>
    <n v="127059.88"/>
    <n v="83546.259999999995"/>
    <n v="111408.36"/>
    <n v="110628.44"/>
    <n v="115516.72"/>
    <n v="95166.96"/>
    <n v="107019.56"/>
    <n v="112250.74"/>
    <n v="42285.67"/>
    <n v="0"/>
    <n v="0"/>
    <n v="29900"/>
    <n v="155862.04999999999"/>
    <n v="72188.42"/>
    <n v="113335.22"/>
    <n v="108925.06"/>
    <n v="115516.72"/>
    <n v="114791.32"/>
    <n v="106382.17"/>
    <n v="112888.13"/>
    <n v="42285.67"/>
    <n v="0"/>
    <n v="0"/>
    <n v="759218.13"/>
    <n v="2227.3000000000002"/>
    <n v="0"/>
    <n v="26000"/>
    <n v="0"/>
    <n v="110729.85"/>
    <n v="37402.400000000001"/>
    <n v="7973.2"/>
    <n v="19024.560000000001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0"/>
    <s v="0001-PI 2"/>
    <s v="0001-PI 2"/>
    <s v="0001-PI 22.6.8.1.4.3"/>
    <n v="1253468.6000000001"/>
    <n v="972074.75999999989"/>
    <n v="972074.76000000013"/>
    <n v="95757.399999999907"/>
    <n v="0"/>
    <n v="281393.8400000002"/>
    <n v="377151.24000000011"/>
    <n v="0.56356668533482668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0"/>
    <s v="0001-PI 2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2359.62"/>
    <n v="0"/>
    <n v="0"/>
    <n v="25586.66"/>
    <n v="301721.28999999998"/>
    <n v="96923.32"/>
    <n v="117160.74"/>
    <n v="27000"/>
    <n v="46750"/>
    <n v="85142"/>
    <n v="100658.1"/>
    <n v="98744.61"/>
    <n v="92359.62"/>
    <n v="0"/>
    <n v="0"/>
    <n v="813046.34"/>
    <n v="10000"/>
    <n v="0"/>
    <n v="109000"/>
    <n v="0"/>
    <n v="40000"/>
    <n v="20000"/>
    <n v="0"/>
    <n v="0"/>
    <n v="0"/>
    <n v="0"/>
    <n v="0"/>
    <s v="2"/>
    <s v="6"/>
    <s v="7"/>
    <s v="1"/>
    <s v="4"/>
    <s v="3"/>
    <s v="2.6.7.1.4.3"/>
    <s v="2.6.7.1.4.3 - GASTOS POR LA CONTRATACION DE SERVICIOS"/>
    <s v="2.6.7.1 - INVERSIONES INTANGIBLES"/>
    <s v=" "/>
    <n v="0"/>
    <s v="N/R"/>
    <s v="N/R"/>
    <n v="0"/>
    <x v="0"/>
    <x v="0"/>
    <s v="0001-PI 2"/>
    <s v="0001-PI 2"/>
    <s v="0001-PI 22.6.7.1.4.3"/>
    <n v="2542209.2000000002"/>
    <n v="992046.34"/>
    <n v="992046.34"/>
    <n v="2026547.7999999998"/>
    <n v="0"/>
    <n v="1550162.8600000003"/>
    <n v="3576710.66"/>
    <n v="0.16418410599972194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0"/>
    <s v="0001-PI 2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"/>
    <s v="0002-DCEME (CEAM, FP)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"/>
    <s v="0002-DCEME (CEAM, FP)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"/>
    <s v="0002-DCEME (CEAM, FP)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22333.0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"/>
    <s v="0002-DCEME (CEAM, FP)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9862.2999999999993"/>
    <n v="9768.2999999999993"/>
    <n v="0"/>
    <n v="0"/>
    <n v="0"/>
    <n v="2462"/>
    <n v="0"/>
    <n v="0"/>
    <n v="476.8"/>
    <n v="2932.2"/>
    <n v="1670.3"/>
    <n v="1907"/>
    <n v="0"/>
    <n v="0"/>
    <n v="0"/>
    <n v="0"/>
    <n v="0"/>
    <n v="3200"/>
    <n v="-706.1"/>
    <n v="0"/>
    <n v="640"/>
    <n v="3631.8"/>
    <n v="798.6"/>
    <n v="1884"/>
    <n v="0"/>
    <n v="0"/>
    <n v="0"/>
    <n v="0"/>
    <n v="0"/>
    <n v="3200"/>
    <n v="-706.1"/>
    <n v="0"/>
    <n v="640"/>
    <n v="3631.8"/>
    <n v="798.6"/>
    <n v="1884"/>
    <n v="0"/>
    <n v="0"/>
    <n v="0"/>
    <n v="0"/>
    <n v="0"/>
    <n v="3200"/>
    <n v="0"/>
    <n v="0"/>
    <n v="640"/>
    <n v="3866.7"/>
    <n v="1693.3"/>
    <n v="196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"/>
    <s v="0002-DCEME (CEAM, FP)"/>
    <s v="0002-DCEME (IEVCEAM, G CEAM, FP)"/>
    <s v="0002-DCEME2.3.2.1.2.2"/>
    <n v="9448.2999999999993"/>
    <n v="9448.3000000000011"/>
    <n v="9448.3000000000011"/>
    <n v="9703.7000000000007"/>
    <n v="94"/>
    <n v="319.99999999999818"/>
    <n v="10117.699999999999"/>
    <n v="0.29360783095090121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57373"/>
    <n v="85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99"/>
    <n v="0"/>
    <n v="0"/>
    <n v="0"/>
    <n v="85227"/>
    <n v="0"/>
    <n v="0"/>
    <n v="85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85227"/>
    <n v="85227"/>
    <n v="0"/>
    <n v="0"/>
    <n v="0"/>
    <n v="0"/>
    <n v="24800"/>
    <n v="0"/>
    <n v="0"/>
    <n v="0"/>
    <n v="0"/>
    <n v="0"/>
    <n v="0"/>
    <n v="0"/>
    <n v="102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19572.39"/>
    <n v="19492.39"/>
    <n v="0"/>
    <n v="0"/>
    <n v="0"/>
    <n v="1879.44"/>
    <n v="0"/>
    <n v="0"/>
    <n v="74"/>
    <n v="9051.36"/>
    <n v="4776.68"/>
    <n v="3710.91"/>
    <n v="0"/>
    <n v="0"/>
    <n v="0"/>
    <n v="0"/>
    <n v="0"/>
    <n v="0"/>
    <n v="1879.44"/>
    <n v="0"/>
    <n v="100"/>
    <n v="134"/>
    <n v="11095.29"/>
    <n v="3733.85"/>
    <n v="0"/>
    <n v="0"/>
    <n v="0"/>
    <n v="0"/>
    <n v="0"/>
    <n v="0"/>
    <n v="0"/>
    <n v="1879.44"/>
    <n v="100"/>
    <n v="134"/>
    <n v="8891.36"/>
    <n v="5937.78"/>
    <n v="0"/>
    <n v="0"/>
    <n v="0"/>
    <n v="0"/>
    <n v="0"/>
    <n v="1879.44"/>
    <n v="0"/>
    <n v="0"/>
    <n v="100"/>
    <n v="9131.36"/>
    <n v="4776.68"/>
    <n v="1241.0999999999999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"/>
    <s v="0002-DCEME (CEAM, FP)"/>
    <s v="0002-DCEME (IEVCEAM, G CEAM, FP)"/>
    <s v="0002-DCEME2.3.2.1.2.1"/>
    <n v="19492.39"/>
    <n v="16942.580000000002"/>
    <n v="16942.580000000002"/>
    <n v="18247.61"/>
    <n v="80"/>
    <n v="2549.8099999999977"/>
    <n v="20877.419999999998"/>
    <n v="0.44797937599153892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"/>
    <s v="0002-DCEME (CEAM, FP)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"/>
    <s v="0002-DCEME (CEAM, FP)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3793.77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"/>
    <s v="0002-DCEME (CEAM, FP)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"/>
    <s v="0002-DCEME (CEAM, FP)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"/>
    <s v="0002-DCEME (CEAM, FP)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"/>
    <s v="0002-DCEME (CEAM, FP)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0820"/>
    <n v="599820"/>
    <n v="300000"/>
    <n v="300000"/>
    <n v="48000"/>
    <n v="24000"/>
    <n v="36000"/>
    <n v="0"/>
    <n v="18000"/>
    <n v="30000"/>
    <n v="69000"/>
    <n v="27000"/>
    <n v="0"/>
    <n v="48000"/>
    <n v="0"/>
    <n v="0"/>
    <n v="35000"/>
    <n v="13000"/>
    <n v="0"/>
    <n v="28240"/>
    <n v="19880"/>
    <n v="0"/>
    <n v="41880"/>
    <n v="35000"/>
    <n v="49000"/>
    <n v="0"/>
    <n v="0"/>
    <n v="0"/>
    <n v="35000"/>
    <n v="13000"/>
    <n v="0"/>
    <n v="16000"/>
    <n v="32120"/>
    <n v="0"/>
    <n v="41880"/>
    <n v="35000"/>
    <n v="49000"/>
    <n v="0"/>
    <n v="0"/>
    <n v="0"/>
    <n v="48000"/>
    <n v="24000"/>
    <n v="36000"/>
    <n v="0"/>
    <n v="18000"/>
    <n v="21000"/>
    <n v="57000"/>
    <n v="18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"/>
    <s v="0002-DCEME (CEAM, FP)"/>
    <s v="0002-DCEME (IEVCEAM, G CEAM, FP)"/>
    <s v="0002-DCEME2.3.2.9.1.1"/>
    <n v="300000"/>
    <n v="222000"/>
    <n v="222000"/>
    <n v="299820"/>
    <n v="0"/>
    <n v="78000"/>
    <n v="377820"/>
    <n v="0.54278728606356963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599820"/>
    <n v="599820"/>
    <n v="49000"/>
    <n v="13000"/>
    <n v="34000"/>
    <n v="20000"/>
    <n v="20000"/>
    <n v="33880"/>
    <n v="74880"/>
    <n v="48040"/>
    <n v="47000"/>
    <n v="48000"/>
    <n v="48120"/>
    <n v="125880"/>
    <n v="31582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"/>
    <s v="0002-DCEME (CEAM, FP)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2"/>
    <s v="0003-DE (FT)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2"/>
    <s v="0003-DE (FT)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2"/>
    <s v="0003-DE (FT)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2"/>
    <s v="0003-DE (FT)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2"/>
    <s v="0003-DE (FT)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2"/>
    <s v="0003-DE (FT)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84271.9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2"/>
    <s v="0003-DE (FT)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100.5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2"/>
    <s v="0003-DE (FT)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2"/>
    <s v="0003-DE (FT)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2"/>
    <s v="0003-DE (FT)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2"/>
    <s v="0003-DE (FT)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2"/>
    <s v="0003-DE (FT)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2"/>
    <s v="0003-DE (FT)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2"/>
    <s v="0003-DE (FT)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2"/>
    <s v="0003-DE (FT)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2"/>
    <s v="0003-DE (FT)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2"/>
    <s v="0003-DE (FT)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3912.96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2"/>
    <s v="0003-DE (FT)"/>
    <s v="0003-DE"/>
    <s v="0003-DE2.3.2.2.5.1"/>
    <n v="151228.20000000001"/>
    <n v="44210.140000000007"/>
    <n v="43975.14"/>
    <n v="147971.79999999999"/>
    <n v="0"/>
    <n v="107018.06"/>
    <n v="254989.86"/>
    <n v="0.13678879950495051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2"/>
    <s v="0003-DE (FT)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2"/>
    <s v="0003-DE (FT)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2"/>
    <s v="0003-DE (FT)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3"/>
    <s v="0004-PI 1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3"/>
    <s v="0004-PI 1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500"/>
    <n v="5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3"/>
    <s v="0004-PI 1"/>
    <s v="0004-PI 1"/>
    <s v="0004-PI 12.6.3.2.3.1"/>
    <n v="0"/>
    <n v="0"/>
    <n v="0"/>
    <n v="52500"/>
    <n v="0"/>
    <n v="0"/>
    <n v="5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00"/>
    <n v="525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3"/>
    <s v="0004-PI 1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3"/>
    <s v="0004-PI 1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3"/>
    <s v="0004-PI 1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4"/>
    <s v="0005-OPP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4"/>
    <s v="0005-OPP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98568"/>
    <n v="346568"/>
    <n v="250280"/>
    <n v="250280"/>
    <n v="104780"/>
    <n v="27000"/>
    <n v="36000"/>
    <n v="6000"/>
    <n v="18000"/>
    <n v="18000"/>
    <n v="0"/>
    <n v="0"/>
    <n v="40500"/>
    <n v="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4"/>
    <s v="0005-OPP"/>
    <s v="0005-OPP"/>
    <s v="0005-OPP2.3.2.9.1.1"/>
    <n v="250280"/>
    <n v="209780"/>
    <n v="209780"/>
    <n v="96288"/>
    <n v="0"/>
    <n v="40500"/>
    <n v="136788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46568"/>
    <n v="346568"/>
    <n v="12360"/>
    <n v="24360"/>
    <n v="51920"/>
    <n v="37500"/>
    <n v="36000"/>
    <n v="36000"/>
    <n v="18000"/>
    <n v="0"/>
    <n v="0"/>
    <n v="97280"/>
    <n v="94500"/>
    <n v="18000"/>
    <n v="40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4"/>
    <s v="0005-OPP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4"/>
    <s v="0005-OPP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4"/>
    <s v="0005-OPP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4"/>
    <s v="0005-OPP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4"/>
    <s v="0005-OPP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4"/>
    <s v="0005-OPP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4"/>
    <s v="0005-OPP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4"/>
    <s v="0005-OPP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4"/>
    <s v="0005-OPP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4"/>
    <s v="0005-OPP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4"/>
    <s v="0005-OPP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4"/>
    <s v="0005-OPP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4"/>
    <s v="0005-OPP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4"/>
    <s v="0005-OPP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5"/>
    <s v="0006-JEFATURA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5"/>
    <s v="0006-JEFATURA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5"/>
    <s v="0006-JEFATURA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5"/>
    <s v="0006-JEFATURA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5"/>
    <s v="0006-JEFATURA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5"/>
    <s v="0006-JEFATURA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5"/>
    <s v="0006-JEFATURA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5"/>
    <s v="0006-JEFATURA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5"/>
    <s v="0006-JEFATURA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5"/>
    <s v="0006-JEFATURA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5"/>
    <s v="0006-JEFATURA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5"/>
    <s v="0006-JEFATURA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5"/>
    <s v="0006-JEFATURA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6"/>
    <s v="0007-GG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6"/>
    <s v="0007-GG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6"/>
    <s v="0007-GG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6"/>
    <s v="0007-GG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6"/>
    <s v="0007-GG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6"/>
    <s v="0007-GG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6"/>
    <s v="0007-GG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6"/>
    <s v="0007-GG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6"/>
    <s v="0007-GG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6"/>
    <s v="0007-GG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6"/>
    <s v="0007-GG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6"/>
    <s v="0007-GG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7"/>
    <s v="0008-OAUGD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7"/>
    <s v="0008-OAUGD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7"/>
    <s v="0008-OAUGD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s v="2.3.2.2.3.1 - CORREOS Y SERVICIOS DE MENSAJERIA"/>
    <s v="2.3.2.2 - SERVICIOS BASICOS, COMUNICACIONES, PUBLICIDAD Y DIFUSION"/>
    <s v=" "/>
    <n v="0"/>
    <s v="N/R"/>
    <s v="N/R"/>
    <n v="0"/>
    <x v="2"/>
    <x v="7"/>
    <s v="0008-OAUGD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1529"/>
    <n v="2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7"/>
    <s v="0008-OAUGD"/>
    <s v="0008-OAUGD"/>
    <s v="0008-OAUGD2.3.1.2.1.1"/>
    <n v="2329"/>
    <n v="2329"/>
    <n v="2329"/>
    <n v="0"/>
    <n v="0"/>
    <n v="0"/>
    <n v="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2329"/>
    <n v="2329"/>
    <n v="0"/>
    <n v="0"/>
    <n v="840"/>
    <n v="0"/>
    <n v="0"/>
    <n v="0"/>
    <n v="2013"/>
    <n v="0"/>
    <n v="0"/>
    <n v="316"/>
    <n v="0"/>
    <n v="2013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6500"/>
    <n v="0"/>
    <n v="0"/>
    <n v="0"/>
    <n v="0"/>
    <n v="3000"/>
    <n v="9500"/>
    <n v="12500"/>
    <n v="6500"/>
    <n v="12500"/>
    <n v="9500"/>
    <n v="6500"/>
    <n v="9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7"/>
    <s v="0008-OAUGD"/>
    <s v="0008-OAUGD"/>
    <s v="0008-OAUGD2.3.2.9.1.1"/>
    <n v="87500"/>
    <n v="69500"/>
    <n v="69500"/>
    <n v="0"/>
    <n v="0"/>
    <n v="18000"/>
    <n v="18000"/>
    <n v="1.1779661016949152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7"/>
    <s v="0008-OAUGD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7"/>
    <s v="0008-OAUGD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7"/>
    <s v="0008-OAUGD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7"/>
    <s v="0008-OAUGD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7"/>
    <s v="0008-OAUGD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50873"/>
    <n v="76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7"/>
    <s v="0008-OAUGD"/>
    <s v="0008-OAUGD"/>
    <s v="0008-OAUGD2.3.2.7.14.98"/>
    <n v="15000"/>
    <n v="15000"/>
    <n v="15000"/>
    <n v="61673"/>
    <n v="0"/>
    <n v="0"/>
    <n v="61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6673"/>
    <n v="76673"/>
    <n v="0"/>
    <n v="6400"/>
    <n v="0"/>
    <n v="0"/>
    <n v="0"/>
    <n v="5250"/>
    <n v="5250"/>
    <n v="5250"/>
    <n v="5250"/>
    <n v="0"/>
    <n v="4500"/>
    <n v="10500"/>
    <n v="616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7"/>
    <s v="0008-OAUGD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7"/>
    <s v="0008-OAUGD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7"/>
    <s v="0008-OAUGD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7"/>
    <s v="0008-OAUGD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1829"/>
    <n v="1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7"/>
    <s v="0008-OAUGD"/>
    <s v="0008-OAUGD"/>
    <s v="0008-OAUGD2.3.2.7.11.6"/>
    <n v="1829"/>
    <n v="1829"/>
    <n v="1829"/>
    <n v="0"/>
    <n v="0"/>
    <n v="0"/>
    <n v="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1829"/>
    <n v="1829"/>
    <n v="0"/>
    <n v="0"/>
    <n v="0"/>
    <n v="0"/>
    <n v="0"/>
    <n v="0"/>
    <n v="0"/>
    <n v="0"/>
    <n v="0"/>
    <n v="0"/>
    <n v="0"/>
    <n v="0"/>
    <n v="182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7"/>
    <s v="0008-OAUGD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7"/>
    <s v="0008-OAUGD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8"/>
    <s v="0009-OTI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8"/>
    <s v="0009-OTI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8"/>
    <s v="0009-OTI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3354.42"/>
    <n v="43354.42"/>
    <n v="0"/>
    <n v="0"/>
    <n v="0"/>
    <n v="21331.1"/>
    <n v="0"/>
    <n v="18750"/>
    <n v="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8"/>
    <s v="0009-OTI"/>
    <s v="0009-OTI"/>
    <s v="0009-OTI2.3.1.5.1.1"/>
    <n v="40081.1"/>
    <n v="24331.1"/>
    <n v="24331.1"/>
    <n v="28084.58"/>
    <n v="0"/>
    <n v="19023.3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8"/>
    <s v="0009-OTI"/>
    <s v="0009-OTI"/>
    <s v="0009-OTI2.3.1.5.3.1"/>
    <n v="0"/>
    <n v="0"/>
    <n v="0"/>
    <n v="870"/>
    <n v="0"/>
    <n v="0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8"/>
    <s v="0009-OTI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8"/>
    <s v="0009-OTI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s v="2.6.3.2.3.3 - EQUIPOS DE TELECOMUNICACIONES"/>
    <s v="2.6.3.2 - ADQUISICION DE MAQUINARIAS, EQUIPO Y MOBILIARIO"/>
    <s v=" "/>
    <n v="0"/>
    <s v="N/R"/>
    <s v="N/R"/>
    <n v="0"/>
    <x v="0"/>
    <x v="8"/>
    <s v="0009-OTI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0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s v="2.3.2.2.2.2 - SERVICIO DE TELEFONIA FIJA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2"/>
    <n v="67360.009999999995"/>
    <n v="43693.359999999993"/>
    <n v="43693.359999999993"/>
    <n v="0.99000000000523869"/>
    <n v="0"/>
    <n v="23666.65"/>
    <n v="23667.640000000007"/>
    <n v="0.87386719999999984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37278"/>
    <n v="1037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8"/>
    <s v="0009-OTI"/>
    <s v="0009-OTI"/>
    <s v="0009-OTI2.3.2.2.3.99"/>
    <n v="972186.15000000014"/>
    <n v="614947.83000000007"/>
    <n v="614947.83000000007"/>
    <n v="65091.849999999977"/>
    <n v="0"/>
    <n v="357238.31999999995"/>
    <n v="422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37278"/>
    <n v="1037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238.36"/>
    <n v="238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s v="2.3.1.99.1.1 - HERRAMIENTAS"/>
    <s v="2.3.1.99 - COMPRA DE OTROS BIENES"/>
    <s v=" "/>
    <n v="0"/>
    <s v="N/R"/>
    <s v="N/R"/>
    <n v="0"/>
    <x v="2"/>
    <x v="8"/>
    <s v="0009-OTI"/>
    <s v="0009-OTI"/>
    <s v="0009-OTI2.3.1.99.1.1"/>
    <n v="0"/>
    <n v="0"/>
    <n v="0"/>
    <n v="1654.6399999999999"/>
    <n v="0"/>
    <n v="238.36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8"/>
    <s v="0009-OTI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8"/>
    <s v="0009-OTI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50559.4"/>
    <n v="54959.4"/>
    <n v="23912.7"/>
    <n v="0"/>
    <n v="0"/>
    <n v="0"/>
    <n v="0"/>
    <n v="0"/>
    <n v="0"/>
    <n v="17717.7"/>
    <n v="0"/>
    <n v="13329"/>
    <n v="0"/>
    <n v="0"/>
    <n v="0"/>
    <n v="3985.45"/>
    <n v="3985.45"/>
    <n v="3985.45"/>
    <n v="0"/>
    <n v="3985.45"/>
    <n v="3985.45"/>
    <n v="3985.45"/>
    <n v="5905.9"/>
    <n v="0"/>
    <n v="0"/>
    <n v="0"/>
    <n v="0"/>
    <n v="3985.45"/>
    <n v="3985.45"/>
    <n v="3985.45"/>
    <n v="0"/>
    <n v="3985.45"/>
    <n v="3985.45"/>
    <n v="3985.45"/>
    <n v="5905.9"/>
    <n v="0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8"/>
    <s v="0009-OTI"/>
    <s v="0009-OTI"/>
    <s v="0009-OTI2.3.2.5.1.99"/>
    <n v="54959.4"/>
    <n v="29818.6"/>
    <n v="29818.6"/>
    <n v="29890.600000000006"/>
    <n v="95600"/>
    <n v="25140.800000000003"/>
    <n v="150631.4"/>
    <n v="8.7444574780058654E-2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0053.33"/>
    <n v="60053.33"/>
    <n v="41553.33"/>
    <n v="0"/>
    <n v="0"/>
    <n v="0"/>
    <n v="0"/>
    <n v="0"/>
    <n v="0"/>
    <n v="18500"/>
    <n v="0"/>
    <n v="0"/>
    <n v="0"/>
    <n v="0"/>
    <n v="3249.33"/>
    <n v="3938.43"/>
    <n v="4426.9399999999996"/>
    <n v="5274.46"/>
    <n v="3351.57"/>
    <n v="3746.74"/>
    <n v="3575.56"/>
    <n v="3619.12"/>
    <n v="11312.49"/>
    <n v="4040.95"/>
    <n v="0"/>
    <n v="0"/>
    <n v="3249.33"/>
    <n v="3938.43"/>
    <n v="4426.9399999999996"/>
    <n v="5274.46"/>
    <n v="3351.57"/>
    <n v="3746.74"/>
    <n v="3575.56"/>
    <n v="3619.12"/>
    <n v="11312.49"/>
    <n v="4040.95"/>
    <n v="0"/>
    <n v="0"/>
    <n v="39135.589999999997"/>
    <n v="0"/>
    <n v="0"/>
    <n v="0"/>
    <n v="0"/>
    <n v="0"/>
    <n v="0"/>
    <n v="740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8"/>
    <s v="0009-OTI"/>
    <s v="0009-OTI"/>
    <s v="0009-OTI2.3.2.5.1.4"/>
    <n v="60053.33"/>
    <n v="46535.59"/>
    <n v="46535.59"/>
    <n v="8518.6699999999983"/>
    <n v="0"/>
    <n v="13517.740000000005"/>
    <n v="22036.410000000003"/>
    <n v="1.1633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8"/>
    <s v="0009-OTI"/>
    <s v="0009-OTI"/>
    <s v="0009-OTI2.5.4.1.2.1"/>
    <n v="5041.5999999999995"/>
    <n v="5041.5999999999995"/>
    <n v="5041.5999999999995"/>
    <n v="243"/>
    <n v="0.6999999999998181"/>
    <n v="1613.7000000000007"/>
    <n v="1857.4000000000005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8"/>
    <s v="0009-OTI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8"/>
    <s v="0009-OTI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8"/>
    <s v="0009-OTI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8"/>
    <s v="0009-OTI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19900"/>
    <n v="48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8"/>
    <s v="0009-OTI"/>
    <s v="0009-OTI"/>
    <s v="0009-OTI2.3.2.9.1.1"/>
    <n v="40000"/>
    <n v="36000"/>
    <n v="36000"/>
    <n v="8000"/>
    <n v="0"/>
    <n v="4000"/>
    <n v="12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48000"/>
    <n v="48000"/>
    <n v="0"/>
    <n v="3500"/>
    <n v="3500"/>
    <n v="21000"/>
    <n v="3500"/>
    <n v="7500"/>
    <n v="7500"/>
    <n v="7500"/>
    <n v="3500"/>
    <n v="7000"/>
    <n v="11000"/>
    <n v="1800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s v="2.6.6.1.3.2 - SOFTWARES"/>
    <s v="2.6.6.1 - ADQUISICION DE OTROS ACTIVOS FIJOS"/>
    <s v=" "/>
    <n v="0"/>
    <s v="N/R"/>
    <s v="N/R"/>
    <n v="0"/>
    <x v="0"/>
    <x v="8"/>
    <s v="0009-OTI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8"/>
    <s v="0009-OTI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8"/>
    <s v="0009-OTI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s v="2.3.1.6.1.99 - OTROS ACCESORIOS Y REPUESTOS"/>
    <s v="2.3.1.6 - REPUESTOS Y ACCESORIOS"/>
    <s v=" "/>
    <n v="0"/>
    <s v="Partidas restringidas"/>
    <s v="9.6 Hasta el 1er Semestre"/>
    <n v="1"/>
    <x v="2"/>
    <x v="8"/>
    <s v="0009-OTI"/>
    <s v="0009-OTI"/>
    <s v="0009-OTI2.3.1.6.1.99"/>
    <n v="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8"/>
    <s v="0009-OTI"/>
    <s v="0009-OTI"/>
    <s v="0009-OTI2.3.1.5.1.2"/>
    <n v="4720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8"/>
    <s v="0009-OTI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8"/>
    <s v="0009-OTI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2679"/>
    <n v="0"/>
    <n v="0"/>
    <n v="0"/>
    <n v="5358"/>
    <n v="0"/>
    <n v="2679"/>
    <n v="5358"/>
    <n v="2679"/>
    <n v="2679"/>
    <n v="2679"/>
    <n v="0"/>
    <n v="2679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s v="2.3.2.2.2.1 - SERVICIO DE TELEFONIA MOVIL"/>
    <s v="2.3.2.2 - SERVICIOS BASICOS, COMUNICACIONES, PUBLICIDAD Y DIFUSION"/>
    <s v="Límite de Gasto"/>
    <s v="10.6 a)"/>
    <s v="Partidas restringidas"/>
    <n v="9.6999999999999993"/>
    <n v="5"/>
    <x v="2"/>
    <x v="8"/>
    <s v="0009-OTI"/>
    <s v="0009-OTI"/>
    <s v="0009-OTI2.3.2.2.2.1"/>
    <n v="29469"/>
    <n v="24111"/>
    <n v="24111"/>
    <n v="3000"/>
    <n v="0"/>
    <n v="5358"/>
    <n v="8358"/>
    <n v="0.23638235294117646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8"/>
    <s v="0009-OTI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s v="2.3.2.7.4.2 - PROCESAMIENTOS DE DATOS"/>
    <s v="2.3.2.7 - SERVICIOS PROFESIONALES Y TECNICOS"/>
    <s v=" "/>
    <n v="0"/>
    <s v="N/R"/>
    <s v="N/R"/>
    <n v="0"/>
    <x v="2"/>
    <x v="8"/>
    <s v="0009-OTI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8"/>
    <s v="0009-OTI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3.04"/>
    <n v="33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8"/>
    <s v="0009-OTI"/>
    <s v="0009-OTI"/>
    <s v="0009-OTI2.3.1.99.1.99"/>
    <n v="0"/>
    <n v="0"/>
    <n v="0"/>
    <n v="666.96"/>
    <n v="0"/>
    <n v="33.04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8"/>
    <s v="0009-OTI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8"/>
    <s v="0009-OTI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4571.2"/>
    <n v="0"/>
    <n v="0"/>
    <n v="0"/>
    <n v="10920.94"/>
    <n v="5460.47"/>
    <n v="0"/>
    <n v="5460.47"/>
    <n v="0"/>
    <n v="6702.4"/>
    <n v="6702.4"/>
    <n v="3351.2"/>
    <n v="4571.2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s v="2.3.2.2.2.3 - SERVICIO DE INTERNET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3"/>
    <n v="69734.429999999993"/>
    <n v="43169.079999999994"/>
    <n v="43169.079999999994"/>
    <n v="0.57000000000698492"/>
    <n v="0"/>
    <n v="26565.35"/>
    <n v="26565.920000000006"/>
    <n v="0.36991499571550979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0992.6"/>
    <n v="109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8"/>
    <s v="0009-OTI"/>
    <s v="0009-OTI"/>
    <s v="0009-OTI2.3.1.5.4.1"/>
    <n v="0"/>
    <n v="0"/>
    <n v="0"/>
    <n v="998.39999999999964"/>
    <n v="0"/>
    <n v="10992.6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8"/>
    <s v="0009-OTI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8"/>
    <s v="0009-OTI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26"/>
    <n v="1612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s v="2.3.1.8.1.2 - MEDICAMENTOS"/>
    <s v="2.3.1.8 - SUMINISTROS MEDICOS"/>
    <s v=" "/>
    <n v="0"/>
    <s v="N/R"/>
    <s v="N/R"/>
    <n v="0"/>
    <x v="2"/>
    <x v="9"/>
    <s v="0010-OA"/>
    <s v="0010-OA"/>
    <s v="0010-OA2.3.1.8.1.2"/>
    <n v="1413.5"/>
    <n v="0"/>
    <n v="0"/>
    <n v="198.5"/>
    <n v="0"/>
    <n v="1413.5"/>
    <n v="1612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612"/>
    <n v="1612"/>
    <n v="0"/>
    <n v="0"/>
    <n v="1386"/>
    <n v="0"/>
    <n v="0"/>
    <n v="0"/>
    <n v="0"/>
    <n v="0"/>
    <n v="0"/>
    <n v="0"/>
    <n v="0"/>
    <n v="0"/>
    <n v="16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9"/>
    <s v="0010-OA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s v="2.1.3.1.1.12 - CONTRIBUCIONES POR EL SEGURO COMPLEMENTARIO DE TRABAJO DE RIESGO"/>
    <s v="01.CAS"/>
    <s v=" "/>
    <n v="0"/>
    <s v="N/R"/>
    <s v="N/R"/>
    <n v="0"/>
    <x v="1"/>
    <x v="9"/>
    <s v="0010-OA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13800"/>
    <n v="13800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9"/>
    <s v="0010-OA"/>
    <s v="0010-OA"/>
    <s v="0010-OA2.3.2.7.11.99"/>
    <n v="11124.64"/>
    <n v="11124.64"/>
    <n v="11124.64"/>
    <n v="44400"/>
    <n v="0"/>
    <n v="2675.3600000000006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111676"/>
    <n v="111676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s v="2.3.2.7.14.5 - ASESORÍA Y/O DEFENSA LEGAL PARA SERVIDORES Y EX-SERVIDORES CIVILES"/>
    <s v="2.3.2.7 - SERVICIOS PROFESIONALES Y TECNICOS"/>
    <s v=" "/>
    <n v="0"/>
    <s v="N/R"/>
    <s v="N/R"/>
    <n v="0"/>
    <x v="2"/>
    <x v="9"/>
    <s v="0010-OA"/>
    <s v="0010-OA"/>
    <s v="0010-OA2.3.2.7.14.5"/>
    <n v="38000"/>
    <n v="0"/>
    <n v="0"/>
    <n v="73676"/>
    <n v="0"/>
    <n v="38000"/>
    <n v="111676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111676"/>
    <n v="111676"/>
    <n v="46000"/>
    <n v="0"/>
    <n v="0"/>
    <n v="0"/>
    <n v="0"/>
    <n v="0"/>
    <n v="0"/>
    <n v="0"/>
    <n v="0"/>
    <n v="0"/>
    <n v="0"/>
    <n v="0"/>
    <n v="142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9"/>
    <s v="0010-OA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s v="2.3.2.2.1.2 - SERVICIO DE AGUA Y DESAGUE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s v="2.3.1.5.99.99 - OTROS"/>
    <s v="2.3.1.5 - MATERIALES Y  UTILES"/>
    <s v=" "/>
    <n v="0"/>
    <s v="N/R"/>
    <s v="N/R"/>
    <n v="0"/>
    <x v="2"/>
    <x v="9"/>
    <s v="0010-OA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s v="2.3.1.11.1.5 - OTROS MATERIALES DE MANTENI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800"/>
    <n v="180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s v="2.3.1.99.1.4 - SIMBOLOS, DISTINTIVOS Y CONDECORACIONES"/>
    <s v="2.3.1.99 - COMPRA DE OTROS BIENES"/>
    <s v=" "/>
    <n v="0"/>
    <s v="N/R"/>
    <s v="N/R"/>
    <n v="0"/>
    <x v="2"/>
    <x v="9"/>
    <s v="0010-OA"/>
    <s v="0010-OA"/>
    <s v="0010-OA2.3.1.99.1.4"/>
    <n v="1580"/>
    <n v="1580"/>
    <n v="1580"/>
    <n v="220"/>
    <n v="0"/>
    <n v="0"/>
    <n v="22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800"/>
    <n v="1800"/>
    <n v="0"/>
    <n v="0"/>
    <n v="0"/>
    <n v="0"/>
    <n v="0"/>
    <n v="0"/>
    <n v="1800"/>
    <n v="0"/>
    <n v="0"/>
    <n v="0"/>
    <n v="0"/>
    <n v="1580"/>
    <n v="2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9"/>
    <s v="0010-OA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0"/>
    <n v="0"/>
    <n v="0"/>
    <n v="0"/>
    <n v="22398.240000000002"/>
    <n v="55844.4"/>
    <n v="36244.1"/>
    <n v="0"/>
    <n v="31399.38"/>
    <n v="67093.919999999998"/>
    <n v="2697.14"/>
    <n v="33546.959999999999"/>
    <n v="33636.720000000001"/>
    <n v="0"/>
    <n v="0"/>
    <n v="142480.70000000001"/>
    <n v="0"/>
    <n v="0"/>
    <n v="0"/>
    <n v="101466.38"/>
    <n v="0"/>
    <n v="0"/>
    <n v="32985.120000000003"/>
    <n v="651.6"/>
    <n v="0"/>
    <n v="0"/>
    <n v="0"/>
    <s v="2"/>
    <s v="3"/>
    <s v="2"/>
    <s v="3"/>
    <s v="1"/>
    <s v="1"/>
    <s v="2.3.2.3.1.1"/>
    <s v="2.3.2.3.1.1 - SERVICIOS DE LIMPIEZA E HIGIENE"/>
    <s v="2.3.2.3 - SERVICIOS DE LIMPIEZA, SEGURIDAD Y VIGILANCIA"/>
    <s v=" "/>
    <n v="0"/>
    <s v="N/R"/>
    <s v="N/R"/>
    <n v="0"/>
    <x v="2"/>
    <x v="9"/>
    <s v="0010-OA"/>
    <s v="0010-OA"/>
    <s v="0010-OA2.3.2.3.1.1"/>
    <n v="386870.87"/>
    <n v="282860.86"/>
    <n v="282860.86"/>
    <n v="2.1300000000046566"/>
    <n v="0"/>
    <n v="104010.01000000001"/>
    <n v="104012.14000000001"/>
    <n v="0.82466723032069966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9"/>
    <s v="0010-OA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s v="2.3.2.4.5.1 - DE VEHICUL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s v="2.5.4.1.1.1 - IMPUESTOS"/>
    <s v="2.5.4.1 - AL GOBIERNO NACIONAL"/>
    <s v=" "/>
    <n v="0"/>
    <s v="N/R"/>
    <s v="N/R"/>
    <n v="0"/>
    <x v="3"/>
    <x v="9"/>
    <s v="0010-OA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9"/>
    <s v="0010-OA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9"/>
    <s v="0010-OA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58460"/>
    <n v="0"/>
    <n v="0"/>
    <n v="0"/>
    <n v="0"/>
    <n v="0"/>
    <n v="0"/>
    <n v="0"/>
    <n v="19770"/>
    <n v="3519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s v="2.3.2.7.3.1 - REALIZADO POR PERSONAS JURIDICAS"/>
    <s v="2.3.2.7 - SERVICIOS PROFESIONALES Y TECNICOS"/>
    <s v=" "/>
    <n v="0"/>
    <s v="N/R"/>
    <s v="N/R"/>
    <n v="0"/>
    <x v="2"/>
    <x v="9"/>
    <s v="0010-OA"/>
    <s v="0010-OA"/>
    <s v="0010-OA2.3.2.7.3.1"/>
    <n v="58460"/>
    <n v="0"/>
    <n v="0"/>
    <n v="0"/>
    <n v="31540"/>
    <n v="58460"/>
    <n v="90000"/>
    <n v="0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9"/>
    <s v="0010-OA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9"/>
    <s v="0010-OA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914"/>
    <n v="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s v="2.3.1.11.1.1 - PARA EDIFICIOS Y ESTRUCTURAS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1"/>
    <n v="0"/>
    <n v="0"/>
    <n v="0"/>
    <n v="914"/>
    <n v="0"/>
    <n v="0"/>
    <n v="91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914"/>
    <n v="91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s v="2.3.1.11.1.6 - MATERIALES DE  ACONDICIONA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9"/>
    <s v="0010-OA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s v="2.3.2.4.6.1 - DE MOBILIARIO Y SIMILARE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s v="2.3.2.6.2.1 - CARGOS BANCARIOS"/>
    <s v="2.3.2.6 - SERVICIOS ADMINISTRATIVOS, FINANCIEROS Y DE SEGUROS"/>
    <s v=" "/>
    <n v="0"/>
    <s v="N/R"/>
    <s v="N/R"/>
    <n v="0"/>
    <x v="2"/>
    <x v="9"/>
    <s v="0010-OA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s v="2.4.1.3.1.1 - A OTRAS UNIDADES DEL GOBIERNO NACIONAL"/>
    <s v="2.4.1.3 - A OTRAS UNIDADES DEL GOBIERNO"/>
    <s v=" "/>
    <n v="0"/>
    <s v="N/R"/>
    <s v="N/R"/>
    <n v="0"/>
    <x v="4"/>
    <x v="9"/>
    <s v="0010-OA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s v="2.3.2.2.1.1 - SERVICIO DE SUMINISTRO DE ENERGIA ELECTRICA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392200"/>
    <n v="700200"/>
    <n v="685700"/>
    <n v="661700"/>
    <n v="193000"/>
    <n v="34400"/>
    <n v="57500"/>
    <n v="86500"/>
    <n v="62000"/>
    <n v="41800"/>
    <n v="51000"/>
    <n v="73500"/>
    <n v="51500"/>
    <n v="10500"/>
    <n v="0"/>
    <n v="0"/>
    <n v="45000"/>
    <n v="91200"/>
    <n v="60200"/>
    <n v="53000"/>
    <n v="76000"/>
    <n v="63500"/>
    <n v="84300"/>
    <n v="48800"/>
    <n v="58300"/>
    <n v="16300"/>
    <n v="0"/>
    <n v="0"/>
    <n v="45000"/>
    <n v="91200"/>
    <n v="52200"/>
    <n v="52500"/>
    <n v="74500"/>
    <n v="73500"/>
    <n v="84300"/>
    <n v="48800"/>
    <n v="48300"/>
    <n v="263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9"/>
    <s v="0010-OA"/>
    <s v="0010-OA"/>
    <s v="0010-OA2.3.2.9.1.1"/>
    <n v="661700"/>
    <n v="596600"/>
    <n v="596600"/>
    <n v="14500"/>
    <n v="24000"/>
    <n v="65100"/>
    <n v="103600"/>
    <n v="1.9370129870129871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00200"/>
    <n v="700200"/>
    <n v="45400"/>
    <n v="118500"/>
    <n v="69700"/>
    <n v="59500"/>
    <n v="62500"/>
    <n v="63500"/>
    <n v="61800"/>
    <n v="17300"/>
    <n v="25800"/>
    <n v="196400"/>
    <n v="192500"/>
    <n v="191400"/>
    <n v="85399.03999999999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s v="2.3.2.3.1.2 - SERVICIOS DE SEGURIDAD Y VIGILANCIA"/>
    <s v="2.3.2.3 - SERVICIOS DE LIMPIEZA, SEGURIDAD Y VIGILANCIA"/>
    <s v=" "/>
    <n v="0"/>
    <s v="N/R"/>
    <s v="N/R"/>
    <n v="0"/>
    <x v="2"/>
    <x v="9"/>
    <s v="0010-OA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s v="2.3.2.6.1.2 - GASTOS NOTARIALES"/>
    <s v="2.3.2.6 - SERVICIOS ADMINISTRATIVOS, FINANCIEROS Y DE SEGUROS"/>
    <s v=" "/>
    <n v="0"/>
    <s v="N/R"/>
    <s v="N/R"/>
    <n v="0"/>
    <x v="2"/>
    <x v="9"/>
    <s v="0010-OA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9"/>
    <s v="0010-OA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s v="2.5.4.3.2.1 - DERECHOS ADMINISTRATIVOS"/>
    <s v="2.5.4.3 - AL GOBIERNO LOCAL"/>
    <s v=" "/>
    <n v="0"/>
    <s v="N/R"/>
    <s v="N/R"/>
    <n v="0"/>
    <x v="3"/>
    <x v="9"/>
    <s v="0010-OA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9"/>
    <s v="0010-OA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s v="2.3.1.2.1.2 - TEXTILES Y ACABADOS TEXTILES"/>
    <s v="2.3.1.2 - VESTUARIOS Y TEXTILES"/>
    <s v="Límite de Gasto"/>
    <s v="10.6 c)"/>
    <s v="N/R"/>
    <s v="N/R"/>
    <n v="0"/>
    <x v="2"/>
    <x v="9"/>
    <s v="0010-OA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9"/>
    <s v="0010-OA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9"/>
    <s v="0010-OA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9"/>
    <s v="0010-OA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9"/>
    <s v="0010-OA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s v="2.1.1.9.3.14 - OTROS BONOS EXTRAORDINARIOS PERSONAL CAS"/>
    <s v="01.CAS"/>
    <s v=" "/>
    <n v="0"/>
    <s v="N/R"/>
    <s v="N/R"/>
    <n v="0"/>
    <x v="1"/>
    <x v="9"/>
    <s v="0010-OA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56"/>
    <n v="12544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s v="2.3.2.6.3.2 - SEGURO DE VEHICULOS"/>
    <s v="2.3.2.6 - SERVICIOS ADMINISTRATIVOS, FINANCIEROS Y DE SEGUROS"/>
    <s v=" "/>
    <n v="0"/>
    <s v="N/R"/>
    <s v="N/R"/>
    <n v="0"/>
    <x v="2"/>
    <x v="9"/>
    <s v="0010-OA"/>
    <s v="0010-OA"/>
    <s v="0010-OA2.3.2.6.3.2"/>
    <n v="12356.24"/>
    <n v="12356.24"/>
    <n v="12356.24"/>
    <n v="187.76000000000022"/>
    <n v="0"/>
    <n v="0"/>
    <n v="187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44"/>
    <n v="12544"/>
    <n v="0"/>
    <n v="0"/>
    <n v="0"/>
    <n v="0"/>
    <n v="0"/>
    <n v="0"/>
    <n v="12544"/>
    <n v="0"/>
    <n v="0"/>
    <n v="0"/>
    <n v="0"/>
    <n v="12356.24"/>
    <n v="187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850"/>
    <n v="15435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s v="2.3.2.6.3.4 - OTROS SEGUROS PERSONALES"/>
    <s v="2.3.2.6 - SERVICIOS ADMINISTRATIVOS, FINANCIEROS Y DE SEGUROS"/>
    <s v=" "/>
    <n v="0"/>
    <s v="N/R"/>
    <s v="N/R"/>
    <n v="0"/>
    <x v="2"/>
    <x v="9"/>
    <s v="0010-OA"/>
    <s v="0010-OA"/>
    <s v="0010-OA2.3.2.6.3.4"/>
    <n v="15015.01"/>
    <n v="5456.42"/>
    <n v="5456.42"/>
    <n v="419.98999999999978"/>
    <n v="0"/>
    <n v="9558.59"/>
    <n v="9978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435"/>
    <n v="15435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9"/>
    <s v="0010-OA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s v="2.3.2.7.3.2 - REALIZADO POR PERSONAS NATURALES"/>
    <s v="2.3.2.7 - SERVICIOS PROFESIONALES Y TECNICOS"/>
    <s v=" "/>
    <n v="0"/>
    <s v="N/R"/>
    <s v="N/R"/>
    <n v="0"/>
    <x v="2"/>
    <x v="9"/>
    <s v="0010-OA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9"/>
    <s v="0010-OA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9"/>
    <s v="0010-OA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12"/>
    <n v="388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9"/>
    <s v="0010-OA"/>
    <s v="0010-OA"/>
    <s v="0010-OA2.3.1.8.2.1"/>
    <n v="359"/>
    <n v="0"/>
    <n v="0"/>
    <n v="29"/>
    <n v="0"/>
    <n v="359"/>
    <n v="388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88"/>
    <n v="388"/>
    <n v="0"/>
    <n v="0"/>
    <n v="0"/>
    <n v="1000"/>
    <n v="1000"/>
    <n v="0"/>
    <n v="0"/>
    <n v="0"/>
    <n v="0"/>
    <n v="0"/>
    <n v="0"/>
    <n v="0"/>
    <n v="38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375"/>
    <n v="0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9"/>
    <s v="0010-OA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555"/>
    <n v="2974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9"/>
    <s v="0010-OA"/>
    <s v="0010-OA"/>
    <s v="0010-OA2.3.1.5.1.2"/>
    <n v="24345.510000000006"/>
    <n v="24345.510000000002"/>
    <n v="24345.510000000002"/>
    <n v="5021.2900000000009"/>
    <n v="0"/>
    <n v="378.19999999999709"/>
    <n v="539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745"/>
    <n v="2974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s v="2.3.1.7.1.1 - ENSERES"/>
    <s v="2.3.1.7 - ENSERES"/>
    <s v=" "/>
    <n v="0"/>
    <s v="N/R"/>
    <s v="N/R"/>
    <n v="0"/>
    <x v="2"/>
    <x v="9"/>
    <s v="0010-OA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546"/>
    <n v="3546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9"/>
    <s v="0010-OA"/>
    <s v="0010-OA"/>
    <s v="0010-OA2.3.1.99.1.99"/>
    <n v="2645.43"/>
    <n v="2645.43"/>
    <n v="2645.43"/>
    <n v="246"/>
    <n v="0"/>
    <n v="654.57000000000016"/>
    <n v="900.57000000000016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546"/>
    <n v="3546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870"/>
    <n v="61781.599999999999"/>
    <n v="52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7.1"/>
    <n v="61781.599999999999"/>
    <n v="57815.6"/>
    <n v="57815.6"/>
    <n v="22485"/>
    <n v="88.400000000001455"/>
    <n v="39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9"/>
    <s v="0010-OA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s v="2.3.2.7.11.3 - SERVICIOS RELACIONADOS CON FLORERIA, JARDINERIA Y OTRAS ACTIVIDADES SIMILARES"/>
    <s v="2.3.2.7 - SERVICIOS PROFESIONALES Y TECNICOS"/>
    <s v=" "/>
    <n v="0"/>
    <s v="N/R"/>
    <s v="N/R"/>
    <n v="0"/>
    <x v="2"/>
    <x v="9"/>
    <s v="0010-OA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9"/>
    <s v="0010-OA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9"/>
    <s v="0010-OA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s v="2.3.2.1.2.99 - OTROS GASTOS"/>
    <s v="2.3.2.1 - VIAJES"/>
    <s v="Límite de Gasto"/>
    <s v="10.6 b)"/>
    <s v="N/R"/>
    <s v="N/R"/>
    <n v="0"/>
    <x v="2"/>
    <x v="9"/>
    <s v="0010-OA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s v="2.3.2.6.3.3 - SEGURO OBLIGATORIO ACCIDENTES DE TRANSITO (SOAT)"/>
    <s v="2.3.2.6 - SERVICIOS ADMINISTRATIVOS, FINANCIEROS Y DE SEGUROS"/>
    <s v=" "/>
    <n v="0"/>
    <s v="N/R"/>
    <s v="N/R"/>
    <n v="0"/>
    <x v="2"/>
    <x v="9"/>
    <s v="0010-OA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s v="2.5.4.1.3.1 - MULTAS"/>
    <s v="2.5.4.1 - AL GOBIERNO NACIONAL"/>
    <s v=" "/>
    <n v="0"/>
    <s v="N/R"/>
    <s v="N/R"/>
    <n v="0"/>
    <x v="3"/>
    <x v="9"/>
    <s v="0010-OA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9"/>
    <s v="0010-OA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18740"/>
    <n v="78740"/>
    <n v="68738.2"/>
    <n v="68738.2"/>
    <n v="0"/>
    <n v="0"/>
    <n v="0"/>
    <n v="14000"/>
    <n v="0"/>
    <n v="21238.2"/>
    <n v="0"/>
    <n v="0"/>
    <n v="0"/>
    <n v="25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9"/>
    <s v="0010-OA"/>
    <s v="0010-OA"/>
    <s v="0010-OA2.3.2.7.14.98"/>
    <n v="60738.2"/>
    <n v="35238.199999999997"/>
    <n v="35238.199999999997"/>
    <n v="10001.800000000003"/>
    <n v="0"/>
    <n v="33500"/>
    <n v="43501.8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78740"/>
    <n v="78740"/>
    <n v="0"/>
    <n v="0"/>
    <n v="0"/>
    <n v="0"/>
    <n v="14000"/>
    <n v="7000"/>
    <n v="0"/>
    <n v="0"/>
    <n v="0"/>
    <n v="0"/>
    <n v="14000"/>
    <n v="21238.2"/>
    <n v="25501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9"/>
    <s v="0010-OA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9"/>
    <s v="0010-OA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9"/>
    <s v="0010-OA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0"/>
    <n v="0"/>
    <n v="0"/>
    <n v="0"/>
    <n v="0"/>
    <n v="0"/>
    <n v="0"/>
    <n v="33858.230000000003"/>
    <n v="67716.460000000006"/>
    <n v="36808.230000000003"/>
    <n v="51558.23"/>
    <n v="33858.230000000003"/>
    <n v="0"/>
    <n v="0"/>
    <n v="0"/>
    <n v="203149.38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s v="2.3.2.5.1.1 - DE EDIFICIOS Y ESTRUCTURAS"/>
    <s v="2.3.2.5 - ALQUILERES DE MUEBLES E INMUEBLES"/>
    <s v=" "/>
    <n v="0"/>
    <s v="N/R"/>
    <s v="N/R"/>
    <n v="0"/>
    <x v="2"/>
    <x v="9"/>
    <s v="0010-OA"/>
    <s v="0010-OA"/>
    <s v="0010-OA2.3.2.5.1.1"/>
    <n v="325374.07"/>
    <n v="223799.38000000003"/>
    <n v="223799.38000000003"/>
    <n v="0.92999999999301508"/>
    <n v="0"/>
    <n v="101574.68999999997"/>
    <n v="101575.61999999997"/>
    <n v="0.6394268000000000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2456"/>
    <n v="29456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s v="2.3.2.6.3.99 - OTROS SEGUROS DE  BIENES MUEBLES E INMUEBLES"/>
    <s v="2.3.2.6 - SERVICIOS ADMINISTRATIVOS, FINANCIEROS Y DE SEGUROS"/>
    <s v=" "/>
    <n v="0"/>
    <s v="N/R"/>
    <s v="N/R"/>
    <n v="0"/>
    <x v="2"/>
    <x v="9"/>
    <s v="0010-OA"/>
    <s v="0010-OA"/>
    <s v="0010-OA2.3.2.6.3.99"/>
    <n v="29455.86"/>
    <n v="29455.86"/>
    <n v="29455.86"/>
    <n v="0.13999999999941792"/>
    <n v="0"/>
    <n v="0"/>
    <n v="0.13999999999941792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29456"/>
    <n v="29456"/>
    <n v="0"/>
    <n v="0"/>
    <n v="0"/>
    <n v="0"/>
    <n v="0"/>
    <n v="0"/>
    <n v="29456"/>
    <n v="0"/>
    <n v="0"/>
    <n v="0"/>
    <n v="0"/>
    <n v="29455.86"/>
    <n v="0.1400000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s v="2.6.3.2.9.1 - AIRE ACONDICIONADO Y REFRIGERACION"/>
    <s v="2.6.3.2 - ADQUISICION DE MAQUINARIAS, EQUIPO Y MOBILIARIO"/>
    <s v=" "/>
    <n v="0"/>
    <s v="N/R"/>
    <s v="N/R"/>
    <n v="0"/>
    <x v="0"/>
    <x v="9"/>
    <s v="0010-OA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s v="2.3.1.1.1.1 - ALIMENTOS Y BEBIDAS PARA CONSUMO HUMANO"/>
    <s v="2.3.1.1 - ALIMENTOS Y BEBIDAS"/>
    <s v=" "/>
    <n v="0"/>
    <s v="N/R"/>
    <s v="N/R"/>
    <n v="0"/>
    <x v="2"/>
    <x v="9"/>
    <s v="0010-OA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s v="2.3.1.3.1.1 - COMBUSTIBLES Y CARBURANTES"/>
    <s v="2.3.1.3 - COMBUSTIBLES, CARBURANTES, LUBRICANTES Y AFINES"/>
    <s v="Límite de Gasto"/>
    <s v="10.6 e)"/>
    <s v="N/R"/>
    <s v="N/R"/>
    <n v="0"/>
    <x v="2"/>
    <x v="9"/>
    <s v="0010-OA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s v="2.3.1.6.1.1 - DE VEHICULOS"/>
    <s v="2.3.1.6 - REPUESTOS Y ACCESORIOS"/>
    <s v=" "/>
    <n v="0"/>
    <s v="Partidas restringidas"/>
    <s v="9.6 Hasta el 1er Semestre"/>
    <n v="1"/>
    <x v="2"/>
    <x v="9"/>
    <s v="0010-OA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10"/>
    <s v="0011-OC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0"/>
    <s v="0011-OC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10"/>
    <s v="0011-OC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0"/>
    <s v="0011-OC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0"/>
    <s v="0011-OC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10"/>
    <s v="0011-OC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0"/>
    <s v="0011-OC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0"/>
    <s v="0011-OC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10"/>
    <s v="0011-OC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10"/>
    <s v="0011-OC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0"/>
    <s v="0011-OC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0"/>
    <s v="0011-OC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0"/>
    <s v="0011-OC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10"/>
    <s v="0011-OC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0"/>
    <s v="0011-OC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0"/>
    <s v="0011-OC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10"/>
    <s v="0011-OC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10"/>
    <s v="0011-OC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0"/>
    <s v="0011-OC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1"/>
    <s v="0012-OAJ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1"/>
    <s v="0012-OAJ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1"/>
    <s v="0012-OAJ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1"/>
    <s v="0012-OAJ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1"/>
    <s v="0012-OAJ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1"/>
    <s v="0012-OAJ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1"/>
    <s v="0012-OAJ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1"/>
    <s v="0012-OAJ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s v="2.3.2.7.5.1 - ESTIPENDIO POR SECIGRA"/>
    <s v="2.3.2.7 - SERVICIOS PROFESIONALES Y TECNICOS"/>
    <s v=" "/>
    <n v="0"/>
    <s v="N/R"/>
    <s v="N/R"/>
    <n v="0"/>
    <x v="2"/>
    <x v="11"/>
    <s v="0012-OAJ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1"/>
    <s v="0012-OAJ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1"/>
    <s v="0012-OAJ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738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1"/>
    <s v="0012-OAJ"/>
    <s v="0012-OAJ"/>
    <s v="0012-OAJ2.3.2.7.14.98"/>
    <n v="0"/>
    <n v="0"/>
    <n v="0"/>
    <n v="2262"/>
    <n v="0"/>
    <n v="0"/>
    <n v="2262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2262"/>
    <n v="2262"/>
    <n v="0"/>
    <n v="0"/>
    <n v="0"/>
    <n v="0"/>
    <n v="0"/>
    <n v="0"/>
    <n v="0"/>
    <n v="0"/>
    <n v="0"/>
    <n v="0"/>
    <n v="0"/>
    <n v="0"/>
    <n v="226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1"/>
    <s v="0012-OAJ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1"/>
    <s v="0012-OAJ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1"/>
    <s v="0012-OAJ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2"/>
    <s v="0013-RRHH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2"/>
    <s v="0013-RRHH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3"/>
    <s v="0014-OCI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3"/>
    <s v="0014-OCI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3"/>
    <s v="0014-OCI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13"/>
    <s v="0014-OCI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3"/>
    <s v="0014-OCI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3"/>
    <s v="0014-OCI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3"/>
    <s v="0014-OCI"/>
    <s v="0013-OCI"/>
    <s v="0014-OCI2.3.2.9.1.1"/>
    <n v="23500"/>
    <n v="0"/>
    <n v="0"/>
    <n v="0"/>
    <n v="0"/>
    <n v="23500"/>
    <n v="23500"/>
    <n v="0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3"/>
    <s v="0014-OCI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3"/>
    <s v="0014-OCI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3"/>
    <s v="0014-OCI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4"/>
    <s v="0015-DCEME (EX DCC)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4"/>
    <s v="0015-DCEME (EX DCC)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4"/>
    <s v="0015-DCEME (EX DCC)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4"/>
    <s v="0015-DCEME (EX DCC)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4"/>
    <s v="0015-DCEME (EX DCC)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0"/>
    <n v="0"/>
    <n v="0"/>
    <n v="0"/>
    <n v="0"/>
    <n v="11000"/>
    <n v="18000"/>
    <n v="11000"/>
    <n v="0"/>
    <n v="0"/>
    <n v="0"/>
    <n v="26000"/>
    <n v="0"/>
    <n v="0"/>
    <n v="0"/>
    <n v="0"/>
    <n v="22000"/>
    <n v="7000"/>
    <n v="11000"/>
    <n v="0"/>
    <n v="0"/>
    <n v="2600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4"/>
    <s v="0015-DCEME (EX DCC)"/>
    <s v="0015-DCEME"/>
    <s v="0015-DCEME2.3.2.9.1.1"/>
    <n v="79000"/>
    <n v="66000"/>
    <n v="66000"/>
    <n v="0"/>
    <n v="0"/>
    <n v="13000"/>
    <n v="13000"/>
    <n v="0.57894736842105265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4"/>
    <s v="0015-DCEME (EX DCC)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4"/>
    <s v="0015-DCEME (EX DCC)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4"/>
    <s v="0015-DCEME (EX DCC)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4"/>
    <s v="0015-DCEME (EX DCC)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4"/>
    <s v="0015-DCEME (EX DCC)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4"/>
    <s v="0015-DCEME (EX DCC)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4"/>
    <s v="0015-DCEME (EX DCC)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5"/>
    <s v="0016-DETN (EX DAMER)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5"/>
    <s v="0016-DETN (EX DAMER)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5"/>
    <s v="0016-DETN (EX DAMER)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5"/>
    <s v="0016-DETN (EX DAMER)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5"/>
    <s v="0016-DETN (EX DAMER)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5"/>
    <s v="0016-DETN (EX DAMER)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5"/>
    <s v="0016-DETN (EX DAMER)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5"/>
    <s v="0016-DETN (EX DAMER)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5"/>
    <s v="0016-DETN (EX DAMER)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5"/>
    <s v="0016-DETN (EX DAMER)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5"/>
    <s v="0016-DETN (EX DAMER)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5"/>
    <s v="0016-DETN (EX DAMER)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5"/>
    <s v="0016-DETN (EX DAMER)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5"/>
    <s v="0016-DETN (EX DAMER)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6"/>
    <s v="0020-DETN (INF ESTRAT)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6"/>
    <s v="0020-DETN (INF ESTRAT)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6"/>
    <s v="0020-DETN (INF ESTRAT)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6"/>
    <s v="0020-DETN (INF ESTRAT)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6"/>
    <s v="0020-DETN (INF ESTRAT)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6"/>
    <s v="0020-DETN (INF ESTRAT)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6"/>
    <s v="0020-DETN (INF ESTRAT)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6"/>
    <s v="0020-DETN (INF ESTRAT)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7"/>
    <s v="0021-DETN (EV DESEMPEÑO)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7"/>
    <s v="0021-DETN (EV DESEMPEÑO)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7"/>
    <s v="0021-DETN (EV DESEMPEÑO)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7"/>
    <s v="0021-DETN (EV DESEMPEÑO)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8"/>
    <s v="0022-DETN ( OPI TEC NOR)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8"/>
    <s v="0022-DETN ( OPI TEC NOR)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8"/>
    <s v="0022-DETN ( OPI TEC NOR)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8"/>
    <s v="0022-DETN ( OPI TEC NOR)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8"/>
    <s v="0022-DETN ( OPI TEC NOR)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60228"/>
    <n v="16022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9"/>
    <s v="0018-DCEME (C X ENCARGO)"/>
    <n v="0"/>
    <s v="0018-DCEME2.1.1.13.1.1"/>
    <n v="55417.869999999995"/>
    <n v="55417.869999999995"/>
    <n v="53011.42"/>
    <n v="0"/>
    <n v="0"/>
    <n v="104810.13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9"/>
    <s v="0018-DCEME (C X ENCARGO)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9"/>
    <s v="0018-DCEME (C X ENCARGO)"/>
    <n v="0"/>
    <s v="0018-DCEME2.1.3.1.1.15"/>
    <n v="1733.44"/>
    <n v="1733.44"/>
    <n v="1733.44"/>
    <n v="0"/>
    <n v="0"/>
    <n v="260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9"/>
    <s v="0018-DCEME (C X ENCARGO)"/>
    <n v="0"/>
    <s v="0018-DCEME2.1.1.13.1.2"/>
    <n v="18400"/>
    <n v="18400"/>
    <n v="17353.96"/>
    <n v="0"/>
    <n v="0"/>
    <n v="18657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">
  <r>
    <m/>
    <m/>
    <m/>
    <m/>
    <x v="0"/>
    <x v="0"/>
    <x v="0"/>
    <n v="4615"/>
  </r>
  <r>
    <m/>
    <m/>
    <m/>
    <m/>
    <x v="0"/>
    <x v="0"/>
    <x v="1"/>
    <n v="12614.3"/>
  </r>
  <r>
    <m/>
    <m/>
    <m/>
    <m/>
    <x v="0"/>
    <x v="0"/>
    <x v="2"/>
    <n v="40600"/>
  </r>
  <r>
    <m/>
    <m/>
    <m/>
    <m/>
    <x v="0"/>
    <x v="0"/>
    <x v="3"/>
    <n v="30500"/>
  </r>
  <r>
    <m/>
    <m/>
    <m/>
    <m/>
    <x v="0"/>
    <x v="1"/>
    <x v="0"/>
    <n v="5096.01"/>
  </r>
  <r>
    <m/>
    <m/>
    <m/>
    <m/>
    <x v="0"/>
    <x v="1"/>
    <x v="4"/>
    <n v="7206.9"/>
  </r>
  <r>
    <m/>
    <m/>
    <m/>
    <m/>
    <x v="0"/>
    <x v="1"/>
    <x v="1"/>
    <n v="5428.5"/>
  </r>
  <r>
    <m/>
    <m/>
    <m/>
    <m/>
    <x v="0"/>
    <x v="1"/>
    <x v="5"/>
    <n v="16000"/>
  </r>
  <r>
    <m/>
    <m/>
    <m/>
    <m/>
    <x v="0"/>
    <x v="1"/>
    <x v="6"/>
    <n v="147971.79999999999"/>
  </r>
  <r>
    <m/>
    <m/>
    <m/>
    <m/>
    <x v="0"/>
    <x v="1"/>
    <x v="7"/>
    <n v="45000"/>
  </r>
  <r>
    <m/>
    <m/>
    <m/>
    <m/>
    <x v="0"/>
    <x v="1"/>
    <x v="2"/>
    <n v="11651"/>
  </r>
  <r>
    <m/>
    <m/>
    <m/>
    <m/>
    <x v="0"/>
    <x v="1"/>
    <x v="8"/>
    <n v="91000"/>
  </r>
  <r>
    <m/>
    <m/>
    <m/>
    <m/>
    <x v="0"/>
    <x v="1"/>
    <x v="3"/>
    <n v="84000"/>
  </r>
  <r>
    <m/>
    <m/>
    <m/>
    <m/>
    <x v="1"/>
    <x v="2"/>
    <x v="9"/>
    <n v="26965"/>
  </r>
  <r>
    <m/>
    <m/>
    <m/>
    <m/>
    <x v="1"/>
    <x v="2"/>
    <x v="3"/>
    <n v="94115"/>
  </r>
  <r>
    <m/>
    <m/>
    <m/>
    <m/>
    <x v="1"/>
    <x v="3"/>
    <x v="10"/>
    <n v="861.3599999999999"/>
  </r>
  <r>
    <m/>
    <m/>
    <m/>
    <m/>
    <x v="1"/>
    <x v="4"/>
    <x v="11"/>
    <n v="0.99"/>
  </r>
  <r>
    <m/>
    <m/>
    <m/>
    <m/>
    <x v="1"/>
    <x v="5"/>
    <x v="12"/>
    <n v="0.58999999999650754"/>
  </r>
  <r>
    <m/>
    <m/>
    <m/>
    <m/>
    <x v="1"/>
    <x v="5"/>
    <x v="13"/>
    <n v="1"/>
  </r>
  <r>
    <m/>
    <m/>
    <m/>
    <m/>
    <x v="1"/>
    <x v="5"/>
    <x v="3"/>
    <n v="0.96000000000003638"/>
  </r>
  <r>
    <m/>
    <m/>
    <m/>
    <m/>
    <x v="1"/>
    <x v="6"/>
    <x v="14"/>
    <n v="667"/>
  </r>
  <r>
    <m/>
    <m/>
    <m/>
    <m/>
    <x v="1"/>
    <x v="6"/>
    <x v="15"/>
    <n v="1752"/>
  </r>
  <r>
    <m/>
    <m/>
    <m/>
    <m/>
    <x v="1"/>
    <x v="7"/>
    <x v="16"/>
    <n v="0.28000000000000003"/>
  </r>
  <r>
    <m/>
    <m/>
    <m/>
    <m/>
    <x v="1"/>
    <x v="8"/>
    <x v="3"/>
    <n v="44630"/>
  </r>
  <r>
    <m/>
    <m/>
    <m/>
    <m/>
    <x v="1"/>
    <x v="9"/>
    <x v="3"/>
    <n v="1000"/>
  </r>
  <r>
    <d v="2025-10-07T00:00:00"/>
    <n v="224"/>
    <s v="ADQUISICIÓN DE UNA SOLUCIÓN DE FIREWALL PERIMETRAL PARA LA CENTRAL DE COMPRAS PÚBLICAS"/>
    <m/>
    <x v="1"/>
    <x v="6"/>
    <x v="14"/>
    <n v="-667"/>
  </r>
  <r>
    <d v="2025-10-15T00:00:00"/>
    <n v="229"/>
    <s v="SERVICIO DE EXAMENES MEDICO OCUPACIONALES"/>
    <m/>
    <x v="1"/>
    <x v="2"/>
    <x v="9"/>
    <n v="-24039"/>
  </r>
  <r>
    <d v="2025-10-16T00:00:00"/>
    <n v="233"/>
    <s v="ADQUISICIÓN DE LAPTOPS"/>
    <m/>
    <x v="1"/>
    <x v="2"/>
    <x v="3"/>
    <n v="-52500"/>
  </r>
  <r>
    <d v="2025-10-16T00:00:00"/>
    <n v="234"/>
    <s v="REPROGRAMACION DE CREDITOS PRESUPUESTARIOS EN ATENCION A SERVICIOS PARA LA ATENCIÓN OPERATIVA DE PERÚ COMPRAS"/>
    <m/>
    <x v="1"/>
    <x v="6"/>
    <x v="3"/>
    <n v="-58630"/>
  </r>
  <r>
    <d v="2025-10-16T00:00:00"/>
    <n v="234"/>
    <s v="REPROGRAMACION DE CREDITOS PRESUPUESTARIOS EN ATENCION A SERVICIOS PARA LA ATENCIÓN OPERATIVA DE PERÚ COMPRAS"/>
    <m/>
    <x v="1"/>
    <x v="2"/>
    <x v="3"/>
    <n v="58630"/>
  </r>
  <r>
    <d v="2025-10-16T00:00:00"/>
    <n v="235"/>
    <s v="PAGO DE VACACIONES TRUNCAS DE EX SERVIDOR DE LA JEFATURA"/>
    <m/>
    <x v="1"/>
    <x v="2"/>
    <x v="3"/>
    <n v="-3957"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E27" firstHeaderRow="0" firstDataRow="1" firstDataCol="1" rowPageCount="3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8">
        <item x="21"/>
        <item x="23"/>
        <item x="8"/>
        <item x="15"/>
        <item x="5"/>
        <item x="81"/>
        <item x="61"/>
        <item x="20"/>
        <item x="17"/>
        <item x="7"/>
        <item x="6"/>
        <item x="18"/>
        <item x="93"/>
        <item x="65"/>
        <item x="36"/>
        <item x="94"/>
        <item x="40"/>
        <item x="34"/>
        <item x="41"/>
        <item x="59"/>
        <item x="64"/>
        <item x="95"/>
        <item x="37"/>
        <item x="50"/>
        <item x="52"/>
        <item x="85"/>
        <item x="60"/>
        <item x="38"/>
        <item x="16"/>
        <item x="57"/>
        <item x="14"/>
        <item x="10"/>
        <item x="87"/>
        <item x="76"/>
        <item x="63"/>
        <item x="54"/>
        <item x="43"/>
        <item x="58"/>
        <item x="35"/>
        <item x="44"/>
        <item x="26"/>
        <item x="27"/>
        <item x="67"/>
        <item x="77"/>
        <item x="33"/>
        <item x="68"/>
        <item x="73"/>
        <item x="53"/>
        <item x="90"/>
        <item x="46"/>
        <item x="24"/>
        <item x="78"/>
        <item x="74"/>
        <item x="82"/>
        <item x="88"/>
        <item x="83"/>
        <item x="91"/>
        <item x="12"/>
        <item x="13"/>
        <item x="86"/>
        <item x="39"/>
        <item x="28"/>
        <item x="11"/>
        <item x="62"/>
        <item x="25"/>
        <item x="70"/>
        <item x="84"/>
        <item x="49"/>
        <item x="55"/>
        <item x="56"/>
        <item x="48"/>
        <item x="96"/>
        <item x="19"/>
        <item x="9"/>
        <item x="22"/>
        <item x="75"/>
        <item x="69"/>
        <item x="47"/>
        <item x="89"/>
        <item x="79"/>
        <item x="30"/>
        <item x="31"/>
        <item x="32"/>
        <item x="29"/>
        <item x="4"/>
        <item x="3"/>
        <item x="0"/>
        <item x="2"/>
        <item x="1"/>
        <item x="66"/>
        <item x="42"/>
        <item x="45"/>
        <item x="51"/>
        <item x="71"/>
        <item x="72"/>
        <item x="92"/>
        <item x="8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Page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00" hier="-1"/>
    <pageField fld="93" hier="-1"/>
    <pageField fld="101" hier="-1"/>
  </pageFields>
  <dataFields count="4">
    <dataField name="Suma de mto_pia" fld="33" baseField="101" baseItem="9" numFmtId="43"/>
    <dataField name="Suma de mto_pim" fld="35" baseField="101" baseItem="9" numFmtId="43"/>
    <dataField name="Suma de DEVENGADO" fld="106" baseField="101" baseItem="9" numFmtId="43"/>
    <dataField name="Suma de CC_AVANCE_DEVENGADO" fld="151" baseField="0" baseItem="0" numFmtId="10"/>
  </dataFields>
  <formats count="16">
    <format dxfId="66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5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6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654">
      <pivotArea field="101" type="button" dataOnly="0" labelOnly="1" outline="0" axis="axisPage" fieldPosition="2"/>
    </format>
    <format dxfId="6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52">
      <pivotArea field="101" type="button" dataOnly="0" labelOnly="1" outline="0" axis="axisPage" fieldPosition="2"/>
    </format>
    <format dxfId="65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50">
      <pivotArea field="101" type="button" dataOnly="0" labelOnly="1" outline="0" axis="axisPage" fieldPosition="2"/>
    </format>
    <format dxfId="64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48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647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646">
      <pivotArea dataOnly="0" fieldPosition="0">
        <references count="1">
          <reference field="101" count="3">
            <x v="4"/>
            <x v="5"/>
            <x v="6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I249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8">
        <item x="21"/>
        <item x="23"/>
        <item x="8"/>
        <item x="15"/>
        <item x="5"/>
        <item x="81"/>
        <item x="61"/>
        <item x="20"/>
        <item x="17"/>
        <item x="7"/>
        <item x="6"/>
        <item x="18"/>
        <item x="93"/>
        <item x="65"/>
        <item x="36"/>
        <item x="94"/>
        <item x="40"/>
        <item x="34"/>
        <item x="41"/>
        <item x="59"/>
        <item x="64"/>
        <item x="95"/>
        <item x="37"/>
        <item x="50"/>
        <item x="52"/>
        <item x="85"/>
        <item x="60"/>
        <item x="38"/>
        <item x="16"/>
        <item x="57"/>
        <item x="14"/>
        <item x="10"/>
        <item x="87"/>
        <item x="76"/>
        <item x="63"/>
        <item x="54"/>
        <item x="43"/>
        <item x="58"/>
        <item x="35"/>
        <item x="44"/>
        <item x="26"/>
        <item x="27"/>
        <item x="67"/>
        <item x="77"/>
        <item x="33"/>
        <item x="68"/>
        <item x="73"/>
        <item x="53"/>
        <item x="90"/>
        <item x="46"/>
        <item x="24"/>
        <item x="78"/>
        <item x="74"/>
        <item x="82"/>
        <item x="88"/>
        <item x="83"/>
        <item x="91"/>
        <item x="12"/>
        <item x="13"/>
        <item x="86"/>
        <item x="39"/>
        <item x="28"/>
        <item x="11"/>
        <item x="62"/>
        <item x="25"/>
        <item x="70"/>
        <item x="84"/>
        <item x="49"/>
        <item x="55"/>
        <item x="56"/>
        <item x="48"/>
        <item x="96"/>
        <item x="19"/>
        <item x="9"/>
        <item x="22"/>
        <item x="75"/>
        <item x="69"/>
        <item x="47"/>
        <item x="89"/>
        <item x="79"/>
        <item x="30"/>
        <item x="31"/>
        <item x="32"/>
        <item x="29"/>
        <item x="4"/>
        <item x="3"/>
        <item x="0"/>
        <item x="2"/>
        <item x="1"/>
        <item x="66"/>
        <item x="42"/>
        <item x="45"/>
        <item x="51"/>
        <item x="71"/>
        <item x="72"/>
        <item x="92"/>
        <item x="80"/>
        <item t="default"/>
      </items>
    </pivotField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19"/>
        <item x="12"/>
        <item x="9"/>
        <item x="20"/>
        <item x="5"/>
        <item x="8"/>
        <item x="21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6">
        <item sd="0" x="1"/>
        <item x="2"/>
        <item x="4"/>
        <item x="3"/>
        <item x="0"/>
        <item t="default"/>
      </items>
    </pivotField>
    <pivotField axis="axisRow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244">
    <i>
      <x/>
    </i>
    <i r="1">
      <x v="4"/>
    </i>
    <i r="2">
      <x v="84"/>
    </i>
    <i r="2">
      <x v="85"/>
    </i>
    <i r="2">
      <x v="86"/>
    </i>
    <i r="2">
      <x v="87"/>
    </i>
    <i r="2">
      <x v="88"/>
    </i>
    <i>
      <x v="1"/>
    </i>
    <i r="1">
      <x/>
    </i>
    <i r="1">
      <x v="1"/>
    </i>
    <i r="2">
      <x v="28"/>
    </i>
    <i r="2">
      <x v="30"/>
    </i>
    <i r="2">
      <x v="31"/>
    </i>
    <i r="2">
      <x v="57"/>
    </i>
    <i r="2">
      <x v="58"/>
    </i>
    <i r="2">
      <x v="62"/>
    </i>
    <i r="2">
      <x v="72"/>
    </i>
    <i r="2">
      <x v="73"/>
    </i>
    <i r="2">
      <x v="74"/>
    </i>
    <i>
      <x v="2"/>
    </i>
    <i r="1">
      <x/>
    </i>
    <i r="1">
      <x v="1"/>
    </i>
    <i r="2">
      <x v="28"/>
    </i>
    <i r="2">
      <x v="30"/>
    </i>
    <i r="2">
      <x v="31"/>
    </i>
    <i r="2">
      <x v="40"/>
    </i>
    <i r="2">
      <x v="41"/>
    </i>
    <i r="2">
      <x v="50"/>
    </i>
    <i r="2">
      <x v="57"/>
    </i>
    <i r="2">
      <x v="58"/>
    </i>
    <i r="2">
      <x v="61"/>
    </i>
    <i r="2">
      <x v="64"/>
    </i>
    <i r="2">
      <x v="74"/>
    </i>
    <i>
      <x v="3"/>
    </i>
    <i r="1">
      <x v="4"/>
    </i>
    <i r="2">
      <x v="80"/>
    </i>
    <i r="2">
      <x v="81"/>
    </i>
    <i r="2">
      <x v="82"/>
    </i>
    <i r="2">
      <x v="83"/>
    </i>
    <i r="2">
      <x v="87"/>
    </i>
    <i r="2">
      <x v="88"/>
    </i>
    <i>
      <x v="4"/>
    </i>
    <i r="1">
      <x/>
    </i>
    <i r="1">
      <x v="1"/>
    </i>
    <i r="2">
      <x v="44"/>
    </i>
    <i r="2">
      <x v="57"/>
    </i>
    <i r="2">
      <x v="61"/>
    </i>
    <i r="2">
      <x v="62"/>
    </i>
    <i r="2">
      <x v="64"/>
    </i>
    <i r="2">
      <x v="72"/>
    </i>
    <i r="2">
      <x v="74"/>
    </i>
    <i>
      <x v="5"/>
    </i>
    <i r="1">
      <x/>
    </i>
    <i r="1">
      <x v="1"/>
    </i>
    <i r="2">
      <x v="30"/>
    </i>
    <i r="2">
      <x v="31"/>
    </i>
    <i r="2">
      <x v="74"/>
    </i>
    <i>
      <x v="6"/>
    </i>
    <i r="1">
      <x/>
    </i>
    <i r="1">
      <x v="1"/>
    </i>
    <i r="2">
      <x v="72"/>
    </i>
    <i r="2">
      <x v="73"/>
    </i>
    <i r="2">
      <x v="74"/>
    </i>
    <i>
      <x v="7"/>
    </i>
    <i r="1">
      <x/>
    </i>
    <i r="1">
      <x v="1"/>
    </i>
    <i r="2">
      <x v="14"/>
    </i>
    <i r="2">
      <x v="17"/>
    </i>
    <i r="2">
      <x v="22"/>
    </i>
    <i r="2">
      <x v="27"/>
    </i>
    <i r="2">
      <x v="30"/>
    </i>
    <i r="2">
      <x v="31"/>
    </i>
    <i r="2">
      <x v="38"/>
    </i>
    <i r="2">
      <x v="44"/>
    </i>
    <i r="2">
      <x v="50"/>
    </i>
    <i r="2">
      <x v="60"/>
    </i>
    <i r="2">
      <x v="62"/>
    </i>
    <i r="2">
      <x v="64"/>
    </i>
    <i r="2">
      <x v="74"/>
    </i>
    <i r="1">
      <x v="4"/>
    </i>
    <i r="2">
      <x v="80"/>
    </i>
    <i>
      <x v="8"/>
    </i>
    <i r="1">
      <x/>
    </i>
    <i r="1">
      <x v="1"/>
    </i>
    <i r="2">
      <x v="16"/>
    </i>
    <i r="2">
      <x v="17"/>
    </i>
    <i r="2">
      <x v="18"/>
    </i>
    <i r="2">
      <x v="19"/>
    </i>
    <i r="2">
      <x v="23"/>
    </i>
    <i r="2">
      <x v="24"/>
    </i>
    <i r="2">
      <x v="29"/>
    </i>
    <i r="2">
      <x v="35"/>
    </i>
    <i r="2">
      <x v="36"/>
    </i>
    <i r="2">
      <x v="37"/>
    </i>
    <i r="2">
      <x v="39"/>
    </i>
    <i r="2">
      <x v="47"/>
    </i>
    <i r="2">
      <x v="49"/>
    </i>
    <i r="2">
      <x v="50"/>
    </i>
    <i r="2">
      <x v="61"/>
    </i>
    <i r="2">
      <x v="62"/>
    </i>
    <i r="2">
      <x v="67"/>
    </i>
    <i r="2">
      <x v="68"/>
    </i>
    <i r="2">
      <x v="69"/>
    </i>
    <i r="2">
      <x v="70"/>
    </i>
    <i r="2">
      <x v="74"/>
    </i>
    <i r="2">
      <x v="91"/>
    </i>
    <i r="1">
      <x v="3"/>
    </i>
    <i r="2">
      <x v="77"/>
    </i>
    <i r="1">
      <x v="4"/>
    </i>
    <i r="2">
      <x v="81"/>
    </i>
    <i r="2">
      <x v="82"/>
    </i>
    <i r="2">
      <x v="83"/>
    </i>
    <i r="2">
      <x v="84"/>
    </i>
    <i r="2">
      <x v="90"/>
    </i>
    <i r="2">
      <x v="92"/>
    </i>
    <i>
      <x v="9"/>
    </i>
    <i r="1">
      <x/>
    </i>
    <i r="1">
      <x v="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5"/>
    </i>
    <i r="2">
      <x v="26"/>
    </i>
    <i r="2">
      <x v="27"/>
    </i>
    <i r="2">
      <x v="29"/>
    </i>
    <i r="2">
      <x v="32"/>
    </i>
    <i r="2">
      <x v="33"/>
    </i>
    <i r="2">
      <x v="34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0"/>
    </i>
    <i r="2">
      <x v="73"/>
    </i>
    <i r="2">
      <x v="74"/>
    </i>
    <i r="2">
      <x v="89"/>
    </i>
    <i r="2">
      <x v="93"/>
    </i>
    <i r="2">
      <x v="94"/>
    </i>
    <i r="2">
      <x v="96"/>
    </i>
    <i r="1">
      <x v="2"/>
    </i>
    <i r="2">
      <x v="75"/>
    </i>
    <i r="1">
      <x v="3"/>
    </i>
    <i r="2">
      <x v="76"/>
    </i>
    <i r="2">
      <x v="77"/>
    </i>
    <i r="2">
      <x v="78"/>
    </i>
    <i r="2">
      <x v="79"/>
    </i>
    <i r="1">
      <x v="4"/>
    </i>
    <i r="2">
      <x v="81"/>
    </i>
    <i r="2">
      <x v="95"/>
    </i>
    <i>
      <x v="10"/>
    </i>
    <i r="1">
      <x/>
    </i>
    <i r="1">
      <x v="1"/>
    </i>
    <i r="2">
      <x v="16"/>
    </i>
    <i r="2">
      <x v="19"/>
    </i>
    <i r="2">
      <x v="22"/>
    </i>
    <i r="2">
      <x v="30"/>
    </i>
    <i r="2">
      <x v="31"/>
    </i>
    <i r="2">
      <x v="40"/>
    </i>
    <i r="2">
      <x v="47"/>
    </i>
    <i r="2">
      <x v="50"/>
    </i>
    <i r="2">
      <x v="57"/>
    </i>
    <i r="2">
      <x v="60"/>
    </i>
    <i r="2">
      <x v="61"/>
    </i>
    <i r="2">
      <x v="62"/>
    </i>
    <i r="2">
      <x v="69"/>
    </i>
    <i r="2">
      <x v="74"/>
    </i>
    <i r="1">
      <x v="4"/>
    </i>
    <i r="2">
      <x v="81"/>
    </i>
    <i>
      <x v="11"/>
    </i>
    <i r="1">
      <x/>
    </i>
    <i r="1">
      <x v="1"/>
    </i>
    <i r="2">
      <x v="28"/>
    </i>
    <i r="2">
      <x v="62"/>
    </i>
    <i r="2">
      <x v="64"/>
    </i>
    <i r="2">
      <x v="71"/>
    </i>
    <i r="2">
      <x v="73"/>
    </i>
    <i r="2">
      <x v="74"/>
    </i>
    <i>
      <x v="12"/>
    </i>
    <i r="1">
      <x/>
    </i>
    <i>
      <x v="13"/>
    </i>
    <i r="1">
      <x/>
    </i>
    <i r="1">
      <x v="1"/>
    </i>
    <i r="2">
      <x v="17"/>
    </i>
    <i r="2">
      <x v="30"/>
    </i>
    <i r="2">
      <x v="31"/>
    </i>
    <i r="2">
      <x v="74"/>
    </i>
    <i>
      <x v="14"/>
    </i>
    <i r="1">
      <x/>
    </i>
    <i r="1">
      <x v="1"/>
    </i>
    <i r="2">
      <x v="30"/>
    </i>
    <i r="2">
      <x v="31"/>
    </i>
    <i r="2">
      <x v="74"/>
    </i>
    <i>
      <x v="15"/>
    </i>
    <i r="1">
      <x/>
    </i>
    <i r="1">
      <x v="1"/>
    </i>
    <i r="2">
      <x v="28"/>
    </i>
    <i r="2">
      <x v="61"/>
    </i>
    <i r="2">
      <x v="64"/>
    </i>
    <i r="2">
      <x v="74"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 r="1">
      <x v="1"/>
    </i>
    <i r="2">
      <x v="74"/>
    </i>
    <i>
      <x v="20"/>
    </i>
    <i r="1">
      <x/>
    </i>
    <i r="1">
      <x v="1"/>
    </i>
    <i r="2">
      <x v="7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0" hier="-1"/>
    <pageField fld="94" hier="-1"/>
  </pageFields>
  <dataFields count="8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  <dataField name="Suma de CC_AVANCE_DEVENGADO" fld="151" baseField="0" baseItem="0" numFmtId="166"/>
    <dataField name="Suma de PF OCTUBRE" fld="123" baseField="101" baseItem="0"/>
    <dataField name="Suma de mto_devenga_10" fld="59" baseField="0" baseItem="0"/>
    <dataField name="Suma de CCAVANCE%OCT" fld="156" baseField="0" baseItem="0" numFmtId="166"/>
  </dataFields>
  <formats count="56">
    <format dxfId="5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565">
      <pivotArea field="101" type="button" dataOnly="0" labelOnly="1" outline="0" axis="axisRow" fieldPosition="0"/>
    </format>
    <format dxfId="5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3">
      <pivotArea field="101" type="button" dataOnly="0" labelOnly="1" outline="0" axis="axisRow" fieldPosition="0"/>
    </format>
    <format dxfId="5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field="101" type="button" dataOnly="0" labelOnly="1" outline="0" axis="axisRow" fieldPosition="0"/>
    </format>
    <format dxfId="5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9">
      <pivotArea outline="0" collapsedLevelsAreSubtotals="1" fieldPosition="0"/>
    </format>
    <format dxfId="558">
      <pivotArea field="0" type="button" dataOnly="0" labelOnly="1" outline="0" axis="axisPage" fieldPosition="0"/>
    </format>
    <format dxfId="557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56">
      <pivotArea field="0" type="button" dataOnly="0" labelOnly="1" outline="0" axis="axisPage" fieldPosition="0"/>
    </format>
    <format dxfId="55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54">
      <pivotArea field="0" type="button" dataOnly="0" labelOnly="1" outline="0" axis="axisPage" fieldPosition="0"/>
    </format>
    <format dxfId="55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52">
      <pivotArea type="all" dataOnly="0" outline="0" fieldPosition="0"/>
    </format>
    <format dxfId="551">
      <pivotArea outline="0" collapsedLevelsAreSubtotals="1" fieldPosition="0"/>
    </format>
    <format dxfId="550">
      <pivotArea field="0" type="button" dataOnly="0" labelOnly="1" outline="0" axis="axisPage" fieldPosition="0"/>
    </format>
    <format dxfId="549">
      <pivotArea dataOnly="0" labelOnly="1" fieldPosition="0">
        <references count="1">
          <reference field="0" count="1">
            <x v="0"/>
          </reference>
        </references>
      </pivotArea>
    </format>
    <format dxfId="548">
      <pivotArea dataOnly="0" labelOnly="1" grandRow="1" outline="0" fieldPosition="0"/>
    </format>
    <format dxfId="54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546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4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54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43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542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541">
      <pivotArea collapsedLevelsAreSubtotals="1" fieldPosition="0">
        <references count="2">
          <reference field="4294967294" count="4" selected="0">
            <x v="0"/>
            <x v="1"/>
            <x v="3"/>
            <x v="4"/>
          </reference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540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539">
      <pivotArea outline="0" collapsedLevelsAreSubtotals="1" fieldPosition="0"/>
    </format>
    <format dxfId="538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537">
      <pivotArea dataOnly="0" labelOnly="1" grandRow="1" outline="0" fieldPosition="0"/>
    </format>
    <format dxfId="536">
      <pivotArea field="101" type="button" dataOnly="0" labelOnly="1" outline="0" axis="axisRow" fieldPosition="0"/>
    </format>
    <format dxfId="535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34">
      <pivotArea field="101" type="button" dataOnly="0" labelOnly="1" outline="0" axis="axisRow" fieldPosition="0"/>
    </format>
    <format dxfId="533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32">
      <pivotArea field="101" type="button" dataOnly="0" labelOnly="1" outline="0" axis="axisRow" fieldPosition="0"/>
    </format>
    <format dxfId="531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30">
      <pivotArea field="101" type="button" dataOnly="0" labelOnly="1" outline="0" axis="axisRow" fieldPosition="0"/>
    </format>
    <format dxfId="529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28">
      <pivotArea field="101" type="button" dataOnly="0" labelOnly="1" outline="0" axis="axisRow" fieldPosition="0"/>
    </format>
    <format dxfId="527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26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52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2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52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2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52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20">
      <pivotArea field="101" type="button" dataOnly="0" labelOnly="1" outline="0" axis="axisRow" fieldPosition="0"/>
    </format>
    <format dxfId="519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518">
      <pivotArea field="101" type="button" dataOnly="0" labelOnly="1" outline="0" axis="axisRow" fieldPosition="0"/>
    </format>
    <format dxfId="517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516">
      <pivotArea field="101" type="button" dataOnly="0" labelOnly="1" outline="0" axis="axisRow" fieldPosition="0"/>
    </format>
    <format dxfId="515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514">
      <pivotArea field="101" type="button" dataOnly="0" labelOnly="1" outline="0" axis="axisRow" fieldPosition="0"/>
    </format>
    <format dxfId="513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8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B235:M236" firstHeaderRow="0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0" baseItem="5"/>
    <dataField name="Suma de EJECUTADO 07" fld="120" baseField="0" baseItem="5"/>
    <dataField name="Suma de EJECUTADO 08" fld="121" baseField="0" baseItem="5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0" baseItem="5"/>
  </dataFields>
  <formats count="7">
    <format dxfId="129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128">
      <pivotArea field="101" type="button" dataOnly="0" labelOnly="1" outline="0" axis="axisPage" fieldPosition="0"/>
    </format>
    <format dxfId="127">
      <pivotArea field="101" type="button" dataOnly="0" labelOnly="1" outline="0" axis="axisPage" fieldPosition="0"/>
    </format>
    <format dxfId="126">
      <pivotArea field="101" type="button" dataOnly="0" labelOnly="1" outline="0" axis="axisPage" fieldPosition="0"/>
    </format>
    <format dxfId="125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124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123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7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99:G215" firstHeaderRow="0" firstDataRow="1" firstDataCol="1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7">
        <item h="1" x="1"/>
        <item x="2"/>
        <item h="1" x="4"/>
        <item h="1" x="3"/>
        <item h="1" x="0"/>
        <item h="1" m="1" x="5"/>
        <item t="default"/>
      </items>
    </pivotField>
    <pivotField axis="axisRow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1"/>
  </rowFields>
  <rowItems count="16"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8"/>
    </i>
    <i>
      <x v="20"/>
    </i>
    <i>
      <x v="23"/>
    </i>
    <i>
      <x v="2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00" hier="-1"/>
  </pageFields>
  <dataFields count="6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0" baseField="0" baseItem="0" numFmtId="166"/>
    <dataField name="Suma de mto_devenga_09" fld="58" baseField="100" baseItem="0"/>
    <dataField name="Suma de CC_AVANCE%SET" fld="154" baseField="100" baseItem="0"/>
  </dataFields>
  <formats count="37">
    <format dxfId="1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4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163">
      <pivotArea field="101" type="button" dataOnly="0" labelOnly="1" outline="0" axis="axisRow" fieldPosition="0"/>
    </format>
    <format dxfId="1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1">
      <pivotArea field="101" type="button" dataOnly="0" labelOnly="1" outline="0" axis="axisRow" fieldPosition="0"/>
    </format>
    <format dxfId="1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9">
      <pivotArea field="101" type="button" dataOnly="0" labelOnly="1" outline="0" axis="axisRow" fieldPosition="0"/>
    </format>
    <format dxfId="1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7">
      <pivotArea outline="0" collapsedLevelsAreSubtotals="1" fieldPosition="0"/>
    </format>
    <format dxfId="156">
      <pivotArea field="0" type="button" dataOnly="0" labelOnly="1" outline="0" axis="axisPage" fieldPosition="0"/>
    </format>
    <format dxfId="1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4">
      <pivotArea field="0" type="button" dataOnly="0" labelOnly="1" outline="0" axis="axisPage" fieldPosition="0"/>
    </format>
    <format dxfId="1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2">
      <pivotArea field="0" type="button" dataOnly="0" labelOnly="1" outline="0" axis="axisPage" fieldPosition="0"/>
    </format>
    <format dxfId="1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0">
      <pivotArea type="all" dataOnly="0" outline="0" fieldPosition="0"/>
    </format>
    <format dxfId="149">
      <pivotArea outline="0" collapsedLevelsAreSubtotals="1" fieldPosition="0"/>
    </format>
    <format dxfId="148">
      <pivotArea field="0" type="button" dataOnly="0" labelOnly="1" outline="0" axis="axisPage" fieldPosition="0"/>
    </format>
    <format dxfId="147">
      <pivotArea dataOnly="0" labelOnly="1" fieldPosition="0">
        <references count="1">
          <reference field="0" count="1">
            <x v="0"/>
          </reference>
        </references>
      </pivotArea>
    </format>
    <format dxfId="146">
      <pivotArea dataOnly="0" labelOnly="1" grandRow="1" outline="0" fieldPosition="0"/>
    </format>
    <format dxfId="145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4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1">
      <pivotArea collapsedLevelsAreSubtotals="1" fieldPosition="0">
        <references count="1">
          <reference field="100" count="1">
            <x v="0"/>
          </reference>
        </references>
      </pivotArea>
    </format>
    <format dxfId="140">
      <pivotArea collapsedLevelsAreSubtotals="1" fieldPosition="0">
        <references count="1">
          <reference field="100" count="1">
            <x v="1"/>
          </reference>
        </references>
      </pivotArea>
    </format>
    <format dxfId="139">
      <pivotArea collapsedLevelsAreSubtotals="1" fieldPosition="0">
        <references count="1">
          <reference field="100" count="1">
            <x v="2"/>
          </reference>
        </references>
      </pivotArea>
    </format>
    <format dxfId="138">
      <pivotArea collapsedLevelsAreSubtotals="1" fieldPosition="0">
        <references count="1">
          <reference field="100" count="1">
            <x v="3"/>
          </reference>
        </references>
      </pivotArea>
    </format>
    <format dxfId="137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136">
      <pivotArea collapsedLevelsAreSubtotals="1" fieldPosition="0">
        <references count="1">
          <reference field="100" count="1">
            <x v="4"/>
          </reference>
        </references>
      </pivotArea>
    </format>
    <format dxfId="135">
      <pivotArea dataOnly="0" labelOnly="1" fieldPosition="0">
        <references count="1">
          <reference field="100" count="1">
            <x v="4"/>
          </reference>
        </references>
      </pivotArea>
    </format>
    <format dxfId="134">
      <pivotArea dataOnly="0" labelOnly="1" fieldPosition="0">
        <references count="1">
          <reference field="100" count="0"/>
        </references>
      </pivotArea>
    </format>
    <format dxfId="133">
      <pivotArea dataOnly="0" outline="0" fieldPosition="0">
        <references count="1">
          <reference field="4294967294" count="1">
            <x v="5"/>
          </reference>
        </references>
      </pivotArea>
    </format>
    <format dxfId="132">
      <pivotArea dataOnly="0" outline="0" fieldPosition="0">
        <references count="1">
          <reference field="4294967294" count="1">
            <x v="5"/>
          </reference>
        </references>
      </pivotArea>
    </format>
    <format dxfId="131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130">
      <pivotArea collapsedLevelsAreSubtotals="1" fieldPosition="0">
        <references count="1">
          <reference field="101" count="15">
            <x v="2"/>
            <x v="3"/>
            <x v="6"/>
            <x v="7"/>
            <x v="8"/>
            <x v="9"/>
            <x v="10"/>
            <x v="11"/>
            <x v="12"/>
            <x v="13"/>
            <x v="16"/>
            <x v="18"/>
            <x v="20"/>
            <x v="23"/>
            <x v="24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5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47:H1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19"/>
        <item x="12"/>
        <item x="9"/>
        <item x="20"/>
        <item x="5"/>
        <item x="8"/>
        <item x="21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h="1"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6">
    <i>
      <x v="4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2">
    <format dxfId="2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215">
      <pivotArea field="101" type="button" dataOnly="0" labelOnly="1" outline="0" axis="axisRow" fieldPosition="1"/>
    </format>
    <format dxfId="2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3">
      <pivotArea field="101" type="button" dataOnly="0" labelOnly="1" outline="0" axis="axisRow" fieldPosition="1"/>
    </format>
    <format dxfId="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1">
      <pivotArea field="101" type="button" dataOnly="0" labelOnly="1" outline="0" axis="axisRow" fieldPosition="1"/>
    </format>
    <format dxfId="2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9">
      <pivotArea outline="0" collapsedLevelsAreSubtotals="1" fieldPosition="0"/>
    </format>
    <format dxfId="208">
      <pivotArea field="0" type="button" dataOnly="0" labelOnly="1" outline="0" axis="axisPage" fieldPosition="0"/>
    </format>
    <format dxfId="2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6">
      <pivotArea field="0" type="button" dataOnly="0" labelOnly="1" outline="0" axis="axisPage" fieldPosition="0"/>
    </format>
    <format dxfId="2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4">
      <pivotArea field="0" type="button" dataOnly="0" labelOnly="1" outline="0" axis="axisPage" fieldPosition="0"/>
    </format>
    <format dxfId="2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field="0" type="button" dataOnly="0" labelOnly="1" outline="0" axis="axisPage" fieldPosition="0"/>
    </format>
    <format dxfId="199">
      <pivotArea dataOnly="0" labelOnly="1" fieldPosition="0">
        <references count="1">
          <reference field="0" count="1">
            <x v="0"/>
          </reference>
        </references>
      </pivotArea>
    </format>
    <format dxfId="198">
      <pivotArea dataOnly="0" labelOnly="1" grandRow="1" outline="0" fieldPosition="0"/>
    </format>
    <format dxfId="19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93">
      <pivotArea collapsedLevelsAreSubtotals="1" fieldPosition="0">
        <references count="1">
          <reference field="100" count="1">
            <x v="0"/>
          </reference>
        </references>
      </pivotArea>
    </format>
    <format dxfId="192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91">
      <pivotArea collapsedLevelsAreSubtotals="1" fieldPosition="0">
        <references count="1">
          <reference field="100" count="1">
            <x v="1"/>
          </reference>
        </references>
      </pivotArea>
    </format>
    <format dxfId="190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89">
      <pivotArea collapsedLevelsAreSubtotals="1" fieldPosition="0">
        <references count="1">
          <reference field="100" count="1">
            <x v="2"/>
          </reference>
        </references>
      </pivotArea>
    </format>
    <format dxfId="188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87">
      <pivotArea collapsedLevelsAreSubtotals="1" fieldPosition="0">
        <references count="1">
          <reference field="100" count="1">
            <x v="3"/>
          </reference>
        </references>
      </pivotArea>
    </format>
    <format dxfId="186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18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8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8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82">
      <pivotArea collapsedLevelsAreSubtotals="1" fieldPosition="0">
        <references count="1">
          <reference field="100" count="1">
            <x v="4"/>
          </reference>
        </references>
      </pivotArea>
    </format>
    <format dxfId="181">
      <pivotArea dataOnly="0" labelOnly="1" fieldPosition="0">
        <references count="1">
          <reference field="100" count="1">
            <x v="4"/>
          </reference>
        </references>
      </pivotArea>
    </format>
    <format dxfId="180">
      <pivotArea dataOnly="0" labelOnly="1" fieldPosition="0">
        <references count="1">
          <reference field="100" count="0"/>
        </references>
      </pivotArea>
    </format>
    <format dxfId="17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7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7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76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175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174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173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172">
      <pivotArea collapsedLevelsAreSubtotals="1" fieldPosition="0">
        <references count="1">
          <reference field="100" count="0"/>
        </references>
      </pivotArea>
    </format>
    <format dxfId="171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170">
      <pivotArea collapsedLevelsAreSubtotals="1" fieldPosition="0">
        <references count="2">
          <reference field="100" count="0" selected="0"/>
          <reference field="101" count="0"/>
        </references>
      </pivotArea>
    </format>
    <format dxfId="169">
      <pivotArea collapsedLevelsAreSubtotals="1" fieldPosition="0">
        <references count="1">
          <reference field="100" count="0"/>
        </references>
      </pivotArea>
    </format>
    <format dxfId="16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13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76:Q18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5"/>
    <field x="100"/>
  </rowFields>
  <rowItems count="7">
    <i>
      <x/>
    </i>
    <i r="1">
      <x/>
    </i>
    <i r="1">
      <x v="1"/>
    </i>
    <i r="1">
      <x v="4"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5" baseItem="0"/>
    <dataField name="Suma de mto_devenga_10" fld="59" baseField="0" baseItem="0"/>
    <dataField name="Suma de CCAVANCE%OCT" fld="156" baseField="0" baseItem="0" numFmtId="166"/>
  </dataFields>
  <formats count="36">
    <format dxfId="2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2">
      <pivotArea field="101" type="button" dataOnly="0" labelOnly="1" outline="0"/>
    </format>
    <format dxfId="2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0">
      <pivotArea field="101" type="button" dataOnly="0" labelOnly="1" outline="0"/>
    </format>
    <format dxfId="2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8">
      <pivotArea field="101" type="button" dataOnly="0" labelOnly="1" outline="0"/>
    </format>
    <format dxfId="2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6">
      <pivotArea outline="0" collapsedLevelsAreSubtotals="1" fieldPosition="0"/>
    </format>
    <format dxfId="245">
      <pivotArea field="0" type="button" dataOnly="0" labelOnly="1" outline="0" axis="axisPage" fieldPosition="0"/>
    </format>
    <format dxfId="2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3">
      <pivotArea field="0" type="button" dataOnly="0" labelOnly="1" outline="0" axis="axisPage" fieldPosition="0"/>
    </format>
    <format dxfId="2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1">
      <pivotArea field="0" type="button" dataOnly="0" labelOnly="1" outline="0" axis="axisPage" fieldPosition="0"/>
    </format>
    <format dxfId="2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9">
      <pivotArea type="all" dataOnly="0" outline="0" fieldPosition="0"/>
    </format>
    <format dxfId="238">
      <pivotArea outline="0" collapsedLevelsAreSubtotals="1" fieldPosition="0"/>
    </format>
    <format dxfId="237">
      <pivotArea field="0" type="button" dataOnly="0" labelOnly="1" outline="0" axis="axisPage" fieldPosition="0"/>
    </format>
    <format dxfId="236">
      <pivotArea dataOnly="0" labelOnly="1" fieldPosition="0">
        <references count="1">
          <reference field="0" count="1">
            <x v="0"/>
          </reference>
        </references>
      </pivotArea>
    </format>
    <format dxfId="235">
      <pivotArea dataOnly="0" labelOnly="1" grandRow="1" outline="0" fieldPosition="0"/>
    </format>
    <format dxfId="234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2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30">
      <pivotArea collapsedLevelsAreSubtotals="1" fieldPosition="0">
        <references count="1">
          <reference field="100" count="1">
            <x v="0"/>
          </reference>
        </references>
      </pivotArea>
    </format>
    <format dxfId="229">
      <pivotArea collapsedLevelsAreSubtotals="1" fieldPosition="0">
        <references count="1">
          <reference field="100" count="1">
            <x v="1"/>
          </reference>
        </references>
      </pivotArea>
    </format>
    <format dxfId="228">
      <pivotArea collapsedLevelsAreSubtotals="1" fieldPosition="0">
        <references count="1">
          <reference field="100" count="1">
            <x v="2"/>
          </reference>
        </references>
      </pivotArea>
    </format>
    <format dxfId="227">
      <pivotArea collapsedLevelsAreSubtotals="1" fieldPosition="0">
        <references count="1">
          <reference field="100" count="1">
            <x v="3"/>
          </reference>
        </references>
      </pivotArea>
    </format>
    <format dxfId="226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225">
      <pivotArea collapsedLevelsAreSubtotals="1" fieldPosition="0">
        <references count="1">
          <reference field="100" count="1">
            <x v="4"/>
          </reference>
        </references>
      </pivotArea>
    </format>
    <format dxfId="224">
      <pivotArea dataOnly="0" labelOnly="1" fieldPosition="0">
        <references count="1">
          <reference field="100" count="1">
            <x v="4"/>
          </reference>
        </references>
      </pivotArea>
    </format>
    <format dxfId="223">
      <pivotArea dataOnly="0" labelOnly="1" fieldPosition="0">
        <references count="1">
          <reference field="100" count="0"/>
        </references>
      </pivotArea>
    </format>
    <format dxfId="22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19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17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79" firstHeaderRow="0" firstDataRow="0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pageFields count="1">
    <pageField fld="101" hier="-1"/>
  </pageFields>
  <formats count="7">
    <format dxfId="261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60">
      <pivotArea field="101" type="button" dataOnly="0" labelOnly="1" outline="0" axis="axisPage" fieldPosition="0"/>
    </format>
    <format dxfId="259">
      <pivotArea field="101" type="button" dataOnly="0" labelOnly="1" outline="0" axis="axisPage" fieldPosition="0"/>
    </format>
    <format dxfId="258">
      <pivotArea field="101" type="button" dataOnly="0" labelOnly="1" outline="0" axis="axisPage" fieldPosition="0"/>
    </format>
    <format dxfId="257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56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55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4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37:H14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19"/>
        <item x="12"/>
        <item x="9"/>
        <item x="20"/>
        <item x="5"/>
        <item x="8"/>
        <item x="21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4">
    <i>
      <x v="4"/>
    </i>
    <i r="1">
      <x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1">
    <format dxfId="3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0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309">
      <pivotArea field="101" type="button" dataOnly="0" labelOnly="1" outline="0" axis="axisRow" fieldPosition="1"/>
    </format>
    <format dxfId="3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7">
      <pivotArea field="101" type="button" dataOnly="0" labelOnly="1" outline="0" axis="axisRow" fieldPosition="1"/>
    </format>
    <format dxfId="3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5">
      <pivotArea field="101" type="button" dataOnly="0" labelOnly="1" outline="0" axis="axisRow" fieldPosition="1"/>
    </format>
    <format dxfId="3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3">
      <pivotArea outline="0" collapsedLevelsAreSubtotals="1" fieldPosition="0"/>
    </format>
    <format dxfId="302">
      <pivotArea field="0" type="button" dataOnly="0" labelOnly="1" outline="0" axis="axisPage" fieldPosition="0"/>
    </format>
    <format dxfId="30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00">
      <pivotArea field="0" type="button" dataOnly="0" labelOnly="1" outline="0" axis="axisPage" fieldPosition="0"/>
    </format>
    <format dxfId="2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8">
      <pivotArea field="0" type="button" dataOnly="0" labelOnly="1" outline="0" axis="axisPage" fieldPosition="0"/>
    </format>
    <format dxfId="2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6">
      <pivotArea type="all" dataOnly="0" outline="0" fieldPosition="0"/>
    </format>
    <format dxfId="295">
      <pivotArea outline="0" collapsedLevelsAreSubtotals="1" fieldPosition="0"/>
    </format>
    <format dxfId="294">
      <pivotArea field="0" type="button" dataOnly="0" labelOnly="1" outline="0" axis="axisPage" fieldPosition="0"/>
    </format>
    <format dxfId="293">
      <pivotArea dataOnly="0" labelOnly="1" fieldPosition="0">
        <references count="1">
          <reference field="0" count="1">
            <x v="0"/>
          </reference>
        </references>
      </pivotArea>
    </format>
    <format dxfId="292">
      <pivotArea dataOnly="0" labelOnly="1" grandRow="1" outline="0" fieldPosition="0"/>
    </format>
    <format dxfId="291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2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7">
      <pivotArea collapsedLevelsAreSubtotals="1" fieldPosition="0">
        <references count="1">
          <reference field="100" count="1">
            <x v="0"/>
          </reference>
        </references>
      </pivotArea>
    </format>
    <format dxfId="286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285">
      <pivotArea collapsedLevelsAreSubtotals="1" fieldPosition="0">
        <references count="1">
          <reference field="100" count="1">
            <x v="1"/>
          </reference>
        </references>
      </pivotArea>
    </format>
    <format dxfId="284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283">
      <pivotArea collapsedLevelsAreSubtotals="1" fieldPosition="0">
        <references count="1">
          <reference field="100" count="1">
            <x v="2"/>
          </reference>
        </references>
      </pivotArea>
    </format>
    <format dxfId="282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281">
      <pivotArea collapsedLevelsAreSubtotals="1" fieldPosition="0">
        <references count="1">
          <reference field="100" count="1">
            <x v="3"/>
          </reference>
        </references>
      </pivotArea>
    </format>
    <format dxfId="28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27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27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27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276">
      <pivotArea collapsedLevelsAreSubtotals="1" fieldPosition="0">
        <references count="1">
          <reference field="100" count="1">
            <x v="4"/>
          </reference>
        </references>
      </pivotArea>
    </format>
    <format dxfId="275">
      <pivotArea dataOnly="0" labelOnly="1" fieldPosition="0">
        <references count="1">
          <reference field="100" count="1">
            <x v="4"/>
          </reference>
        </references>
      </pivotArea>
    </format>
    <format dxfId="274">
      <pivotArea dataOnly="0" labelOnly="1" fieldPosition="0">
        <references count="1">
          <reference field="100" count="0"/>
        </references>
      </pivotArea>
    </format>
    <format dxfId="273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272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271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270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269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268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267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266">
      <pivotArea collapsedLevelsAreSubtotals="1" fieldPosition="0">
        <references count="1">
          <reference field="100" count="0"/>
        </references>
      </pivotArea>
    </format>
    <format dxfId="265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264">
      <pivotArea collapsedLevelsAreSubtotals="1" fieldPosition="0">
        <references count="2">
          <reference field="100" count="0" selected="0"/>
          <reference field="101" count="0"/>
        </references>
      </pivotArea>
    </format>
    <format dxfId="26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19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P235:P236" firstHeaderRow="1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1">
    <pageField fld="101" hier="-1"/>
  </pageFields>
  <dataFields count="1">
    <dataField name="Suma de mto_devenga_10" fld="59" baseField="0" baseItem="0"/>
  </dataFields>
  <formats count="8">
    <format dxfId="320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319">
      <pivotArea field="101" type="button" dataOnly="0" labelOnly="1" outline="0" axis="axisPage" fieldPosition="0"/>
    </format>
    <format dxfId="318">
      <pivotArea field="101" type="button" dataOnly="0" labelOnly="1" outline="0" axis="axisPage" fieldPosition="0"/>
    </format>
    <format dxfId="317">
      <pivotArea field="101" type="button" dataOnly="0" labelOnly="1" outline="0" axis="axisPage" fieldPosition="0"/>
    </format>
    <format dxfId="316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15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14">
      <pivotArea outline="0" collapsedLevelsAreSubtotals="1" fieldPosition="0"/>
    </format>
    <format dxfId="313">
      <pivotArea dataOnly="0" labelOnly="1" outline="0" fieldPosition="0">
        <references count="1">
          <reference field="101" count="0"/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12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42:M248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2"/>
    <dataField name="Suma de EJECUTADO 07" fld="120" baseField="100" baseItem="2"/>
    <dataField name="Suma de EJECUTADO 08" fld="121" baseField="100" baseItem="2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100" baseItem="2"/>
  </dataFields>
  <formats count="7">
    <format dxfId="327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326">
      <pivotArea field="101" type="button" dataOnly="0" labelOnly="1" outline="0" axis="axisPage" fieldPosition="0"/>
    </format>
    <format dxfId="325">
      <pivotArea field="101" type="button" dataOnly="0" labelOnly="1" outline="0" axis="axisPage" fieldPosition="0"/>
    </format>
    <format dxfId="324">
      <pivotArea field="101" type="button" dataOnly="0" labelOnly="1" outline="0" axis="axisPage" fieldPosition="0"/>
    </format>
    <format dxfId="323">
      <pivotArea collapsedLevelsAreSubtotals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322">
      <pivotArea dataOnly="0" labelOnly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321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9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10:K316" firstHeaderRow="0" firstDataRow="1" firstDataCol="1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 defaultSubtotal="0"/>
    <pivotField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01" hier="-1"/>
  </pageFields>
  <dataFields count="10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1"/>
    <dataField name="Suma de PF OCTUBRE" fld="123" baseField="0" baseItem="1"/>
    <dataField name="Suma de PF NOVIEMBRE" fld="124" baseField="0" baseItem="1"/>
    <dataField name="Suma de PF DICIEMBRE" fld="125" baseField="100" baseItem="1"/>
    <dataField name="Suma de mto_pim" fld="35" baseField="100" baseItem="0"/>
  </dataFields>
  <formats count="7">
    <format dxfId="334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333">
      <pivotArea field="101" type="button" dataOnly="0" labelOnly="1" outline="0" axis="axisPage" fieldPosition="0"/>
    </format>
    <format dxfId="332">
      <pivotArea field="101" type="button" dataOnly="0" labelOnly="1" outline="0" axis="axisPage" fieldPosition="0"/>
    </format>
    <format dxfId="331">
      <pivotArea field="101" type="button" dataOnly="0" labelOnly="1" outline="0" axis="axisPage" fieldPosition="0"/>
    </format>
    <format dxfId="330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29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28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6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62:H184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2" baseItem="12"/>
    <dataField name="Suma de mto_devenga_10" fld="59" baseField="0" baseItem="0"/>
    <dataField name="Suma de CCAVANCE%OCT" fld="156" baseField="0" baseItem="0" numFmtId="166"/>
  </dataFields>
  <formats count="34">
    <format dxfId="3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6">
      <pivotArea field="101" type="button" dataOnly="0" labelOnly="1" outline="0"/>
    </format>
    <format dxfId="3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4">
      <pivotArea field="101" type="button" dataOnly="0" labelOnly="1" outline="0"/>
    </format>
    <format dxfId="3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2">
      <pivotArea field="101" type="button" dataOnly="0" labelOnly="1" outline="0"/>
    </format>
    <format dxfId="3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0">
      <pivotArea outline="0" collapsedLevelsAreSubtotals="1" fieldPosition="0"/>
    </format>
    <format dxfId="359">
      <pivotArea field="0" type="button" dataOnly="0" labelOnly="1" outline="0" axis="axisPage" fieldPosition="0"/>
    </format>
    <format dxfId="3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7">
      <pivotArea field="0" type="button" dataOnly="0" labelOnly="1" outline="0" axis="axisPage" fieldPosition="0"/>
    </format>
    <format dxfId="3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5">
      <pivotArea field="0" type="button" dataOnly="0" labelOnly="1" outline="0" axis="axisPage" fieldPosition="0"/>
    </format>
    <format dxfId="3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3">
      <pivotArea type="all" dataOnly="0" outline="0" fieldPosition="0"/>
    </format>
    <format dxfId="352">
      <pivotArea outline="0" collapsedLevelsAreSubtotals="1" fieldPosition="0"/>
    </format>
    <format dxfId="351">
      <pivotArea field="0" type="button" dataOnly="0" labelOnly="1" outline="0" axis="axisPage" fieldPosition="0"/>
    </format>
    <format dxfId="350">
      <pivotArea dataOnly="0" labelOnly="1" fieldPosition="0">
        <references count="1">
          <reference field="0" count="1">
            <x v="0"/>
          </reference>
        </references>
      </pivotArea>
    </format>
    <format dxfId="349">
      <pivotArea dataOnly="0" labelOnly="1" grandRow="1" outline="0" fieldPosition="0"/>
    </format>
    <format dxfId="348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44">
      <pivotArea collapsedLevelsAreSubtotals="1" fieldPosition="0">
        <references count="1">
          <reference field="100" count="1">
            <x v="0"/>
          </reference>
        </references>
      </pivotArea>
    </format>
    <format dxfId="343">
      <pivotArea collapsedLevelsAreSubtotals="1" fieldPosition="0">
        <references count="1">
          <reference field="100" count="1">
            <x v="1"/>
          </reference>
        </references>
      </pivotArea>
    </format>
    <format dxfId="342">
      <pivotArea collapsedLevelsAreSubtotals="1" fieldPosition="0">
        <references count="1">
          <reference field="100" count="1">
            <x v="2"/>
          </reference>
        </references>
      </pivotArea>
    </format>
    <format dxfId="341">
      <pivotArea collapsedLevelsAreSubtotals="1" fieldPosition="0">
        <references count="1">
          <reference field="100" count="1">
            <x v="3"/>
          </reference>
        </references>
      </pivotArea>
    </format>
    <format dxfId="34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339">
      <pivotArea collapsedLevelsAreSubtotals="1" fieldPosition="0">
        <references count="1">
          <reference field="100" count="1">
            <x v="4"/>
          </reference>
        </references>
      </pivotArea>
    </format>
    <format dxfId="338">
      <pivotArea dataOnly="0" labelOnly="1" fieldPosition="0">
        <references count="1">
          <reference field="100" count="1">
            <x v="4"/>
          </reference>
        </references>
      </pivotArea>
    </format>
    <format dxfId="337">
      <pivotArea dataOnly="0" labelOnly="1" fieldPosition="0">
        <references count="1">
          <reference field="100" count="0"/>
        </references>
      </pivotArea>
    </format>
    <format dxfId="33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10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99:H13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19"/>
        <item x="12"/>
        <item x="9"/>
        <item x="20"/>
        <item x="5"/>
        <item x="8"/>
        <item x="21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94"/>
  </rowFields>
  <rowItems count="32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9"/>
    </i>
    <i>
      <x v="3"/>
    </i>
    <i r="1">
      <x v="20"/>
    </i>
    <i r="1">
      <x v="21"/>
    </i>
    <i>
      <x v="4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01" hier="-1"/>
    <pageField fld="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50">
    <format dxfId="4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415">
      <pivotArea field="101" type="button" dataOnly="0" labelOnly="1" outline="0" axis="axisPage" fieldPosition="0"/>
    </format>
    <format dxfId="4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3">
      <pivotArea field="101" type="button" dataOnly="0" labelOnly="1" outline="0" axis="axisPage" fieldPosition="0"/>
    </format>
    <format dxfId="4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1">
      <pivotArea field="101" type="button" dataOnly="0" labelOnly="1" outline="0" axis="axisPage" fieldPosition="0"/>
    </format>
    <format dxfId="4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9">
      <pivotArea outline="0" collapsedLevelsAreSubtotals="1" fieldPosition="0"/>
    </format>
    <format dxfId="408">
      <pivotArea field="0" type="button" dataOnly="0" labelOnly="1" outline="0" axis="axisPage" fieldPosition="1"/>
    </format>
    <format dxfId="4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6">
      <pivotArea field="0" type="button" dataOnly="0" labelOnly="1" outline="0" axis="axisPage" fieldPosition="1"/>
    </format>
    <format dxfId="4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4">
      <pivotArea field="0" type="button" dataOnly="0" labelOnly="1" outline="0" axis="axisPage" fieldPosition="1"/>
    </format>
    <format dxfId="4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2">
      <pivotArea type="all" dataOnly="0" outline="0" fieldPosition="0"/>
    </format>
    <format dxfId="401">
      <pivotArea outline="0" collapsedLevelsAreSubtotals="1" fieldPosition="0"/>
    </format>
    <format dxfId="400">
      <pivotArea field="0" type="button" dataOnly="0" labelOnly="1" outline="0" axis="axisPage" fieldPosition="1"/>
    </format>
    <format dxfId="399">
      <pivotArea dataOnly="0" labelOnly="1" fieldPosition="0">
        <references count="1">
          <reference field="0" count="1">
            <x v="0"/>
          </reference>
        </references>
      </pivotArea>
    </format>
    <format dxfId="398">
      <pivotArea dataOnly="0" labelOnly="1" grandRow="1" outline="0" fieldPosition="0"/>
    </format>
    <format dxfId="39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3">
      <pivotArea collapsedLevelsAreSubtotals="1" fieldPosition="0">
        <references count="1">
          <reference field="100" count="1">
            <x v="0"/>
          </reference>
        </references>
      </pivotArea>
    </format>
    <format dxfId="392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91">
      <pivotArea collapsedLevelsAreSubtotals="1" fieldPosition="0">
        <references count="1">
          <reference field="100" count="1">
            <x v="1"/>
          </reference>
        </references>
      </pivotArea>
    </format>
    <format dxfId="390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89">
      <pivotArea collapsedLevelsAreSubtotals="1" fieldPosition="0">
        <references count="1">
          <reference field="100" count="1">
            <x v="2"/>
          </reference>
        </references>
      </pivotArea>
    </format>
    <format dxfId="388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87">
      <pivotArea collapsedLevelsAreSubtotals="1" fieldPosition="0">
        <references count="1">
          <reference field="100" count="1">
            <x v="3"/>
          </reference>
        </references>
      </pivotArea>
    </format>
    <format dxfId="386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38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8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8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82">
      <pivotArea collapsedLevelsAreSubtotals="1" fieldPosition="0">
        <references count="1">
          <reference field="100" count="1">
            <x v="4"/>
          </reference>
        </references>
      </pivotArea>
    </format>
    <format dxfId="381">
      <pivotArea dataOnly="0" labelOnly="1" fieldPosition="0">
        <references count="1">
          <reference field="100" count="1">
            <x v="4"/>
          </reference>
        </references>
      </pivotArea>
    </format>
    <format dxfId="380">
      <pivotArea dataOnly="0" labelOnly="1" fieldPosition="0">
        <references count="1">
          <reference field="100" count="0"/>
        </references>
      </pivotArea>
    </format>
    <format dxfId="37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7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7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76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375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374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373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372">
      <pivotArea field="100" type="button" dataOnly="0" labelOnly="1" outline="0" axis="axisRow" fieldPosition="0"/>
    </format>
    <format dxfId="37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69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2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43:D44" firstHeaderRow="0" firstDataRow="1" firstDataCol="0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01" hier="-1"/>
    <pageField fld="0" hier="-1"/>
  </pageFields>
  <dataFields count="4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</dataFields>
  <formats count="16">
    <format dxfId="4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2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431">
      <pivotArea field="101" type="button" dataOnly="0" labelOnly="1" outline="0" axis="axisPage" fieldPosition="0"/>
    </format>
    <format dxfId="4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9">
      <pivotArea field="101" type="button" dataOnly="0" labelOnly="1" outline="0" axis="axisPage" fieldPosition="0"/>
    </format>
    <format dxfId="4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7">
      <pivotArea field="101" type="button" dataOnly="0" labelOnly="1" outline="0" axis="axisPage" fieldPosition="0"/>
    </format>
    <format dxfId="4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5">
      <pivotArea outline="0" collapsedLevelsAreSubtotals="1" fieldPosition="0"/>
    </format>
    <format dxfId="424">
      <pivotArea field="0" type="button" dataOnly="0" labelOnly="1" outline="0" axis="axisPage" fieldPosition="1"/>
    </format>
    <format dxfId="42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22">
      <pivotArea field="0" type="button" dataOnly="0" labelOnly="1" outline="0" axis="axisPage" fieldPosition="1"/>
    </format>
    <format dxfId="4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20">
      <pivotArea field="0" type="button" dataOnly="0" labelOnly="1" outline="0" axis="axisPage" fieldPosition="1"/>
    </format>
    <format dxfId="41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3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F40:L47" firstHeaderRow="0" firstDataRow="1" firstDataCol="1" rowPageCount="1" colPageCount="1"/>
  <pivotFields count="156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h="1"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100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01" hier="-1"/>
  </pageFields>
  <dataFields count="6">
    <dataField name="Suma de mto_pim" fld="35" baseField="101" baseItem="9" numFmtId="43"/>
    <dataField name="Suma de mto_certificado" fld="36" baseField="0" baseItem="0"/>
    <dataField name="Suma de SALDO POR CERTIFICAR" fld="108" baseField="0" baseItem="0"/>
    <dataField name="Suma de mto_compro_anual" fld="37" baseField="0" baseItem="0"/>
    <dataField name="Suma de CERTIFICADO SIN COMP ANUAL" fld="109" baseField="0" baseItem="0"/>
    <dataField name="Suma de DEVENGADO" fld="106" baseField="0" baseItem="0"/>
  </dataFields>
  <formats count="26">
    <format dxfId="4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8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457">
      <pivotArea field="101" type="button" dataOnly="0" labelOnly="1" outline="0" axis="axisPage" fieldPosition="0"/>
    </format>
    <format dxfId="4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5">
      <pivotArea field="101" type="button" dataOnly="0" labelOnly="1" outline="0" axis="axisPage" fieldPosition="0"/>
    </format>
    <format dxfId="4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3">
      <pivotArea field="101" type="button" dataOnly="0" labelOnly="1" outline="0" axis="axisPage" fieldPosition="0"/>
    </format>
    <format dxfId="4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1">
      <pivotArea outline="0" collapsedLevelsAreSubtotals="1" fieldPosition="0"/>
    </format>
    <format dxfId="450">
      <pivotArea field="0" type="button" dataOnly="0" labelOnly="1" outline="0" axis="axisRow" fieldPosition="0"/>
    </format>
    <format dxfId="449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448">
      <pivotArea field="0" type="button" dataOnly="0" labelOnly="1" outline="0" axis="axisRow" fieldPosition="0"/>
    </format>
    <format dxfId="447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446">
      <pivotArea field="0" type="button" dataOnly="0" labelOnly="1" outline="0" axis="axisRow" fieldPosition="0"/>
    </format>
    <format dxfId="445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field="0" type="button" dataOnly="0" labelOnly="1" outline="0" axis="axisRow" fieldPosition="0"/>
    </format>
    <format dxfId="438">
      <pivotArea dataOnly="0" labelOnly="1" fieldPosition="0">
        <references count="1">
          <reference field="0" count="1">
            <x v="0"/>
          </reference>
        </references>
      </pivotArea>
    </format>
    <format dxfId="437">
      <pivotArea dataOnly="0" labelOnly="1" grandRow="1" outline="0" fieldPosition="0"/>
    </format>
    <format dxfId="436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43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1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62:Q168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34">
    <format dxfId="49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2">
      <pivotArea field="101" type="button" dataOnly="0" labelOnly="1" outline="0"/>
    </format>
    <format dxfId="4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0">
      <pivotArea field="101" type="button" dataOnly="0" labelOnly="1" outline="0"/>
    </format>
    <format dxfId="4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8">
      <pivotArea field="101" type="button" dataOnly="0" labelOnly="1" outline="0"/>
    </format>
    <format dxfId="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6">
      <pivotArea outline="0" collapsedLevelsAreSubtotals="1" fieldPosition="0"/>
    </format>
    <format dxfId="485">
      <pivotArea field="0" type="button" dataOnly="0" labelOnly="1" outline="0" axis="axisPage" fieldPosition="0"/>
    </format>
    <format dxfId="48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3">
      <pivotArea field="0" type="button" dataOnly="0" labelOnly="1" outline="0" axis="axisPage" fieldPosition="0"/>
    </format>
    <format dxfId="4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1">
      <pivotArea field="0" type="button" dataOnly="0" labelOnly="1" outline="0" axis="axisPage" fieldPosition="0"/>
    </format>
    <format dxfId="48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9">
      <pivotArea type="all" dataOnly="0" outline="0" fieldPosition="0"/>
    </format>
    <format dxfId="478">
      <pivotArea outline="0" collapsedLevelsAreSubtotals="1" fieldPosition="0"/>
    </format>
    <format dxfId="477">
      <pivotArea field="0" type="button" dataOnly="0" labelOnly="1" outline="0" axis="axisPage" fieldPosition="0"/>
    </format>
    <format dxfId="476">
      <pivotArea dataOnly="0" labelOnly="1" fieldPosition="0">
        <references count="1">
          <reference field="0" count="1">
            <x v="0"/>
          </reference>
        </references>
      </pivotArea>
    </format>
    <format dxfId="475">
      <pivotArea dataOnly="0" labelOnly="1" grandRow="1" outline="0" fieldPosition="0"/>
    </format>
    <format dxfId="474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4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70">
      <pivotArea collapsedLevelsAreSubtotals="1" fieldPosition="0">
        <references count="1">
          <reference field="100" count="1">
            <x v="0"/>
          </reference>
        </references>
      </pivotArea>
    </format>
    <format dxfId="469">
      <pivotArea collapsedLevelsAreSubtotals="1" fieldPosition="0">
        <references count="1">
          <reference field="100" count="1">
            <x v="1"/>
          </reference>
        </references>
      </pivotArea>
    </format>
    <format dxfId="468">
      <pivotArea collapsedLevelsAreSubtotals="1" fieldPosition="0">
        <references count="1">
          <reference field="100" count="1">
            <x v="2"/>
          </reference>
        </references>
      </pivotArea>
    </format>
    <format dxfId="467">
      <pivotArea collapsedLevelsAreSubtotals="1" fieldPosition="0">
        <references count="1">
          <reference field="100" count="1">
            <x v="3"/>
          </reference>
        </references>
      </pivotArea>
    </format>
    <format dxfId="466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465">
      <pivotArea collapsedLevelsAreSubtotals="1" fieldPosition="0">
        <references count="1">
          <reference field="100" count="1">
            <x v="4"/>
          </reference>
        </references>
      </pivotArea>
    </format>
    <format dxfId="464">
      <pivotArea dataOnly="0" labelOnly="1" fieldPosition="0">
        <references count="1">
          <reference field="100" count="1">
            <x v="4"/>
          </reference>
        </references>
      </pivotArea>
    </format>
    <format dxfId="463">
      <pivotArea dataOnly="0" labelOnly="1" fieldPosition="0">
        <references count="1">
          <reference field="100" count="0"/>
        </references>
      </pivotArea>
    </format>
    <format dxfId="46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461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68:C85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2">
    <pageField fld="100" hier="-1"/>
    <pageField fld="0" hier="-1"/>
  </pageFields>
  <dataFields count="2">
    <dataField name="Suma de mto_devenga_07" fld="56" baseField="101" baseItem="6"/>
    <dataField name="Suma de Julio_%" fld="154" baseField="0" baseItem="0" numFmtId="166"/>
  </dataFields>
  <formats count="18">
    <format dxfId="512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511">
      <pivotArea field="101" type="button" dataOnly="0" labelOnly="1" outline="0" axis="axisRow" fieldPosition="0"/>
    </format>
    <format dxfId="510">
      <pivotArea field="101" type="button" dataOnly="0" labelOnly="1" outline="0" axis="axisRow" fieldPosition="0"/>
    </format>
    <format dxfId="509">
      <pivotArea field="101" type="button" dataOnly="0" labelOnly="1" outline="0" axis="axisRow" fieldPosition="0"/>
    </format>
    <format dxfId="508">
      <pivotArea outline="0" collapsedLevelsAreSubtotals="1" fieldPosition="0"/>
    </format>
    <format dxfId="507">
      <pivotArea field="0" type="button" dataOnly="0" labelOnly="1" outline="0" axis="axisPage" fieldPosition="1"/>
    </format>
    <format dxfId="506">
      <pivotArea field="0" type="button" dataOnly="0" labelOnly="1" outline="0" axis="axisPage" fieldPosition="1"/>
    </format>
    <format dxfId="505">
      <pivotArea field="0" type="button" dataOnly="0" labelOnly="1" outline="0" axis="axisPage" fieldPosition="1"/>
    </format>
    <format dxfId="504">
      <pivotArea type="all" dataOnly="0" outline="0" fieldPosition="0"/>
    </format>
    <format dxfId="503">
      <pivotArea outline="0" collapsedLevelsAreSubtotals="1" fieldPosition="0"/>
    </format>
    <format dxfId="502">
      <pivotArea field="0" type="button" dataOnly="0" labelOnly="1" outline="0" axis="axisPage" fieldPosition="1"/>
    </format>
    <format dxfId="501">
      <pivotArea dataOnly="0" labelOnly="1" fieldPosition="0">
        <references count="1">
          <reference field="0" count="1">
            <x v="0"/>
          </reference>
        </references>
      </pivotArea>
    </format>
    <format dxfId="500">
      <pivotArea dataOnly="0" labelOnly="1" grandRow="1" outline="0" fieldPosition="0"/>
    </format>
    <format dxfId="499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498">
      <pivotArea collapsedLevelsAreSubtotals="1" fieldPosition="0">
        <references count="1">
          <reference field="101" count="0"/>
        </references>
      </pivotArea>
    </format>
    <format dxfId="497">
      <pivotArea dataOnly="0" labelOnly="1" fieldPosition="0">
        <references count="1">
          <reference field="101" count="0"/>
        </references>
      </pivotArea>
    </format>
    <format dxfId="49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9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31:M47" firstHeaderRow="1" firstDataRow="1" firstDataCol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8">
        <item x="21"/>
        <item x="23"/>
        <item x="8"/>
        <item x="15"/>
        <item x="5"/>
        <item x="81"/>
        <item x="61"/>
        <item x="20"/>
        <item x="17"/>
        <item x="7"/>
        <item x="6"/>
        <item x="18"/>
        <item x="93"/>
        <item x="71"/>
        <item x="65"/>
        <item x="72"/>
        <item x="36"/>
        <item x="80"/>
        <item x="94"/>
        <item x="40"/>
        <item x="34"/>
        <item x="41"/>
        <item x="59"/>
        <item x="64"/>
        <item x="95"/>
        <item x="37"/>
        <item x="50"/>
        <item x="52"/>
        <item x="85"/>
        <item x="60"/>
        <item x="38"/>
        <item x="45"/>
        <item x="16"/>
        <item x="66"/>
        <item x="57"/>
        <item x="14"/>
        <item x="10"/>
        <item x="87"/>
        <item x="76"/>
        <item x="63"/>
        <item x="54"/>
        <item x="43"/>
        <item x="58"/>
        <item x="35"/>
        <item x="44"/>
        <item x="26"/>
        <item x="27"/>
        <item x="67"/>
        <item x="77"/>
        <item x="33"/>
        <item x="68"/>
        <item x="73"/>
        <item x="53"/>
        <item x="90"/>
        <item x="46"/>
        <item x="24"/>
        <item x="78"/>
        <item x="74"/>
        <item x="82"/>
        <item x="88"/>
        <item x="83"/>
        <item x="91"/>
        <item x="12"/>
        <item x="13"/>
        <item x="86"/>
        <item x="39"/>
        <item x="28"/>
        <item x="11"/>
        <item x="62"/>
        <item x="25"/>
        <item x="70"/>
        <item x="84"/>
        <item x="49"/>
        <item x="55"/>
        <item x="56"/>
        <item x="48"/>
        <item x="96"/>
        <item x="19"/>
        <item x="9"/>
        <item x="22"/>
        <item x="75"/>
        <item x="69"/>
        <item x="47"/>
        <item x="89"/>
        <item x="79"/>
        <item x="30"/>
        <item x="31"/>
        <item x="32"/>
        <item x="42"/>
        <item x="92"/>
        <item x="29"/>
        <item x="51"/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x="1"/>
        <item x="2"/>
        <item h="1" x="4"/>
        <item h="1" x="3"/>
        <item h="1" x="0"/>
        <item t="default"/>
      </items>
    </pivotField>
    <pivotField axis="axisRow" multipleItemSelectionAllowed="1" showAll="0">
      <items count="2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9"/>
        <item h="1" x="20"/>
        <item h="1" x="16"/>
        <item h="1" x="17"/>
        <item h="1"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16">
    <i>
      <x v="4"/>
    </i>
    <i r="1">
      <x v="1"/>
    </i>
    <i r="2">
      <x v="49"/>
    </i>
    <i r="2">
      <x v="62"/>
    </i>
    <i r="2">
      <x v="66"/>
    </i>
    <i r="2">
      <x v="67"/>
    </i>
    <i r="2">
      <x v="69"/>
    </i>
    <i r="2">
      <x v="77"/>
    </i>
    <i r="2">
      <x v="79"/>
    </i>
    <i>
      <x v="13"/>
    </i>
    <i r="1">
      <x v="1"/>
    </i>
    <i r="2">
      <x v="20"/>
    </i>
    <i r="2">
      <x v="35"/>
    </i>
    <i r="2">
      <x v="36"/>
    </i>
    <i r="2">
      <x v="79"/>
    </i>
    <i t="grand">
      <x/>
    </i>
  </rowItems>
  <colItems count="1">
    <i/>
  </colItems>
  <dataFields count="1">
    <dataField name="Suma de SALDO POR CERTIFICAR" fld="108" baseField="0" baseItem="0" numFmtId="43"/>
  </dataFields>
  <formats count="3">
    <format dxfId="95">
      <pivotArea outline="0" collapsedLevelsAreSubtotals="1" fieldPosition="0"/>
    </format>
    <format dxfId="94">
      <pivotArea dataOnly="0" labelOnly="1" outline="0" axis="axisValues" fieldPosition="0"/>
    </format>
    <format dxfId="9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3" cacheId="3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4:M24" firstHeaderRow="1" firstDataRow="1" firstDataCol="1"/>
  <pivotFields count="8">
    <pivotField showAll="0"/>
    <pivotField showAll="0"/>
    <pivotField showAll="0"/>
    <pivotField showAll="0" defaultSubtotal="0"/>
    <pivotField axis="axisRow" showAll="0">
      <items count="4">
        <item h="1" x="2"/>
        <item sd="0" x="0"/>
        <item x="1"/>
        <item t="default"/>
      </items>
    </pivotField>
    <pivotField axis="axisRow" showAll="0">
      <items count="12">
        <item x="0"/>
        <item x="1"/>
        <item x="2"/>
        <item x="3"/>
        <item sd="0" x="4"/>
        <item sd="0" x="5"/>
        <item x="6"/>
        <item x="7"/>
        <item x="8"/>
        <item x="9"/>
        <item x="10"/>
        <item t="default"/>
      </items>
    </pivotField>
    <pivotField axis="axisRow" showAll="0">
      <items count="20">
        <item x="12"/>
        <item x="14"/>
        <item x="13"/>
        <item x="0"/>
        <item x="4"/>
        <item x="1"/>
        <item x="11"/>
        <item m="1" x="18"/>
        <item x="5"/>
        <item x="6"/>
        <item x="7"/>
        <item x="2"/>
        <item x="15"/>
        <item x="9"/>
        <item x="10"/>
        <item x="8"/>
        <item x="16"/>
        <item x="3"/>
        <item x="17"/>
        <item t="default"/>
      </items>
    </pivotField>
    <pivotField dataField="1" showAll="0"/>
  </pivotFields>
  <rowFields count="3">
    <field x="4"/>
    <field x="5"/>
    <field x="6"/>
  </rowFields>
  <rowItems count="20">
    <i>
      <x v="1"/>
    </i>
    <i>
      <x v="2"/>
    </i>
    <i r="1">
      <x v="2"/>
    </i>
    <i r="2">
      <x v="13"/>
    </i>
    <i r="2">
      <x v="17"/>
    </i>
    <i r="1">
      <x v="3"/>
    </i>
    <i r="2">
      <x v="14"/>
    </i>
    <i r="1">
      <x v="4"/>
    </i>
    <i r="1">
      <x v="5"/>
    </i>
    <i r="1">
      <x v="6"/>
    </i>
    <i r="2">
      <x v="1"/>
    </i>
    <i r="2">
      <x v="12"/>
    </i>
    <i r="2">
      <x v="17"/>
    </i>
    <i r="1">
      <x v="7"/>
    </i>
    <i r="2">
      <x v="16"/>
    </i>
    <i r="1">
      <x v="8"/>
    </i>
    <i r="2">
      <x v="17"/>
    </i>
    <i r="1">
      <x v="9"/>
    </i>
    <i r="2">
      <x v="17"/>
    </i>
    <i t="grand">
      <x/>
    </i>
  </rowItems>
  <colItems count="1">
    <i/>
  </colItems>
  <dataFields count="1">
    <dataField name="Suma de IMPORTE" fld="7" baseField="5" baseItem="13" numFmtId="43"/>
  </dataFields>
  <formats count="14">
    <format dxfId="109">
      <pivotArea outline="0" collapsedLevelsAreSubtotals="1" fieldPosition="0"/>
    </format>
    <format dxfId="108">
      <pivotArea dataOnly="0" labelOnly="1" outline="0" axis="axisValues" fieldPosition="0"/>
    </format>
    <format dxfId="107">
      <pivotArea dataOnly="0" labelOnly="1" outline="0" axis="axisValues" fieldPosition="0"/>
    </format>
    <format dxfId="106">
      <pivotArea outline="0" collapsedLevelsAreSubtotals="1" fieldPosition="0"/>
    </format>
    <format dxfId="105">
      <pivotArea dataOnly="0" labelOnly="1" outline="0" axis="axisValues" fieldPosition="0"/>
    </format>
    <format dxfId="104">
      <pivotArea dataOnly="0" labelOnly="1" outline="0" axis="axisValues" fieldPosition="0"/>
    </format>
    <format dxfId="103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102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101">
      <pivotArea collapsedLevelsAreSubtotals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100">
      <pivotArea dataOnly="0" labelOnly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99">
      <pivotArea collapsedLevelsAreSubtotals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98">
      <pivotArea dataOnly="0" labelOnly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97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96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E164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8">
        <item x="21"/>
        <item x="23"/>
        <item x="8"/>
        <item x="15"/>
        <item x="5"/>
        <item x="81"/>
        <item x="61"/>
        <item x="20"/>
        <item x="17"/>
        <item x="7"/>
        <item x="6"/>
        <item x="18"/>
        <item x="93"/>
        <item x="71"/>
        <item x="65"/>
        <item x="72"/>
        <item x="36"/>
        <item x="94"/>
        <item x="40"/>
        <item x="34"/>
        <item x="41"/>
        <item x="59"/>
        <item x="64"/>
        <item x="95"/>
        <item x="37"/>
        <item x="50"/>
        <item x="52"/>
        <item x="85"/>
        <item x="60"/>
        <item x="38"/>
        <item x="45"/>
        <item x="16"/>
        <item x="66"/>
        <item x="57"/>
        <item x="14"/>
        <item x="10"/>
        <item x="87"/>
        <item x="76"/>
        <item x="63"/>
        <item x="54"/>
        <item x="43"/>
        <item x="58"/>
        <item x="35"/>
        <item x="44"/>
        <item x="26"/>
        <item x="27"/>
        <item x="67"/>
        <item x="77"/>
        <item x="33"/>
        <item x="68"/>
        <item x="73"/>
        <item x="53"/>
        <item x="90"/>
        <item x="46"/>
        <item x="24"/>
        <item x="78"/>
        <item x="74"/>
        <item x="82"/>
        <item x="88"/>
        <item x="83"/>
        <item x="91"/>
        <item x="12"/>
        <item x="13"/>
        <item x="86"/>
        <item x="39"/>
        <item x="28"/>
        <item x="11"/>
        <item x="62"/>
        <item x="25"/>
        <item x="70"/>
        <item x="84"/>
        <item x="49"/>
        <item x="55"/>
        <item x="56"/>
        <item x="48"/>
        <item x="96"/>
        <item x="19"/>
        <item x="9"/>
        <item x="22"/>
        <item x="75"/>
        <item x="69"/>
        <item x="47"/>
        <item x="89"/>
        <item x="79"/>
        <item x="30"/>
        <item x="31"/>
        <item x="32"/>
        <item x="42"/>
        <item x="29"/>
        <item x="51"/>
        <item x="4"/>
        <item x="3"/>
        <item x="0"/>
        <item x="2"/>
        <item x="1"/>
        <item x="92"/>
        <item x="8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h="1" x="4"/>
        <item h="1" x="3"/>
        <item h="1"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1"/>
    <field x="93"/>
  </rowFields>
  <rowItems count="161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>
      <x v="7"/>
    </i>
    <i r="1">
      <x v="1"/>
    </i>
    <i r="1">
      <x v="2"/>
    </i>
    <i r="1">
      <x v="4"/>
    </i>
    <i r="1">
      <x v="8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 v="1"/>
    </i>
    <i r="1">
      <x v="2"/>
    </i>
    <i r="1">
      <x v="4"/>
    </i>
    <i r="1">
      <x v="8"/>
    </i>
    <i>
      <x v="1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12"/>
    </i>
    <i r="1">
      <x v="1"/>
    </i>
    <i r="1">
      <x v="2"/>
    </i>
    <i>
      <x v="13"/>
    </i>
    <i r="1">
      <x v="1"/>
    </i>
    <i r="1">
      <x v="2"/>
    </i>
    <i r="1">
      <x v="4"/>
    </i>
    <i r="1">
      <x v="8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6"/>
    </i>
    <i r="1">
      <x v="1"/>
    </i>
    <i r="1">
      <x v="2"/>
    </i>
    <i r="1">
      <x v="4"/>
    </i>
    <i r="1">
      <x v="8"/>
    </i>
    <i>
      <x v="17"/>
    </i>
    <i r="1">
      <x v="1"/>
    </i>
    <i r="1">
      <x v="2"/>
    </i>
    <i r="1">
      <x v="4"/>
    </i>
    <i r="1">
      <x v="8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>
      <x v="19"/>
    </i>
    <i r="1">
      <x v="1"/>
    </i>
    <i r="1">
      <x v="4"/>
    </i>
    <i r="1">
      <x v="8"/>
    </i>
    <i>
      <x v="20"/>
    </i>
    <i r="1">
      <x v="1"/>
    </i>
    <i r="1">
      <x v="2"/>
    </i>
    <i r="1">
      <x v="4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0" hier="-1"/>
  </pageFields>
  <dataFields count="3">
    <dataField name="Suma de PF OCTUBRE" fld="123" baseField="101" baseItem="1"/>
    <dataField name="Suma de mto_devenga_10" fld="59" baseField="101" baseItem="1"/>
    <dataField name="Suma de CCAVANCE%OCT" fld="156" baseField="0" baseItem="0" numFmtId="9"/>
  </dataFields>
  <formats count="1">
    <format dxfId="9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a3" displayName="Tabla3" ref="A5:Q218" totalsRowShown="0" headerRowDxfId="645" headerRowBorderDxfId="644">
  <autoFilter ref="A5:Q218"/>
  <tableColumns count="17">
    <tableColumn id="1" name="CÓDIGO">
      <calculatedColumnFormula>+CONCATENATE(B6,C6)</calculatedColumnFormula>
    </tableColumn>
    <tableColumn id="2" name="META" dataDxfId="643"/>
    <tableColumn id="3" name="ESPECIFICA DE GASTOS" dataDxfId="642"/>
    <tableColumn id="4" name="CLASIFICADOR COMPLETO"/>
    <tableColumn id="5" name="Suma de Ene" dataDxfId="641"/>
    <tableColumn id="6" name="Suma de Feb" dataDxfId="640"/>
    <tableColumn id="7" name="Suma de Mar" dataDxfId="639"/>
    <tableColumn id="8" name="Suma de Abr" dataDxfId="638"/>
    <tableColumn id="9" name="Suma de May" dataDxfId="637"/>
    <tableColumn id="10" name="Suma de Jun" dataDxfId="636"/>
    <tableColumn id="11" name="Suma de Jul" dataDxfId="635"/>
    <tableColumn id="12" name="Suma de Ago" dataDxfId="634"/>
    <tableColumn id="13" name="Suma de Set" dataDxfId="633"/>
    <tableColumn id="14" name="Suma de Oct" dataDxfId="632"/>
    <tableColumn id="15" name="Suma de Nov" dataDxfId="631"/>
    <tableColumn id="16" name="Suma de Dic" dataDxfId="630"/>
    <tableColumn id="17" name="Suma de Total" dataDxfId="62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ET325" totalsRowShown="0" headerRowDxfId="628" dataDxfId="627">
  <autoFilter ref="A5:ET325"/>
  <tableColumns count="150">
    <tableColumn id="1" name="ano_eje" dataDxfId="91"/>
    <tableColumn id="2" name="sector" dataDxfId="90"/>
    <tableColumn id="3" name="pliego" dataDxfId="89"/>
    <tableColumn id="4" name="unidad_ejecutora" dataDxfId="88"/>
    <tableColumn id="5" name="sec_ejec" dataDxfId="87"/>
    <tableColumn id="6" name="programa_pptal" dataDxfId="86"/>
    <tableColumn id="7" name="tipo_prod_proy" dataDxfId="85"/>
    <tableColumn id="8" name="producto_proyecto" dataDxfId="84"/>
    <tableColumn id="9" name="tipo_act_obra_ac" dataDxfId="83"/>
    <tableColumn id="10" name="activ_obra_accinv" dataDxfId="82"/>
    <tableColumn id="11" name="funcion" dataDxfId="81"/>
    <tableColumn id="12" name="division_fn" dataDxfId="80"/>
    <tableColumn id="13" name="grupo_fn" dataDxfId="79"/>
    <tableColumn id="14" name="meta" dataDxfId="78"/>
    <tableColumn id="15" name="finalidad" dataDxfId="77"/>
    <tableColumn id="16" name="unidad_medida" dataDxfId="76"/>
    <tableColumn id="17" name="cant_meta_anual" dataDxfId="75"/>
    <tableColumn id="18" name="cant_meta_sem" dataDxfId="74"/>
    <tableColumn id="19" name="avan_fisico_anual" dataDxfId="73"/>
    <tableColumn id="20" name="avan_fisico_sem" dataDxfId="72"/>
    <tableColumn id="21" name="sec_func" dataDxfId="71"/>
    <tableColumn id="22" name="departamento_meta" dataDxfId="70"/>
    <tableColumn id="23" name="provincia_meta" dataDxfId="69"/>
    <tableColumn id="24" name="distrito_meta" dataDxfId="68"/>
    <tableColumn id="25" name="fuente_financ" dataDxfId="67"/>
    <tableColumn id="26" name="rubro" dataDxfId="66"/>
    <tableColumn id="27" name="categoria_gasto" dataDxfId="65"/>
    <tableColumn id="28" name="tipo_transaccion" dataDxfId="64"/>
    <tableColumn id="29" name="generica" dataDxfId="63"/>
    <tableColumn id="30" name="subgenerica" dataDxfId="62"/>
    <tableColumn id="31" name="subgenerica_det" dataDxfId="61"/>
    <tableColumn id="32" name="especifica" dataDxfId="60"/>
    <tableColumn id="33" name="especifica_det" dataDxfId="59"/>
    <tableColumn id="34" name="mto_pia" dataDxfId="58"/>
    <tableColumn id="35" name="mto_modificaciones" dataDxfId="57"/>
    <tableColumn id="36" name="mto_pim" dataDxfId="56"/>
    <tableColumn id="37" name="mto_certificado" dataDxfId="55"/>
    <tableColumn id="38" name="mto_compro_anual" dataDxfId="54"/>
    <tableColumn id="39" name="mto_at_comp_01" dataDxfId="53"/>
    <tableColumn id="40" name="mto_at_comp_02" dataDxfId="52"/>
    <tableColumn id="41" name="mto_at_comp_03" dataDxfId="51"/>
    <tableColumn id="42" name="mto_at_comp_04" dataDxfId="50"/>
    <tableColumn id="43" name="mto_at_comp_05" dataDxfId="49"/>
    <tableColumn id="44" name="mto_at_comp_06" dataDxfId="48"/>
    <tableColumn id="45" name="mto_at_comp_07" dataDxfId="47"/>
    <tableColumn id="46" name="mto_at_comp_08" dataDxfId="46"/>
    <tableColumn id="47" name="mto_at_comp_09" dataDxfId="45"/>
    <tableColumn id="48" name="mto_at_comp_10" dataDxfId="44"/>
    <tableColumn id="49" name="mto_at_comp_11" dataDxfId="43"/>
    <tableColumn id="50" name="mto_at_comp_12" dataDxfId="42"/>
    <tableColumn id="51" name="mto_devenga_01" dataDxfId="41"/>
    <tableColumn id="52" name="mto_devenga_02" dataDxfId="40"/>
    <tableColumn id="53" name="mto_devenga_03" dataDxfId="39"/>
    <tableColumn id="54" name="mto_devenga_04" dataDxfId="38"/>
    <tableColumn id="55" name="mto_devenga_05" dataDxfId="37"/>
    <tableColumn id="56" name="mto_devenga_06" dataDxfId="36"/>
    <tableColumn id="57" name="mto_devenga_07" dataDxfId="35"/>
    <tableColumn id="58" name="mto_devenga_08" dataDxfId="34"/>
    <tableColumn id="59" name="mto_devenga_09" dataDxfId="33"/>
    <tableColumn id="60" name="mto_devenga_10" dataDxfId="32"/>
    <tableColumn id="61" name="mto_devenga_11" dataDxfId="31"/>
    <tableColumn id="62" name="mto_devenga_12" dataDxfId="30"/>
    <tableColumn id="63" name="mto_girado_01" dataDxfId="29"/>
    <tableColumn id="64" name="mto_girado_02" dataDxfId="28"/>
    <tableColumn id="65" name="mto_girado_03" dataDxfId="27"/>
    <tableColumn id="66" name="mto_girado_04" dataDxfId="26"/>
    <tableColumn id="67" name="mto_girado_05" dataDxfId="25"/>
    <tableColumn id="68" name="mto_girado_06" dataDxfId="24"/>
    <tableColumn id="69" name="mto_girado_07" dataDxfId="23"/>
    <tableColumn id="70" name="mto_girado_08" dataDxfId="22"/>
    <tableColumn id="71" name="mto_girado_09" dataDxfId="21"/>
    <tableColumn id="72" name="mto_girado_10" dataDxfId="20"/>
    <tableColumn id="73" name="mto_girado_11" dataDxfId="19"/>
    <tableColumn id="74" name="mto_girado_12" dataDxfId="18"/>
    <tableColumn id="75" name="mto_pagado_01" dataDxfId="17"/>
    <tableColumn id="76" name="mto_pagado_02" dataDxfId="16"/>
    <tableColumn id="77" name="mto_pagado_03" dataDxfId="15"/>
    <tableColumn id="78" name="mto_pagado_04" dataDxfId="14"/>
    <tableColumn id="79" name="mto_pagado_05" dataDxfId="13"/>
    <tableColumn id="80" name="mto_pagado_06" dataDxfId="12"/>
    <tableColumn id="81" name="mto_pagado_07" dataDxfId="11"/>
    <tableColumn id="82" name="mto_pagado_08" dataDxfId="10"/>
    <tableColumn id="83" name="mto_pagado_09" dataDxfId="9"/>
    <tableColumn id="84" name="mto_pagado_10" dataDxfId="8"/>
    <tableColumn id="85" name="mto_pagado_11" dataDxfId="7"/>
    <tableColumn id="86" name="mto_pagado_12" dataDxfId="6"/>
    <tableColumn id="87" name="C1" dataDxfId="5"/>
    <tableColumn id="88" name="GG" dataDxfId="4"/>
    <tableColumn id="89" name="C3" dataDxfId="3"/>
    <tableColumn id="90" name="C4" dataDxfId="2"/>
    <tableColumn id="91" name="C5" dataDxfId="1"/>
    <tableColumn id="92" name="C6" dataDxfId="0"/>
    <tableColumn id="93" name="ESPECÍFICA" dataDxfId="626">
      <calculatedColumnFormula>+CONCATENATE(CI6,".",CJ6,".",CK6,".",CL6,".",CM6,".",CN6)</calculatedColumnFormula>
    </tableColumn>
    <tableColumn id="133" name="CLASIFICADOR COMPLETO" dataDxfId="625">
      <calculatedColumnFormula>+VLOOKUP(Tabla1[[#This Row],[ESPECÍFICA]],CLASIFICADOR_,2,0)</calculatedColumnFormula>
    </tableColumn>
    <tableColumn id="134" name="CONCEPTO COMPLETO" dataDxfId="624">
      <calculatedColumnFormula>+VLOOKUP(Tabla1[[#This Row],[ESPECÍFICA]],CLASIFICADOR_,3,0)</calculatedColumnFormula>
    </tableColumn>
    <tableColumn id="138" name="LÍMITE DE GASTO" dataDxfId="623">
      <calculatedColumnFormula>+VLOOKUP(Tabla1[[#This Row],[ESPECÍFICA]],CLASIFICADOR_,4,0)</calculatedColumnFormula>
    </tableColumn>
    <tableColumn id="139" name="NUMERAL DEL LÍMITE DE GASTO" dataDxfId="622">
      <calculatedColumnFormula>+VLOOKUP(Tabla1[[#This Row],[ESPECÍFICA]],CLASIFICADOR_,5,0)</calculatedColumnFormula>
    </tableColumn>
    <tableColumn id="135" name="Restringida" dataDxfId="621">
      <calculatedColumnFormula>+VLOOKUP(Tabla1[[#This Row],[ESPECÍFICA]],CLASIFICADOR_,6,0)</calculatedColumnFormula>
    </tableColumn>
    <tableColumn id="136" name="Artículo" dataDxfId="620">
      <calculatedColumnFormula>+VLOOKUP(Tabla1[[#This Row],[ESPECÍFICA]],CLASIFICADOR_,7,0)</calculatedColumnFormula>
    </tableColumn>
    <tableColumn id="137" name="Grupo Restringida" dataDxfId="619">
      <calculatedColumnFormula>+VLOOKUP(Tabla1[[#This Row],[ESPECÍFICA]],CLASIFICADOR_,8,0)</calculatedColumnFormula>
    </tableColumn>
    <tableColumn id="129" name="GG COMPLETA" dataDxfId="618">
      <calculatedColumnFormula>+CONCATENATE("2.",Tabla1[[#This Row],[generica]])</calculatedColumnFormula>
    </tableColumn>
    <tableColumn id="95" name="CC COMPLETO" dataDxfId="617">
      <calculatedColumnFormula>+VLOOKUP(U6,CC_COMPLETO,2,0)</calculatedColumnFormula>
    </tableColumn>
    <tableColumn id="105" name="CC OPP" dataDxfId="616">
      <calculatedColumnFormula>+VLOOKUP(U6,CC_COMPLETO,3,0)</calculatedColumnFormula>
    </tableColumn>
    <tableColumn id="107" name="CC UNIVERSAL" dataDxfId="615">
      <calculatedColumnFormula>+VLOOKUP(U6,CC_COMPLETO,4,0)</calculatedColumnFormula>
    </tableColumn>
    <tableColumn id="108" name="COD SE" dataDxfId="614">
      <calculatedColumnFormula>+CONCATENATE(Tabla1[[#This Row],[CC COMPLETO]],Tabla1[[#This Row],[ESPECÍFICA]])</calculatedColumnFormula>
    </tableColumn>
    <tableColumn id="96" name="COMPR MENSUAL" dataDxfId="613">
      <calculatedColumnFormula>SUM(AM6:AX6)</calculatedColumnFormula>
    </tableColumn>
    <tableColumn id="97" name="DEVENGADO" dataDxfId="612">
      <calculatedColumnFormula>+SUM(AY6:BJ6)</calculatedColumnFormula>
    </tableColumn>
    <tableColumn id="98" name="GIRADO" dataDxfId="611">
      <calculatedColumnFormula>+SUM(BK6:BV6)</calculatedColumnFormula>
    </tableColumn>
    <tableColumn id="99" name="SALDO POR CERTIFICAR" dataDxfId="610">
      <calculatedColumnFormula>+AJ6-AK6</calculatedColumnFormula>
    </tableColumn>
    <tableColumn id="100" name="CERTIFICADO SIN COMP ANUAL" dataDxfId="609">
      <calculatedColumnFormula>+AK6-AL6</calculatedColumnFormula>
    </tableColumn>
    <tableColumn id="101" name="COMP ANUAL POR DEVENGAR" dataDxfId="608">
      <calculatedColumnFormula>+AL6-DC6</calculatedColumnFormula>
    </tableColumn>
    <tableColumn id="102" name="PIM VS DEVENGADO" dataDxfId="607">
      <calculatedColumnFormula>+AJ6-DC6</calculatedColumnFormula>
    </tableColumn>
    <tableColumn id="103" name="AVANCE DEV %" dataDxfId="606" dataCellStyle="Porcentaje">
      <calculatedColumnFormula>+IFERROR((DC6/AH6),0)</calculatedColumnFormula>
    </tableColumn>
    <tableColumn id="94" name="DEVENGADO A JUNIO" dataDxfId="605" dataCellStyle="Porcentaje">
      <calculatedColumnFormula>+SUM(Tabla1[[#This Row],[EJECUTADO 01]:[EJECUTADO 06]])</calculatedColumnFormula>
    </tableColumn>
    <tableColumn id="131" name="EJECUTADO 01" dataDxfId="604" dataCellStyle="Porcentaje">
      <calculatedColumnFormula>+Tabla1[[#This Row],[mto_devenga_01]]</calculatedColumnFormula>
    </tableColumn>
    <tableColumn id="109" name="EJECUTADO 02" dataDxfId="603">
      <calculatedColumnFormula>+Tabla1[[#This Row],[mto_devenga_02]]</calculatedColumnFormula>
    </tableColumn>
    <tableColumn id="110" name="EJECUTADO 03" dataDxfId="602">
      <calculatedColumnFormula>+Tabla1[[#This Row],[mto_devenga_03]]</calculatedColumnFormula>
    </tableColumn>
    <tableColumn id="111" name="EJECUTADO 04" dataDxfId="601" dataCellStyle="Millares">
      <calculatedColumnFormula>+Tabla1[[#This Row],[mto_devenga_04]]</calculatedColumnFormula>
    </tableColumn>
    <tableColumn id="112" name="EJECUTADO 05" dataDxfId="600">
      <calculatedColumnFormula>+Tabla1[[#This Row],[mto_devenga_05]]</calculatedColumnFormula>
    </tableColumn>
    <tableColumn id="113" name="EJECUTADO 06" dataDxfId="599">
      <calculatedColumnFormula>+Tabla1[[#This Row],[mto_devenga_06]]</calculatedColumnFormula>
    </tableColumn>
    <tableColumn id="114" name="EJECUTADO 07" dataDxfId="598">
      <calculatedColumnFormula>+Tabla1[[#This Row],[mto_devenga_07]]</calculatedColumnFormula>
    </tableColumn>
    <tableColumn id="115" name="EJECUTADO 08" dataDxfId="597">
      <calculatedColumnFormula>+Tabla1[[#This Row],[mto_devenga_08]]</calculatedColumnFormula>
    </tableColumn>
    <tableColumn id="116" name="EJECUTADO 09" dataDxfId="596">
      <calculatedColumnFormula>+Tabla1[[#This Row],[mto_devenga_09]]</calculatedColumnFormula>
    </tableColumn>
    <tableColumn id="117" name="PF OCTUBRE" dataDxfId="595">
      <calculatedColumnFormula>IFERROR(VLOOKUP(Tabla1[[#This Row],[COD SE]],PF_OCTUBRE,14,0),"0")</calculatedColumnFormula>
    </tableColumn>
    <tableColumn id="118" name="PF NOVIEMBRE" dataDxfId="594">
      <calculatedColumnFormula>IFERROR(VLOOKUP(Tabla1[[#This Row],[COD SE]],PF_OCTUBRE,15,0),"0")</calculatedColumnFormula>
    </tableColumn>
    <tableColumn id="119" name="PF DICIEMBRE_x000a_" dataDxfId="593">
      <calculatedColumnFormula>IFERROR(VLOOKUP(Tabla1[[#This Row],[COD SE]],PF_OCTUBRE,16,0),"0")</calculatedColumnFormula>
    </tableColumn>
    <tableColumn id="120" name="TOTAL EJEC REAL" dataDxfId="592">
      <calculatedColumnFormula>+SUM(Tabla1[[#This Row],[EJECUTADO 01]:[PF DICIEMBRE
]])</calculatedColumnFormula>
    </tableColumn>
    <tableColumn id="132" name="SALDO INF 09/10" dataDxfId="591">
      <calculatedColumnFormula>IFERROR(VLOOKUP(Tabla1[[#This Row],[COD SE]],PF_OCTUBRE,18,0),"0")</calculatedColumnFormula>
    </tableColumn>
    <tableColumn id="127" name="OTRO SALDOS" dataDxfId="590">
      <calculatedColumnFormula>IFERROR(VLOOKUP(Tabla1[[#This Row],[COD SE]],PF_OCTUBRE,19,0),"0")</calculatedColumnFormula>
    </tableColumn>
    <tableColumn id="122" name="SALDO FINAL" dataDxfId="589">
      <calculatedColumnFormula>IFERROR(VLOOKUP(Tabla1[[#This Row],[COD SE]],PF_OCTUBRE,20,0),"0")</calculatedColumnFormula>
    </tableColumn>
    <tableColumn id="128" name="PIM (EJEC REAL + SALDO)" dataDxfId="588">
      <calculatedColumnFormula>+Tabla1[[#This Row],[TOTAL EJEC REAL]]+Tabla1[[#This Row],[SALDO FINAL]]</calculatedColumnFormula>
    </tableColumn>
    <tableColumn id="104" name="PF DICIEMBRE_x000a_INF" dataDxfId="587">
      <calculatedColumnFormula>IFERROR(VLOOKUP(Tabla1[[#This Row],[COD SE]],PF_OCTUBRE,22,0),"0")</calculatedColumnFormula>
    </tableColumn>
    <tableColumn id="149" name="TRANSF ESC2 " dataDxfId="586">
      <calculatedColumnFormula>+IFERROR(VLOOKUP(Tabla1[[#This Row],[COD SE]],SALDO_ESC_2,7,0),0)</calculatedColumnFormula>
    </tableColumn>
    <tableColumn id="148" name="TRANFS ESC 3 " dataDxfId="585">
      <calculatedColumnFormula>+IFERROR(VLOOKUP(Tabla1[[#This Row],[COD SE]],SALDO_ESC_3,7,0),0)</calculatedColumnFormula>
    </tableColumn>
    <tableColumn id="150" name="PIM ESC 2" dataDxfId="584">
      <calculatedColumnFormula>+Tabla1[[#This Row],[mto_pim]]-Tabla1[[#This Row],[TRANSF ESC2 ]]</calculatedColumnFormula>
    </tableColumn>
    <tableColumn id="106" name="PIM ESC 3" dataDxfId="583">
      <calculatedColumnFormula>+Tabla1[[#This Row],[mto_pim]]-Tabla1[[#This Row],[TRANFS ESC 3 ]]</calculatedColumnFormula>
    </tableColumn>
    <tableColumn id="130" name="H ENERO" dataDxfId="582">
      <calculatedColumnFormula>+IFERROR(VLOOKUP(Tabla1[[#This Row],[COD SE]],HISTORICO,4,0),0)</calculatedColumnFormula>
    </tableColumn>
    <tableColumn id="140" name="H FEBRERO" dataDxfId="581">
      <calculatedColumnFormula>+IFERROR(VLOOKUP(Tabla1[[#This Row],[COD SE]],HISTORICO,5,0),0)</calculatedColumnFormula>
    </tableColumn>
    <tableColumn id="141" name="H MARZO" dataDxfId="580">
      <calculatedColumnFormula>+IFERROR(VLOOKUP(Tabla1[[#This Row],[COD SE]],HISTORICO,6,0),0)</calculatedColumnFormula>
    </tableColumn>
    <tableColumn id="142" name="H ABRIL" dataDxfId="579">
      <calculatedColumnFormula>+IFERROR(VLOOKUP(Tabla1[[#This Row],[COD SE]],HISTORICO,7,0),0)</calculatedColumnFormula>
    </tableColumn>
    <tableColumn id="143" name="H MAYO" dataDxfId="578">
      <calculatedColumnFormula>+IFERROR(VLOOKUP(Tabla1[[#This Row],[COD SE]],HISTORICO,8,0),0)</calculatedColumnFormula>
    </tableColumn>
    <tableColumn id="144" name="H JUNIO" dataDxfId="577">
      <calculatedColumnFormula>+IFERROR(VLOOKUP(Tabla1[[#This Row],[COD SE]],HISTORICO,9,0),0)</calculatedColumnFormula>
    </tableColumn>
    <tableColumn id="145" name="H JULIO" dataDxfId="576">
      <calculatedColumnFormula>+IFERROR(VLOOKUP(Tabla1[[#This Row],[COD SE]],HISTORICO,10,0),0)</calculatedColumnFormula>
    </tableColumn>
    <tableColumn id="146" name="H AGOSTO" dataDxfId="575">
      <calculatedColumnFormula>+IFERROR(VLOOKUP(Tabla1[[#This Row],[COD SE]],HISTORICO,11,0),0)</calculatedColumnFormula>
    </tableColumn>
    <tableColumn id="147" name="H SETIEMBRE" dataDxfId="574">
      <calculatedColumnFormula>+IFERROR(VLOOKUP(Tabla1[[#This Row],[COD SE]],HISTORICO,12,0),0)</calculatedColumnFormula>
    </tableColumn>
    <tableColumn id="123" name="I TRIM" dataDxfId="573">
      <calculatedColumnFormula>+SUM(Tabla1[[#This Row],[EJECUTADO 01]:[EJECUTADO 03]])</calculatedColumnFormula>
    </tableColumn>
    <tableColumn id="124" name="II TRIM" dataDxfId="572">
      <calculatedColumnFormula>+SUM(Tabla1[[#This Row],[EJECUTADO 04]:[EJECUTADO 06]])</calculatedColumnFormula>
    </tableColumn>
    <tableColumn id="125" name="III TRIM" dataDxfId="571">
      <calculatedColumnFormula>+SUM(Tabla1[[#This Row],[EJECUTADO 07]:[EJECUTADO 09]])</calculatedColumnFormula>
    </tableColumn>
    <tableColumn id="126" name="IV TRIM" dataDxfId="570">
      <calculatedColumnFormula>+SUM(Tabla1[[#This Row],[PF OCTUBRE]:[PF DICIEMBRE
]])</calculatedColumnFormula>
    </tableColumn>
    <tableColumn id="121" name="DEV  A SET" dataDxfId="569">
      <calculatedColumnFormula>+SUM(Tabla1[[#This Row],[EJECUTADO 01]:[EJECUTADO 09]])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2:L367" totalsRowShown="0" headerRowDxfId="122" tableBorderDxfId="121">
  <autoFilter ref="A2:L367"/>
  <tableColumns count="12">
    <tableColumn id="1" name="CÓDIGO" dataDxfId="120">
      <calculatedColumnFormula>+CONCATENATE(B3,C3)</calculatedColumnFormula>
    </tableColumn>
    <tableColumn id="2" name="CENTRO DE COSTO " dataDxfId="119"/>
    <tableColumn id="3" name="Clasificador"/>
    <tableColumn id="4" name="ENERO" dataDxfId="118"/>
    <tableColumn id="5" name="FEBRERO" dataDxfId="117"/>
    <tableColumn id="6" name="MARZO" dataDxfId="116"/>
    <tableColumn id="7" name="ABRIL" dataDxfId="115"/>
    <tableColumn id="8" name="MAYO" dataDxfId="114"/>
    <tableColumn id="9" name="JUNIO" dataDxfId="113"/>
    <tableColumn id="10" name="JULIO" dataDxfId="112"/>
    <tableColumn id="11" name="AGOSTO" dataDxfId="111"/>
    <tableColumn id="12" name="SETIEMBRE" dataDxfId="1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pivotTable" Target="../pivotTables/pivotTable15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17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6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5" Type="http://schemas.openxmlformats.org/officeDocument/2006/relationships/pivotTable" Target="../pivotTables/pivotTable1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Relationship Id="rId14" Type="http://schemas.openxmlformats.org/officeDocument/2006/relationships/pivotTable" Target="../pivotTables/pivot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2060"/>
  </sheetPr>
  <dimension ref="A1:G132"/>
  <sheetViews>
    <sheetView showGridLines="0" workbookViewId="0">
      <selection activeCell="A10" sqref="A10:E10"/>
    </sheetView>
  </sheetViews>
  <sheetFormatPr baseColWidth="10" defaultColWidth="11.42578125" defaultRowHeight="12.75" x14ac:dyDescent="0.2"/>
  <cols>
    <col min="1" max="1" width="27.7109375" customWidth="1"/>
    <col min="2" max="2" width="17.140625" style="6" customWidth="1"/>
    <col min="3" max="3" width="17.7109375" style="6" customWidth="1"/>
    <col min="4" max="4" width="21.5703125" style="6" customWidth="1"/>
    <col min="5" max="5" width="13.7109375" style="23" customWidth="1"/>
    <col min="7" max="7" width="12.85546875" bestFit="1" customWidth="1"/>
  </cols>
  <sheetData>
    <row r="1" spans="1:7" x14ac:dyDescent="0.2">
      <c r="A1" s="9" t="s">
        <v>0</v>
      </c>
      <c r="B1" t="s">
        <v>1</v>
      </c>
    </row>
    <row r="2" spans="1:7" x14ac:dyDescent="0.2">
      <c r="A2" s="9" t="s">
        <v>2</v>
      </c>
      <c r="B2" t="s">
        <v>1</v>
      </c>
    </row>
    <row r="3" spans="1:7" s="118" customFormat="1" ht="48" customHeight="1" x14ac:dyDescent="0.2">
      <c r="A3" s="115" t="s">
        <v>3</v>
      </c>
      <c r="B3" t="s">
        <v>1</v>
      </c>
      <c r="C3"/>
      <c r="D3"/>
      <c r="E3"/>
    </row>
    <row r="4" spans="1:7" x14ac:dyDescent="0.2">
      <c r="B4"/>
      <c r="C4"/>
      <c r="D4"/>
      <c r="E4"/>
    </row>
    <row r="5" spans="1:7" ht="38.25" x14ac:dyDescent="0.2">
      <c r="A5" s="9" t="s">
        <v>4</v>
      </c>
      <c r="B5" s="116" t="s">
        <v>5</v>
      </c>
      <c r="C5" s="116" t="s">
        <v>6</v>
      </c>
      <c r="D5" s="116" t="s">
        <v>7</v>
      </c>
      <c r="E5" s="117" t="s">
        <v>8</v>
      </c>
    </row>
    <row r="6" spans="1:7" x14ac:dyDescent="0.2">
      <c r="A6" s="5" t="s">
        <v>9</v>
      </c>
      <c r="B6" s="6">
        <v>8672475</v>
      </c>
      <c r="C6" s="6">
        <v>6178842</v>
      </c>
      <c r="D6" s="6">
        <v>2124568.42</v>
      </c>
      <c r="E6" s="24">
        <v>0.34384572707960487</v>
      </c>
      <c r="G6" s="6"/>
    </row>
    <row r="7" spans="1:7" x14ac:dyDescent="0.2">
      <c r="A7" s="5" t="s">
        <v>10</v>
      </c>
      <c r="B7" s="6">
        <v>8364974</v>
      </c>
      <c r="C7" s="6">
        <v>8149030</v>
      </c>
      <c r="D7" s="6">
        <v>5637664.9000000004</v>
      </c>
      <c r="E7" s="24">
        <v>0.69182036389607116</v>
      </c>
    </row>
    <row r="8" spans="1:7" x14ac:dyDescent="0.2">
      <c r="A8" s="5" t="s">
        <v>11</v>
      </c>
      <c r="B8" s="6">
        <v>8674366</v>
      </c>
      <c r="C8" s="6">
        <v>7033865</v>
      </c>
      <c r="D8" s="6">
        <v>4414654.51</v>
      </c>
      <c r="E8" s="24">
        <v>0.62762855272314721</v>
      </c>
      <c r="G8" s="6"/>
    </row>
    <row r="9" spans="1:7" x14ac:dyDescent="0.2">
      <c r="A9" s="5" t="s">
        <v>12</v>
      </c>
      <c r="B9" s="6">
        <v>178570</v>
      </c>
      <c r="C9" s="6">
        <v>244667</v>
      </c>
      <c r="D9" s="6">
        <v>135766.26</v>
      </c>
      <c r="E9" s="24">
        <v>0.55490221402968121</v>
      </c>
      <c r="G9" s="6"/>
    </row>
    <row r="10" spans="1:7" x14ac:dyDescent="0.2">
      <c r="A10" s="5" t="s">
        <v>13</v>
      </c>
      <c r="B10" s="6">
        <v>2522157</v>
      </c>
      <c r="C10" s="6">
        <v>2455982</v>
      </c>
      <c r="D10" s="6">
        <v>1544276.6300000001</v>
      </c>
      <c r="E10" s="24">
        <v>0.62878173781403945</v>
      </c>
    </row>
    <row r="11" spans="1:7" x14ac:dyDescent="0.2">
      <c r="A11" s="5" t="s">
        <v>14</v>
      </c>
      <c r="B11" s="6">
        <v>590294</v>
      </c>
      <c r="C11" s="6">
        <v>871313</v>
      </c>
      <c r="D11" s="6">
        <v>320763.57000000007</v>
      </c>
      <c r="E11" s="24">
        <v>0.36813816619286072</v>
      </c>
    </row>
    <row r="12" spans="1:7" x14ac:dyDescent="0.2">
      <c r="A12" s="5" t="s">
        <v>15</v>
      </c>
      <c r="B12" s="6">
        <v>1019671</v>
      </c>
      <c r="C12" s="6">
        <v>1299208</v>
      </c>
      <c r="D12" s="6">
        <v>681230.22</v>
      </c>
      <c r="E12" s="24">
        <v>0.52434269185534566</v>
      </c>
    </row>
    <row r="13" spans="1:7" x14ac:dyDescent="0.2">
      <c r="A13" s="5" t="s">
        <v>16</v>
      </c>
      <c r="B13" s="6">
        <v>2029313</v>
      </c>
      <c r="C13" s="6">
        <v>1543777</v>
      </c>
      <c r="D13" s="6">
        <v>1054664.95</v>
      </c>
      <c r="E13" s="24">
        <v>0.68317182468711479</v>
      </c>
    </row>
    <row r="14" spans="1:7" x14ac:dyDescent="0.2">
      <c r="A14" s="5" t="s">
        <v>17</v>
      </c>
      <c r="B14" s="6">
        <v>5563721</v>
      </c>
      <c r="C14" s="6">
        <v>5248466</v>
      </c>
      <c r="D14" s="6">
        <v>2662994.1700000004</v>
      </c>
      <c r="E14" s="24">
        <v>0.50738523789617773</v>
      </c>
    </row>
    <row r="15" spans="1:7" x14ac:dyDescent="0.2">
      <c r="A15" s="5" t="s">
        <v>18</v>
      </c>
      <c r="B15" s="6">
        <v>6855307</v>
      </c>
      <c r="C15" s="6">
        <v>7267335</v>
      </c>
      <c r="D15" s="6">
        <v>5501927.3499999987</v>
      </c>
      <c r="E15" s="24">
        <v>0.75707633541043573</v>
      </c>
    </row>
    <row r="16" spans="1:7" x14ac:dyDescent="0.2">
      <c r="A16" s="5" t="s">
        <v>19</v>
      </c>
      <c r="B16" s="6">
        <v>1211467</v>
      </c>
      <c r="C16" s="6">
        <v>1267007</v>
      </c>
      <c r="D16" s="6">
        <v>701366.67</v>
      </c>
      <c r="E16" s="24">
        <v>0.55356179563333119</v>
      </c>
    </row>
    <row r="17" spans="1:5" x14ac:dyDescent="0.2">
      <c r="A17" s="5" t="s">
        <v>20</v>
      </c>
      <c r="B17" s="6">
        <v>1001111</v>
      </c>
      <c r="C17" s="6">
        <v>1285309</v>
      </c>
      <c r="D17" s="6">
        <v>713187.45</v>
      </c>
      <c r="E17" s="24">
        <v>0.55487625932752349</v>
      </c>
    </row>
    <row r="18" spans="1:5" x14ac:dyDescent="0.2">
      <c r="A18" s="5" t="s">
        <v>21</v>
      </c>
      <c r="B18" s="6">
        <v>423600</v>
      </c>
      <c r="C18" s="6">
        <v>0</v>
      </c>
      <c r="D18" s="6">
        <v>0</v>
      </c>
      <c r="E18" s="24">
        <v>0</v>
      </c>
    </row>
    <row r="19" spans="1:5" x14ac:dyDescent="0.2">
      <c r="A19" s="5" t="s">
        <v>22</v>
      </c>
      <c r="B19" s="6">
        <v>528367</v>
      </c>
      <c r="C19" s="6">
        <v>373097</v>
      </c>
      <c r="D19" s="6">
        <v>108196.14</v>
      </c>
      <c r="E19" s="24">
        <v>0.28999466626641329</v>
      </c>
    </row>
    <row r="20" spans="1:5" x14ac:dyDescent="0.2">
      <c r="A20" s="5" t="s">
        <v>23</v>
      </c>
      <c r="B20" s="6">
        <v>2813905</v>
      </c>
      <c r="C20" s="6">
        <v>2052754</v>
      </c>
      <c r="D20" s="6">
        <v>974570.24</v>
      </c>
      <c r="E20" s="24">
        <v>0.47476231443222128</v>
      </c>
    </row>
    <row r="21" spans="1:5" x14ac:dyDescent="0.2">
      <c r="A21" s="5" t="s">
        <v>24</v>
      </c>
      <c r="B21" s="6">
        <v>2249213</v>
      </c>
      <c r="C21" s="6">
        <v>1611389</v>
      </c>
      <c r="D21" s="6">
        <v>1174433.7900000003</v>
      </c>
      <c r="E21" s="24">
        <v>0.72883319297823201</v>
      </c>
    </row>
    <row r="22" spans="1:5" x14ac:dyDescent="0.2">
      <c r="A22" s="5" t="s">
        <v>25</v>
      </c>
      <c r="B22" s="6">
        <v>0</v>
      </c>
      <c r="C22" s="6">
        <v>203119</v>
      </c>
      <c r="D22" s="6">
        <v>75551.31</v>
      </c>
      <c r="E22" s="24">
        <v>0.37195589777421117</v>
      </c>
    </row>
    <row r="23" spans="1:5" x14ac:dyDescent="0.2">
      <c r="A23" s="5" t="s">
        <v>26</v>
      </c>
      <c r="B23" s="6">
        <v>0</v>
      </c>
      <c r="C23" s="6">
        <v>324023</v>
      </c>
      <c r="D23" s="6">
        <v>122332.23</v>
      </c>
      <c r="E23" s="24">
        <v>0.37754181030358952</v>
      </c>
    </row>
    <row r="24" spans="1:5" x14ac:dyDescent="0.2">
      <c r="A24" s="5" t="s">
        <v>27</v>
      </c>
      <c r="B24" s="6">
        <v>0</v>
      </c>
      <c r="C24" s="6">
        <v>326886</v>
      </c>
      <c r="D24" s="6">
        <v>142282.31</v>
      </c>
      <c r="E24" s="24">
        <v>0.43526584191430651</v>
      </c>
    </row>
    <row r="25" spans="1:5" x14ac:dyDescent="0.2">
      <c r="A25" s="5" t="s">
        <v>28</v>
      </c>
      <c r="B25" s="6">
        <v>0</v>
      </c>
      <c r="C25" s="6">
        <v>116672</v>
      </c>
      <c r="D25" s="6">
        <v>57885.22</v>
      </c>
      <c r="E25" s="24">
        <v>0.49613634805266044</v>
      </c>
    </row>
    <row r="26" spans="1:5" x14ac:dyDescent="0.2">
      <c r="A26" s="5" t="s">
        <v>29</v>
      </c>
      <c r="B26" s="6">
        <v>0</v>
      </c>
      <c r="C26" s="6">
        <v>250499</v>
      </c>
      <c r="D26" s="6">
        <v>118421.20999999999</v>
      </c>
      <c r="E26" s="24">
        <v>0.47274124846805771</v>
      </c>
    </row>
    <row r="27" spans="1:5" x14ac:dyDescent="0.2">
      <c r="A27" s="5" t="s">
        <v>30</v>
      </c>
      <c r="B27" s="6">
        <v>52698511</v>
      </c>
      <c r="C27" s="6">
        <v>48103240</v>
      </c>
      <c r="D27" s="6">
        <v>28266737.549999997</v>
      </c>
      <c r="E27" s="24">
        <v>0.58762647900640397</v>
      </c>
    </row>
    <row r="28" spans="1:5" x14ac:dyDescent="0.2">
      <c r="B28"/>
      <c r="C28"/>
      <c r="D28"/>
      <c r="E28"/>
    </row>
    <row r="29" spans="1:5" x14ac:dyDescent="0.2">
      <c r="B29"/>
      <c r="C29"/>
      <c r="D29"/>
      <c r="E29"/>
    </row>
    <row r="30" spans="1:5" x14ac:dyDescent="0.2">
      <c r="B30"/>
      <c r="C30"/>
      <c r="D30"/>
      <c r="E30"/>
    </row>
    <row r="31" spans="1:5" x14ac:dyDescent="0.2">
      <c r="B31"/>
      <c r="C31"/>
      <c r="D31"/>
      <c r="E31"/>
    </row>
    <row r="32" spans="1:5" x14ac:dyDescent="0.2">
      <c r="B32"/>
      <c r="C32"/>
      <c r="D32"/>
      <c r="E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>
    <tabColor theme="1" tint="0.249977111117893"/>
  </sheetPr>
  <dimension ref="A1:K605"/>
  <sheetViews>
    <sheetView workbookViewId="0">
      <selection activeCell="B644" sqref="B644"/>
    </sheetView>
  </sheetViews>
  <sheetFormatPr baseColWidth="10" defaultColWidth="11.42578125" defaultRowHeight="12.75" x14ac:dyDescent="0.2"/>
  <cols>
    <col min="1" max="1" width="14.140625" customWidth="1"/>
    <col min="2" max="2" width="86.85546875" customWidth="1"/>
    <col min="3" max="3" width="14.42578125" style="10" customWidth="1"/>
    <col min="4" max="4" width="11.7109375" customWidth="1"/>
    <col min="5" max="5" width="13.42578125" customWidth="1"/>
    <col min="6" max="7" width="12.28515625" style="10" customWidth="1"/>
    <col min="8" max="8" width="25.28515625" style="10" customWidth="1"/>
  </cols>
  <sheetData>
    <row r="1" spans="1:11" s="10" customFormat="1" ht="35.25" customHeight="1" x14ac:dyDescent="0.2">
      <c r="A1" s="185" t="s">
        <v>31</v>
      </c>
      <c r="B1" s="185" t="s">
        <v>2</v>
      </c>
      <c r="C1" s="185" t="s">
        <v>32</v>
      </c>
      <c r="D1" s="185" t="s">
        <v>33</v>
      </c>
      <c r="E1" s="185" t="s">
        <v>34</v>
      </c>
      <c r="F1" s="185" t="s">
        <v>35</v>
      </c>
      <c r="G1" s="185" t="s">
        <v>36</v>
      </c>
      <c r="H1" s="185" t="s">
        <v>37</v>
      </c>
      <c r="I1" s="185" t="s">
        <v>38</v>
      </c>
      <c r="J1" s="185" t="s">
        <v>39</v>
      </c>
      <c r="K1" s="185" t="s">
        <v>40</v>
      </c>
    </row>
    <row r="2" spans="1:11" hidden="1" x14ac:dyDescent="0.2">
      <c r="A2" s="107" t="s">
        <v>41</v>
      </c>
      <c r="B2" s="107" t="s">
        <v>42</v>
      </c>
      <c r="C2" s="107" t="s">
        <v>43</v>
      </c>
      <c r="D2" s="108" t="s">
        <v>44</v>
      </c>
      <c r="E2" s="108"/>
      <c r="F2" s="108" t="s">
        <v>45</v>
      </c>
      <c r="G2" s="108" t="s">
        <v>45</v>
      </c>
      <c r="H2" s="108">
        <v>0</v>
      </c>
      <c r="I2" s="109" t="s">
        <v>46</v>
      </c>
      <c r="J2" s="110" t="s">
        <v>47</v>
      </c>
      <c r="K2" s="110" t="s">
        <v>48</v>
      </c>
    </row>
    <row r="3" spans="1:11" hidden="1" x14ac:dyDescent="0.2">
      <c r="A3" s="107" t="s">
        <v>49</v>
      </c>
      <c r="B3" s="107" t="s">
        <v>50</v>
      </c>
      <c r="C3" s="107" t="s">
        <v>51</v>
      </c>
      <c r="D3" s="108" t="s">
        <v>44</v>
      </c>
      <c r="E3" s="108"/>
      <c r="F3" s="108" t="s">
        <v>45</v>
      </c>
      <c r="G3" s="108" t="s">
        <v>45</v>
      </c>
      <c r="H3" s="108">
        <v>0</v>
      </c>
      <c r="I3" s="109" t="s">
        <v>46</v>
      </c>
      <c r="J3" s="110" t="s">
        <v>52</v>
      </c>
      <c r="K3" s="110" t="s">
        <v>53</v>
      </c>
    </row>
    <row r="4" spans="1:11" hidden="1" x14ac:dyDescent="0.2">
      <c r="A4" s="107" t="s">
        <v>54</v>
      </c>
      <c r="B4" s="107" t="s">
        <v>55</v>
      </c>
      <c r="C4" s="107" t="s">
        <v>56</v>
      </c>
      <c r="D4" s="108" t="s">
        <v>44</v>
      </c>
      <c r="E4" s="108"/>
      <c r="F4" s="108" t="s">
        <v>45</v>
      </c>
      <c r="G4" s="108" t="s">
        <v>45</v>
      </c>
      <c r="H4" s="108">
        <v>0</v>
      </c>
      <c r="I4" s="109" t="s">
        <v>46</v>
      </c>
      <c r="J4" s="110" t="s">
        <v>57</v>
      </c>
      <c r="K4" s="110" t="s">
        <v>58</v>
      </c>
    </row>
    <row r="5" spans="1:11" hidden="1" x14ac:dyDescent="0.2">
      <c r="A5" s="107" t="s">
        <v>59</v>
      </c>
      <c r="B5" s="107" t="s">
        <v>60</v>
      </c>
      <c r="C5" s="107" t="s">
        <v>56</v>
      </c>
      <c r="D5" s="108" t="s">
        <v>44</v>
      </c>
      <c r="E5" s="108"/>
      <c r="F5" s="108" t="s">
        <v>45</v>
      </c>
      <c r="G5" s="108" t="s">
        <v>45</v>
      </c>
      <c r="H5" s="108">
        <v>0</v>
      </c>
      <c r="I5" s="109" t="s">
        <v>46</v>
      </c>
      <c r="J5" s="110" t="s">
        <v>57</v>
      </c>
      <c r="K5" s="110" t="s">
        <v>58</v>
      </c>
    </row>
    <row r="6" spans="1:11" hidden="1" x14ac:dyDescent="0.2">
      <c r="A6" s="107" t="s">
        <v>61</v>
      </c>
      <c r="B6" s="107" t="s">
        <v>62</v>
      </c>
      <c r="C6" s="107" t="s">
        <v>56</v>
      </c>
      <c r="D6" s="108" t="s">
        <v>44</v>
      </c>
      <c r="E6" s="108"/>
      <c r="F6" s="108" t="s">
        <v>45</v>
      </c>
      <c r="G6" s="108" t="s">
        <v>45</v>
      </c>
      <c r="H6" s="108">
        <v>0</v>
      </c>
      <c r="I6" s="109" t="s">
        <v>46</v>
      </c>
      <c r="J6" s="110" t="s">
        <v>57</v>
      </c>
      <c r="K6" s="110" t="s">
        <v>58</v>
      </c>
    </row>
    <row r="7" spans="1:11" hidden="1" x14ac:dyDescent="0.2">
      <c r="A7" s="107" t="s">
        <v>63</v>
      </c>
      <c r="B7" s="107" t="s">
        <v>64</v>
      </c>
      <c r="C7" s="107" t="s">
        <v>56</v>
      </c>
      <c r="D7" s="108" t="s">
        <v>44</v>
      </c>
      <c r="E7" s="108"/>
      <c r="F7" s="108" t="s">
        <v>45</v>
      </c>
      <c r="G7" s="108" t="s">
        <v>45</v>
      </c>
      <c r="H7" s="108">
        <v>0</v>
      </c>
      <c r="I7" s="109" t="s">
        <v>46</v>
      </c>
      <c r="J7" s="110" t="s">
        <v>57</v>
      </c>
      <c r="K7" s="110" t="s">
        <v>58</v>
      </c>
    </row>
    <row r="8" spans="1:11" hidden="1" x14ac:dyDescent="0.2">
      <c r="A8" s="107" t="s">
        <v>65</v>
      </c>
      <c r="B8" s="107" t="s">
        <v>66</v>
      </c>
      <c r="C8" s="107" t="s">
        <v>56</v>
      </c>
      <c r="D8" s="108" t="s">
        <v>44</v>
      </c>
      <c r="E8" s="108"/>
      <c r="F8" s="108" t="s">
        <v>45</v>
      </c>
      <c r="G8" s="108" t="s">
        <v>45</v>
      </c>
      <c r="H8" s="108">
        <v>0</v>
      </c>
      <c r="I8" s="109" t="s">
        <v>46</v>
      </c>
      <c r="J8" s="110" t="s">
        <v>57</v>
      </c>
      <c r="K8" s="110" t="s">
        <v>58</v>
      </c>
    </row>
    <row r="9" spans="1:11" hidden="1" x14ac:dyDescent="0.2">
      <c r="A9" s="107" t="s">
        <v>67</v>
      </c>
      <c r="B9" s="107" t="s">
        <v>68</v>
      </c>
      <c r="C9" s="107" t="s">
        <v>56</v>
      </c>
      <c r="D9" s="108" t="s">
        <v>44</v>
      </c>
      <c r="E9" s="108"/>
      <c r="F9" s="108" t="s">
        <v>45</v>
      </c>
      <c r="G9" s="108" t="s">
        <v>45</v>
      </c>
      <c r="H9" s="108">
        <v>0</v>
      </c>
      <c r="I9" s="109" t="s">
        <v>46</v>
      </c>
      <c r="J9" s="110" t="s">
        <v>57</v>
      </c>
      <c r="K9" s="110" t="s">
        <v>58</v>
      </c>
    </row>
    <row r="10" spans="1:11" hidden="1" x14ac:dyDescent="0.2">
      <c r="A10" s="107" t="s">
        <v>69</v>
      </c>
      <c r="B10" s="107" t="s">
        <v>70</v>
      </c>
      <c r="C10" s="107" t="s">
        <v>56</v>
      </c>
      <c r="D10" s="108" t="s">
        <v>44</v>
      </c>
      <c r="E10" s="108"/>
      <c r="F10" s="108" t="s">
        <v>45</v>
      </c>
      <c r="G10" s="108" t="s">
        <v>45</v>
      </c>
      <c r="H10" s="108">
        <v>0</v>
      </c>
      <c r="I10" s="109" t="s">
        <v>46</v>
      </c>
      <c r="J10" s="110" t="s">
        <v>57</v>
      </c>
      <c r="K10" s="110" t="s">
        <v>58</v>
      </c>
    </row>
    <row r="11" spans="1:11" hidden="1" x14ac:dyDescent="0.2">
      <c r="A11" s="107" t="s">
        <v>71</v>
      </c>
      <c r="B11" s="107" t="s">
        <v>72</v>
      </c>
      <c r="C11" s="107" t="s">
        <v>73</v>
      </c>
      <c r="D11" s="108" t="s">
        <v>44</v>
      </c>
      <c r="E11" s="108"/>
      <c r="F11" s="108" t="s">
        <v>45</v>
      </c>
      <c r="G11" s="108" t="s">
        <v>45</v>
      </c>
      <c r="H11" s="108">
        <v>0</v>
      </c>
      <c r="I11" s="109" t="s">
        <v>46</v>
      </c>
      <c r="J11" s="110" t="s">
        <v>57</v>
      </c>
      <c r="K11" s="110" t="s">
        <v>58</v>
      </c>
    </row>
    <row r="12" spans="1:11" hidden="1" x14ac:dyDescent="0.2">
      <c r="A12" s="107" t="s">
        <v>74</v>
      </c>
      <c r="B12" s="107" t="s">
        <v>75</v>
      </c>
      <c r="C12" s="107" t="s">
        <v>56</v>
      </c>
      <c r="D12" s="108" t="s">
        <v>44</v>
      </c>
      <c r="E12" s="108"/>
      <c r="F12" s="108" t="s">
        <v>45</v>
      </c>
      <c r="G12" s="108" t="s">
        <v>45</v>
      </c>
      <c r="H12" s="108">
        <v>0</v>
      </c>
      <c r="I12" s="109" t="s">
        <v>46</v>
      </c>
      <c r="J12" s="110" t="s">
        <v>57</v>
      </c>
      <c r="K12" s="110" t="s">
        <v>58</v>
      </c>
    </row>
    <row r="13" spans="1:11" hidden="1" x14ac:dyDescent="0.2">
      <c r="A13" s="107" t="s">
        <v>76</v>
      </c>
      <c r="B13" s="107" t="s">
        <v>77</v>
      </c>
      <c r="C13" s="107" t="s">
        <v>56</v>
      </c>
      <c r="D13" s="108" t="s">
        <v>44</v>
      </c>
      <c r="E13" s="108"/>
      <c r="F13" s="108" t="s">
        <v>45</v>
      </c>
      <c r="G13" s="108" t="s">
        <v>45</v>
      </c>
      <c r="H13" s="108">
        <v>0</v>
      </c>
      <c r="I13" s="109" t="s">
        <v>46</v>
      </c>
      <c r="J13" s="110" t="s">
        <v>57</v>
      </c>
      <c r="K13" s="110" t="s">
        <v>58</v>
      </c>
    </row>
    <row r="14" spans="1:11" hidden="1" x14ac:dyDescent="0.2">
      <c r="A14" s="107" t="s">
        <v>78</v>
      </c>
      <c r="B14" s="107" t="s">
        <v>79</v>
      </c>
      <c r="C14" s="107" t="s">
        <v>56</v>
      </c>
      <c r="D14" s="108" t="s">
        <v>44</v>
      </c>
      <c r="E14" s="108"/>
      <c r="F14" s="108" t="s">
        <v>45</v>
      </c>
      <c r="G14" s="108" t="s">
        <v>45</v>
      </c>
      <c r="H14" s="108">
        <v>0</v>
      </c>
      <c r="I14" s="109" t="s">
        <v>46</v>
      </c>
      <c r="J14" s="110" t="s">
        <v>57</v>
      </c>
      <c r="K14" s="110" t="s">
        <v>58</v>
      </c>
    </row>
    <row r="15" spans="1:11" hidden="1" x14ac:dyDescent="0.2">
      <c r="A15" s="107" t="s">
        <v>80</v>
      </c>
      <c r="B15" s="107" t="s">
        <v>81</v>
      </c>
      <c r="C15" s="107" t="s">
        <v>56</v>
      </c>
      <c r="D15" s="108" t="s">
        <v>44</v>
      </c>
      <c r="E15" s="108"/>
      <c r="F15" s="108" t="s">
        <v>45</v>
      </c>
      <c r="G15" s="108" t="s">
        <v>45</v>
      </c>
      <c r="H15" s="108">
        <v>0</v>
      </c>
      <c r="I15" s="109" t="s">
        <v>46</v>
      </c>
      <c r="J15" s="110" t="s">
        <v>57</v>
      </c>
      <c r="K15" s="110" t="s">
        <v>58</v>
      </c>
    </row>
    <row r="16" spans="1:11" hidden="1" x14ac:dyDescent="0.2">
      <c r="A16" s="107" t="s">
        <v>82</v>
      </c>
      <c r="B16" s="107" t="s">
        <v>83</v>
      </c>
      <c r="C16" s="107" t="s">
        <v>56</v>
      </c>
      <c r="D16" s="108" t="s">
        <v>44</v>
      </c>
      <c r="E16" s="108"/>
      <c r="F16" s="108" t="s">
        <v>45</v>
      </c>
      <c r="G16" s="108" t="s">
        <v>45</v>
      </c>
      <c r="H16" s="108">
        <v>0</v>
      </c>
      <c r="I16" s="109" t="s">
        <v>46</v>
      </c>
      <c r="J16" s="110" t="s">
        <v>57</v>
      </c>
      <c r="K16" s="110" t="s">
        <v>58</v>
      </c>
    </row>
    <row r="17" spans="1:11" hidden="1" x14ac:dyDescent="0.2">
      <c r="A17" s="107" t="s">
        <v>84</v>
      </c>
      <c r="B17" s="107" t="s">
        <v>85</v>
      </c>
      <c r="C17" s="107" t="s">
        <v>56</v>
      </c>
      <c r="D17" s="108" t="s">
        <v>44</v>
      </c>
      <c r="E17" s="108"/>
      <c r="F17" s="108" t="s">
        <v>45</v>
      </c>
      <c r="G17" s="108" t="s">
        <v>45</v>
      </c>
      <c r="H17" s="108">
        <v>0</v>
      </c>
      <c r="I17" s="109" t="s">
        <v>46</v>
      </c>
      <c r="J17" s="110" t="s">
        <v>57</v>
      </c>
      <c r="K17" s="110" t="s">
        <v>58</v>
      </c>
    </row>
    <row r="18" spans="1:11" hidden="1" x14ac:dyDescent="0.2">
      <c r="A18" s="107" t="s">
        <v>86</v>
      </c>
      <c r="B18" s="107" t="s">
        <v>87</v>
      </c>
      <c r="C18" s="107" t="s">
        <v>56</v>
      </c>
      <c r="D18" s="108" t="s">
        <v>44</v>
      </c>
      <c r="E18" s="108"/>
      <c r="F18" s="108" t="s">
        <v>45</v>
      </c>
      <c r="G18" s="108" t="s">
        <v>45</v>
      </c>
      <c r="H18" s="108">
        <v>0</v>
      </c>
      <c r="I18" s="109" t="s">
        <v>46</v>
      </c>
      <c r="J18" s="110" t="s">
        <v>57</v>
      </c>
      <c r="K18" s="110" t="s">
        <v>58</v>
      </c>
    </row>
    <row r="19" spans="1:11" hidden="1" x14ac:dyDescent="0.2">
      <c r="A19" s="107" t="s">
        <v>88</v>
      </c>
      <c r="B19" s="107" t="s">
        <v>89</v>
      </c>
      <c r="C19" s="107" t="s">
        <v>90</v>
      </c>
      <c r="D19" s="108" t="s">
        <v>44</v>
      </c>
      <c r="E19" s="108"/>
      <c r="F19" s="108" t="s">
        <v>45</v>
      </c>
      <c r="G19" s="108" t="s">
        <v>45</v>
      </c>
      <c r="H19" s="108">
        <v>0</v>
      </c>
      <c r="I19" s="109" t="s">
        <v>46</v>
      </c>
      <c r="J19" s="110" t="s">
        <v>91</v>
      </c>
      <c r="K19" s="110" t="s">
        <v>92</v>
      </c>
    </row>
    <row r="20" spans="1:11" hidden="1" x14ac:dyDescent="0.2">
      <c r="A20" s="107" t="s">
        <v>93</v>
      </c>
      <c r="B20" s="107" t="s">
        <v>94</v>
      </c>
      <c r="C20" s="107" t="s">
        <v>90</v>
      </c>
      <c r="D20" s="108" t="s">
        <v>44</v>
      </c>
      <c r="E20" s="108"/>
      <c r="F20" s="108" t="s">
        <v>45</v>
      </c>
      <c r="G20" s="108" t="s">
        <v>45</v>
      </c>
      <c r="H20" s="108">
        <v>0</v>
      </c>
      <c r="I20" s="109" t="s">
        <v>46</v>
      </c>
      <c r="J20" s="110" t="s">
        <v>91</v>
      </c>
      <c r="K20" s="110" t="s">
        <v>92</v>
      </c>
    </row>
    <row r="21" spans="1:11" hidden="1" x14ac:dyDescent="0.2">
      <c r="A21" s="107" t="s">
        <v>95</v>
      </c>
      <c r="B21" s="107" t="s">
        <v>96</v>
      </c>
      <c r="C21" s="107" t="s">
        <v>90</v>
      </c>
      <c r="D21" s="108" t="s">
        <v>44</v>
      </c>
      <c r="E21" s="108"/>
      <c r="F21" s="108" t="s">
        <v>45</v>
      </c>
      <c r="G21" s="108" t="s">
        <v>45</v>
      </c>
      <c r="H21" s="108">
        <v>0</v>
      </c>
      <c r="I21" s="109" t="s">
        <v>46</v>
      </c>
      <c r="J21" s="110" t="s">
        <v>91</v>
      </c>
      <c r="K21" s="110" t="s">
        <v>92</v>
      </c>
    </row>
    <row r="22" spans="1:11" hidden="1" x14ac:dyDescent="0.2">
      <c r="A22" s="107" t="s">
        <v>97</v>
      </c>
      <c r="B22" s="107" t="s">
        <v>98</v>
      </c>
      <c r="C22" s="107" t="s">
        <v>99</v>
      </c>
      <c r="D22" s="108" t="s">
        <v>44</v>
      </c>
      <c r="E22" s="108"/>
      <c r="F22" s="108" t="s">
        <v>45</v>
      </c>
      <c r="G22" s="108" t="s">
        <v>45</v>
      </c>
      <c r="H22" s="108">
        <v>0</v>
      </c>
      <c r="I22" s="109" t="s">
        <v>46</v>
      </c>
      <c r="J22" s="110" t="s">
        <v>100</v>
      </c>
      <c r="K22" s="110" t="s">
        <v>101</v>
      </c>
    </row>
    <row r="23" spans="1:11" hidden="1" x14ac:dyDescent="0.2">
      <c r="A23" s="107" t="s">
        <v>102</v>
      </c>
      <c r="B23" s="107" t="s">
        <v>103</v>
      </c>
      <c r="C23" s="107" t="s">
        <v>99</v>
      </c>
      <c r="D23" s="108" t="s">
        <v>44</v>
      </c>
      <c r="E23" s="108"/>
      <c r="F23" s="108" t="s">
        <v>45</v>
      </c>
      <c r="G23" s="108" t="s">
        <v>45</v>
      </c>
      <c r="H23" s="108">
        <v>0</v>
      </c>
      <c r="I23" s="109" t="s">
        <v>46</v>
      </c>
      <c r="J23" s="110" t="s">
        <v>100</v>
      </c>
      <c r="K23" s="110" t="s">
        <v>101</v>
      </c>
    </row>
    <row r="24" spans="1:11" hidden="1" x14ac:dyDescent="0.2">
      <c r="A24" s="107" t="s">
        <v>104</v>
      </c>
      <c r="B24" s="107" t="s">
        <v>105</v>
      </c>
      <c r="C24" s="107" t="s">
        <v>106</v>
      </c>
      <c r="D24" s="108" t="s">
        <v>44</v>
      </c>
      <c r="E24" s="108"/>
      <c r="F24" s="108" t="s">
        <v>45</v>
      </c>
      <c r="G24" s="108" t="s">
        <v>45</v>
      </c>
      <c r="H24" s="108">
        <v>0</v>
      </c>
      <c r="I24" s="109" t="s">
        <v>46</v>
      </c>
      <c r="J24" s="110" t="s">
        <v>107</v>
      </c>
      <c r="K24" s="110" t="s">
        <v>108</v>
      </c>
    </row>
    <row r="25" spans="1:11" hidden="1" x14ac:dyDescent="0.2">
      <c r="A25" s="107" t="s">
        <v>109</v>
      </c>
      <c r="B25" s="107" t="s">
        <v>110</v>
      </c>
      <c r="C25" s="107" t="s">
        <v>106</v>
      </c>
      <c r="D25" s="108" t="s">
        <v>44</v>
      </c>
      <c r="E25" s="108"/>
      <c r="F25" s="108" t="s">
        <v>45</v>
      </c>
      <c r="G25" s="108" t="s">
        <v>45</v>
      </c>
      <c r="H25" s="108">
        <v>0</v>
      </c>
      <c r="I25" s="109" t="s">
        <v>46</v>
      </c>
      <c r="J25" s="110" t="s">
        <v>107</v>
      </c>
      <c r="K25" s="110" t="s">
        <v>108</v>
      </c>
    </row>
    <row r="26" spans="1:11" hidden="1" x14ac:dyDescent="0.2">
      <c r="A26" s="107" t="s">
        <v>111</v>
      </c>
      <c r="B26" s="107" t="s">
        <v>112</v>
      </c>
      <c r="C26" s="107" t="s">
        <v>106</v>
      </c>
      <c r="D26" s="108" t="s">
        <v>44</v>
      </c>
      <c r="E26" s="108"/>
      <c r="F26" s="108" t="s">
        <v>45</v>
      </c>
      <c r="G26" s="108" t="s">
        <v>45</v>
      </c>
      <c r="H26" s="108">
        <v>0</v>
      </c>
      <c r="I26" s="109" t="s">
        <v>46</v>
      </c>
      <c r="J26" s="110" t="s">
        <v>107</v>
      </c>
      <c r="K26" s="110" t="s">
        <v>108</v>
      </c>
    </row>
    <row r="27" spans="1:11" hidden="1" x14ac:dyDescent="0.2">
      <c r="A27" s="107" t="s">
        <v>113</v>
      </c>
      <c r="B27" s="107" t="s">
        <v>114</v>
      </c>
      <c r="C27" s="107" t="s">
        <v>106</v>
      </c>
      <c r="D27" s="108" t="s">
        <v>44</v>
      </c>
      <c r="E27" s="108"/>
      <c r="F27" s="108" t="s">
        <v>45</v>
      </c>
      <c r="G27" s="108" t="s">
        <v>45</v>
      </c>
      <c r="H27" s="108">
        <v>0</v>
      </c>
      <c r="I27" s="109" t="s">
        <v>46</v>
      </c>
      <c r="J27" s="110" t="s">
        <v>107</v>
      </c>
      <c r="K27" s="110" t="s">
        <v>108</v>
      </c>
    </row>
    <row r="28" spans="1:11" hidden="1" x14ac:dyDescent="0.2">
      <c r="A28" s="107" t="s">
        <v>115</v>
      </c>
      <c r="B28" s="107" t="s">
        <v>116</v>
      </c>
      <c r="C28" s="107" t="s">
        <v>117</v>
      </c>
      <c r="D28" s="108" t="s">
        <v>44</v>
      </c>
      <c r="E28" s="108"/>
      <c r="F28" s="108" t="s">
        <v>45</v>
      </c>
      <c r="G28" s="108" t="s">
        <v>45</v>
      </c>
      <c r="H28" s="108">
        <v>0</v>
      </c>
      <c r="I28" s="109" t="s">
        <v>46</v>
      </c>
      <c r="J28" s="110" t="s">
        <v>118</v>
      </c>
      <c r="K28" s="110" t="s">
        <v>119</v>
      </c>
    </row>
    <row r="29" spans="1:11" hidden="1" x14ac:dyDescent="0.2">
      <c r="A29" s="107" t="s">
        <v>120</v>
      </c>
      <c r="B29" s="107" t="s">
        <v>121</v>
      </c>
      <c r="C29" s="107" t="s">
        <v>117</v>
      </c>
      <c r="D29" s="108" t="s">
        <v>44</v>
      </c>
      <c r="E29" s="108"/>
      <c r="F29" s="108" t="s">
        <v>45</v>
      </c>
      <c r="G29" s="108" t="s">
        <v>45</v>
      </c>
      <c r="H29" s="108">
        <v>0</v>
      </c>
      <c r="I29" s="109" t="s">
        <v>46</v>
      </c>
      <c r="J29" s="110" t="s">
        <v>118</v>
      </c>
      <c r="K29" s="110" t="s">
        <v>119</v>
      </c>
    </row>
    <row r="30" spans="1:11" hidden="1" x14ac:dyDescent="0.2">
      <c r="A30" s="107" t="s">
        <v>122</v>
      </c>
      <c r="B30" s="107" t="s">
        <v>123</v>
      </c>
      <c r="C30" s="107" t="s">
        <v>124</v>
      </c>
      <c r="D30" s="108" t="s">
        <v>44</v>
      </c>
      <c r="E30" s="108"/>
      <c r="F30" s="108" t="s">
        <v>45</v>
      </c>
      <c r="G30" s="108" t="s">
        <v>45</v>
      </c>
      <c r="H30" s="108">
        <v>0</v>
      </c>
      <c r="I30" s="109" t="s">
        <v>46</v>
      </c>
      <c r="J30" s="110" t="s">
        <v>125</v>
      </c>
      <c r="K30" s="110" t="s">
        <v>126</v>
      </c>
    </row>
    <row r="31" spans="1:11" hidden="1" x14ac:dyDescent="0.2">
      <c r="A31" s="107" t="s">
        <v>127</v>
      </c>
      <c r="B31" s="107" t="s">
        <v>128</v>
      </c>
      <c r="C31" s="107" t="s">
        <v>124</v>
      </c>
      <c r="D31" s="108" t="s">
        <v>44</v>
      </c>
      <c r="E31" s="108"/>
      <c r="F31" s="108" t="s">
        <v>45</v>
      </c>
      <c r="G31" s="108" t="s">
        <v>45</v>
      </c>
      <c r="H31" s="108">
        <v>0</v>
      </c>
      <c r="I31" s="109" t="s">
        <v>46</v>
      </c>
      <c r="J31" s="110" t="s">
        <v>125</v>
      </c>
      <c r="K31" s="110" t="s">
        <v>126</v>
      </c>
    </row>
    <row r="32" spans="1:11" hidden="1" x14ac:dyDescent="0.2">
      <c r="A32" s="107" t="s">
        <v>129</v>
      </c>
      <c r="B32" s="107" t="s">
        <v>130</v>
      </c>
      <c r="C32" s="107" t="s">
        <v>124</v>
      </c>
      <c r="D32" s="108" t="s">
        <v>44</v>
      </c>
      <c r="E32" s="108"/>
      <c r="F32" s="108" t="s">
        <v>45</v>
      </c>
      <c r="G32" s="108" t="s">
        <v>45</v>
      </c>
      <c r="H32" s="108">
        <v>0</v>
      </c>
      <c r="I32" s="109" t="s">
        <v>46</v>
      </c>
      <c r="J32" s="110" t="s">
        <v>125</v>
      </c>
      <c r="K32" s="110" t="s">
        <v>126</v>
      </c>
    </row>
    <row r="33" spans="1:11" hidden="1" x14ac:dyDescent="0.2">
      <c r="A33" s="107" t="s">
        <v>131</v>
      </c>
      <c r="B33" s="107" t="s">
        <v>132</v>
      </c>
      <c r="C33" s="107" t="s">
        <v>124</v>
      </c>
      <c r="D33" s="108" t="s">
        <v>44</v>
      </c>
      <c r="E33" s="108"/>
      <c r="F33" s="108" t="s">
        <v>45</v>
      </c>
      <c r="G33" s="108" t="s">
        <v>45</v>
      </c>
      <c r="H33" s="108">
        <v>0</v>
      </c>
      <c r="I33" s="109" t="s">
        <v>46</v>
      </c>
      <c r="J33" s="110" t="s">
        <v>125</v>
      </c>
      <c r="K33" s="110" t="s">
        <v>126</v>
      </c>
    </row>
    <row r="34" spans="1:11" hidden="1" x14ac:dyDescent="0.2">
      <c r="A34" s="107" t="s">
        <v>133</v>
      </c>
      <c r="B34" s="107" t="s">
        <v>134</v>
      </c>
      <c r="C34" s="107" t="s">
        <v>124</v>
      </c>
      <c r="D34" s="108" t="s">
        <v>44</v>
      </c>
      <c r="E34" s="108"/>
      <c r="F34" s="108" t="s">
        <v>45</v>
      </c>
      <c r="G34" s="108" t="s">
        <v>45</v>
      </c>
      <c r="H34" s="108">
        <v>0</v>
      </c>
      <c r="I34" s="109" t="s">
        <v>46</v>
      </c>
      <c r="J34" s="110" t="s">
        <v>125</v>
      </c>
      <c r="K34" s="110" t="s">
        <v>126</v>
      </c>
    </row>
    <row r="35" spans="1:11" hidden="1" x14ac:dyDescent="0.2">
      <c r="A35" s="107" t="s">
        <v>135</v>
      </c>
      <c r="B35" s="107" t="s">
        <v>136</v>
      </c>
      <c r="C35" s="107" t="s">
        <v>124</v>
      </c>
      <c r="D35" s="108" t="s">
        <v>44</v>
      </c>
      <c r="E35" s="108"/>
      <c r="F35" s="108" t="s">
        <v>45</v>
      </c>
      <c r="G35" s="108" t="s">
        <v>45</v>
      </c>
      <c r="H35" s="108">
        <v>0</v>
      </c>
      <c r="I35" s="109" t="s">
        <v>46</v>
      </c>
      <c r="J35" s="110" t="s">
        <v>125</v>
      </c>
      <c r="K35" s="110" t="s">
        <v>126</v>
      </c>
    </row>
    <row r="36" spans="1:11" hidden="1" x14ac:dyDescent="0.2">
      <c r="A36" s="107" t="s">
        <v>137</v>
      </c>
      <c r="B36" s="107" t="s">
        <v>138</v>
      </c>
      <c r="C36" s="107" t="s">
        <v>124</v>
      </c>
      <c r="D36" s="108" t="s">
        <v>44</v>
      </c>
      <c r="E36" s="108"/>
      <c r="F36" s="108" t="s">
        <v>45</v>
      </c>
      <c r="G36" s="108" t="s">
        <v>45</v>
      </c>
      <c r="H36" s="108">
        <v>0</v>
      </c>
      <c r="I36" s="109" t="s">
        <v>46</v>
      </c>
      <c r="J36" s="110" t="s">
        <v>125</v>
      </c>
      <c r="K36" s="110" t="s">
        <v>126</v>
      </c>
    </row>
    <row r="37" spans="1:11" hidden="1" x14ac:dyDescent="0.2">
      <c r="A37" s="107" t="s">
        <v>139</v>
      </c>
      <c r="B37" s="107" t="s">
        <v>140</v>
      </c>
      <c r="C37" s="107" t="s">
        <v>141</v>
      </c>
      <c r="D37" s="108" t="s">
        <v>44</v>
      </c>
      <c r="E37" s="108"/>
      <c r="F37" s="108" t="s">
        <v>45</v>
      </c>
      <c r="G37" s="108" t="s">
        <v>45</v>
      </c>
      <c r="H37" s="108">
        <v>0</v>
      </c>
      <c r="I37" s="109" t="s">
        <v>46</v>
      </c>
      <c r="J37" s="110" t="s">
        <v>142</v>
      </c>
      <c r="K37" s="110" t="s">
        <v>143</v>
      </c>
    </row>
    <row r="38" spans="1:11" hidden="1" x14ac:dyDescent="0.2">
      <c r="A38" s="107" t="s">
        <v>144</v>
      </c>
      <c r="B38" s="107" t="s">
        <v>145</v>
      </c>
      <c r="C38" s="107" t="s">
        <v>141</v>
      </c>
      <c r="D38" s="108" t="s">
        <v>44</v>
      </c>
      <c r="E38" s="108"/>
      <c r="F38" s="108" t="s">
        <v>45</v>
      </c>
      <c r="G38" s="108" t="s">
        <v>45</v>
      </c>
      <c r="H38" s="108">
        <v>0</v>
      </c>
      <c r="I38" s="109" t="s">
        <v>46</v>
      </c>
      <c r="J38" s="110" t="s">
        <v>142</v>
      </c>
      <c r="K38" s="110" t="s">
        <v>143</v>
      </c>
    </row>
    <row r="39" spans="1:11" hidden="1" x14ac:dyDescent="0.2">
      <c r="A39" s="107" t="s">
        <v>146</v>
      </c>
      <c r="B39" s="107" t="s">
        <v>147</v>
      </c>
      <c r="C39" s="107" t="s">
        <v>141</v>
      </c>
      <c r="D39" s="108" t="s">
        <v>44</v>
      </c>
      <c r="E39" s="108"/>
      <c r="F39" s="108" t="s">
        <v>45</v>
      </c>
      <c r="G39" s="108" t="s">
        <v>45</v>
      </c>
      <c r="H39" s="108">
        <v>0</v>
      </c>
      <c r="I39" s="109" t="s">
        <v>46</v>
      </c>
      <c r="J39" s="110" t="s">
        <v>142</v>
      </c>
      <c r="K39" s="110" t="s">
        <v>143</v>
      </c>
    </row>
    <row r="40" spans="1:11" hidden="1" x14ac:dyDescent="0.2">
      <c r="A40" s="107" t="s">
        <v>148</v>
      </c>
      <c r="B40" s="107" t="s">
        <v>149</v>
      </c>
      <c r="C40" s="107" t="s">
        <v>141</v>
      </c>
      <c r="D40" s="108" t="s">
        <v>44</v>
      </c>
      <c r="E40" s="108"/>
      <c r="F40" s="108" t="s">
        <v>45</v>
      </c>
      <c r="G40" s="108" t="s">
        <v>45</v>
      </c>
      <c r="H40" s="108">
        <v>0</v>
      </c>
      <c r="I40" s="109" t="s">
        <v>46</v>
      </c>
      <c r="J40" s="110" t="s">
        <v>142</v>
      </c>
      <c r="K40" s="110" t="s">
        <v>143</v>
      </c>
    </row>
    <row r="41" spans="1:11" hidden="1" x14ac:dyDescent="0.2">
      <c r="A41" s="107" t="s">
        <v>150</v>
      </c>
      <c r="B41" s="107" t="s">
        <v>151</v>
      </c>
      <c r="C41" s="107" t="s">
        <v>141</v>
      </c>
      <c r="D41" s="108" t="s">
        <v>44</v>
      </c>
      <c r="E41" s="108"/>
      <c r="F41" s="108" t="s">
        <v>45</v>
      </c>
      <c r="G41" s="108" t="s">
        <v>45</v>
      </c>
      <c r="H41" s="108">
        <v>0</v>
      </c>
      <c r="I41" s="109" t="s">
        <v>46</v>
      </c>
      <c r="J41" s="110" t="s">
        <v>142</v>
      </c>
      <c r="K41" s="110" t="s">
        <v>143</v>
      </c>
    </row>
    <row r="42" spans="1:11" hidden="1" x14ac:dyDescent="0.2">
      <c r="A42" s="107" t="s">
        <v>152</v>
      </c>
      <c r="B42" s="107" t="s">
        <v>153</v>
      </c>
      <c r="C42" s="107" t="s">
        <v>141</v>
      </c>
      <c r="D42" s="108" t="s">
        <v>44</v>
      </c>
      <c r="E42" s="108"/>
      <c r="F42" s="108" t="s">
        <v>45</v>
      </c>
      <c r="G42" s="108" t="s">
        <v>45</v>
      </c>
      <c r="H42" s="108">
        <v>0</v>
      </c>
      <c r="I42" s="109" t="s">
        <v>46</v>
      </c>
      <c r="J42" s="110" t="s">
        <v>142</v>
      </c>
      <c r="K42" s="110" t="s">
        <v>143</v>
      </c>
    </row>
    <row r="43" spans="1:11" hidden="1" x14ac:dyDescent="0.2">
      <c r="A43" s="107" t="s">
        <v>154</v>
      </c>
      <c r="B43" s="107" t="s">
        <v>155</v>
      </c>
      <c r="C43" s="107" t="s">
        <v>141</v>
      </c>
      <c r="D43" s="108" t="s">
        <v>44</v>
      </c>
      <c r="E43" s="108"/>
      <c r="F43" s="108" t="s">
        <v>45</v>
      </c>
      <c r="G43" s="108" t="s">
        <v>45</v>
      </c>
      <c r="H43" s="108">
        <v>0</v>
      </c>
      <c r="I43" s="109" t="s">
        <v>46</v>
      </c>
      <c r="J43" s="110" t="s">
        <v>142</v>
      </c>
      <c r="K43" s="110" t="s">
        <v>143</v>
      </c>
    </row>
    <row r="44" spans="1:11" hidden="1" x14ac:dyDescent="0.2">
      <c r="A44" s="107" t="s">
        <v>156</v>
      </c>
      <c r="B44" s="107" t="s">
        <v>157</v>
      </c>
      <c r="C44" s="107" t="s">
        <v>141</v>
      </c>
      <c r="D44" s="108" t="s">
        <v>44</v>
      </c>
      <c r="E44" s="108"/>
      <c r="F44" s="108" t="s">
        <v>45</v>
      </c>
      <c r="G44" s="108" t="s">
        <v>45</v>
      </c>
      <c r="H44" s="108">
        <v>0</v>
      </c>
      <c r="I44" s="109" t="s">
        <v>46</v>
      </c>
      <c r="J44" s="110" t="s">
        <v>142</v>
      </c>
      <c r="K44" s="110" t="s">
        <v>143</v>
      </c>
    </row>
    <row r="45" spans="1:11" hidden="1" x14ac:dyDescent="0.2">
      <c r="A45" s="107" t="s">
        <v>158</v>
      </c>
      <c r="B45" s="107" t="s">
        <v>159</v>
      </c>
      <c r="C45" s="107" t="s">
        <v>141</v>
      </c>
      <c r="D45" s="108" t="s">
        <v>44</v>
      </c>
      <c r="E45" s="108"/>
      <c r="F45" s="108" t="s">
        <v>45</v>
      </c>
      <c r="G45" s="108" t="s">
        <v>45</v>
      </c>
      <c r="H45" s="108">
        <v>0</v>
      </c>
      <c r="I45" s="109" t="s">
        <v>46</v>
      </c>
      <c r="J45" s="110" t="s">
        <v>142</v>
      </c>
      <c r="K45" s="110" t="s">
        <v>143</v>
      </c>
    </row>
    <row r="46" spans="1:11" hidden="1" x14ac:dyDescent="0.2">
      <c r="A46" s="107" t="s">
        <v>160</v>
      </c>
      <c r="B46" s="107" t="s">
        <v>161</v>
      </c>
      <c r="C46" s="107" t="s">
        <v>141</v>
      </c>
      <c r="D46" s="108" t="s">
        <v>44</v>
      </c>
      <c r="E46" s="108"/>
      <c r="F46" s="108" t="s">
        <v>45</v>
      </c>
      <c r="G46" s="108" t="s">
        <v>45</v>
      </c>
      <c r="H46" s="108">
        <v>0</v>
      </c>
      <c r="I46" s="109" t="s">
        <v>46</v>
      </c>
      <c r="J46" s="110" t="s">
        <v>142</v>
      </c>
      <c r="K46" s="110" t="s">
        <v>143</v>
      </c>
    </row>
    <row r="47" spans="1:11" hidden="1" x14ac:dyDescent="0.2">
      <c r="A47" s="107" t="s">
        <v>162</v>
      </c>
      <c r="B47" s="107" t="s">
        <v>163</v>
      </c>
      <c r="C47" s="107" t="s">
        <v>141</v>
      </c>
      <c r="D47" s="108" t="s">
        <v>44</v>
      </c>
      <c r="E47" s="108"/>
      <c r="F47" s="108" t="s">
        <v>45</v>
      </c>
      <c r="G47" s="108" t="s">
        <v>45</v>
      </c>
      <c r="H47" s="108">
        <v>0</v>
      </c>
      <c r="I47" s="109" t="s">
        <v>46</v>
      </c>
      <c r="J47" s="110" t="s">
        <v>142</v>
      </c>
      <c r="K47" s="110" t="s">
        <v>143</v>
      </c>
    </row>
    <row r="48" spans="1:11" hidden="1" x14ac:dyDescent="0.2">
      <c r="A48" s="107" t="s">
        <v>164</v>
      </c>
      <c r="B48" s="107" t="s">
        <v>165</v>
      </c>
      <c r="C48" s="107" t="s">
        <v>141</v>
      </c>
      <c r="D48" s="108" t="s">
        <v>44</v>
      </c>
      <c r="E48" s="108"/>
      <c r="F48" s="108" t="s">
        <v>45</v>
      </c>
      <c r="G48" s="108" t="s">
        <v>45</v>
      </c>
      <c r="H48" s="108">
        <v>0</v>
      </c>
      <c r="I48" s="109" t="s">
        <v>46</v>
      </c>
      <c r="J48" s="110" t="s">
        <v>142</v>
      </c>
      <c r="K48" s="110" t="s">
        <v>143</v>
      </c>
    </row>
    <row r="49" spans="1:11" hidden="1" x14ac:dyDescent="0.2">
      <c r="A49" s="107" t="s">
        <v>166</v>
      </c>
      <c r="B49" s="107" t="s">
        <v>167</v>
      </c>
      <c r="C49" s="107" t="s">
        <v>168</v>
      </c>
      <c r="D49" s="108" t="s">
        <v>44</v>
      </c>
      <c r="E49" s="108"/>
      <c r="F49" s="108" t="s">
        <v>45</v>
      </c>
      <c r="G49" s="108" t="s">
        <v>45</v>
      </c>
      <c r="H49" s="108">
        <v>0</v>
      </c>
      <c r="I49" s="109" t="s">
        <v>46</v>
      </c>
      <c r="J49" s="110" t="s">
        <v>169</v>
      </c>
      <c r="K49" s="110" t="s">
        <v>170</v>
      </c>
    </row>
    <row r="50" spans="1:11" hidden="1" x14ac:dyDescent="0.2">
      <c r="A50" s="107" t="s">
        <v>171</v>
      </c>
      <c r="B50" s="107" t="s">
        <v>172</v>
      </c>
      <c r="C50" s="107" t="s">
        <v>168</v>
      </c>
      <c r="D50" s="108" t="s">
        <v>44</v>
      </c>
      <c r="E50" s="108"/>
      <c r="F50" s="108" t="s">
        <v>45</v>
      </c>
      <c r="G50" s="108" t="s">
        <v>45</v>
      </c>
      <c r="H50" s="108">
        <v>0</v>
      </c>
      <c r="I50" s="109" t="s">
        <v>46</v>
      </c>
      <c r="J50" s="110" t="s">
        <v>169</v>
      </c>
      <c r="K50" s="110" t="s">
        <v>170</v>
      </c>
    </row>
    <row r="51" spans="1:11" hidden="1" x14ac:dyDescent="0.2">
      <c r="A51" s="107" t="s">
        <v>173</v>
      </c>
      <c r="B51" s="107" t="s">
        <v>174</v>
      </c>
      <c r="C51" s="107" t="s">
        <v>168</v>
      </c>
      <c r="D51" s="108" t="s">
        <v>44</v>
      </c>
      <c r="E51" s="108"/>
      <c r="F51" s="108" t="s">
        <v>45</v>
      </c>
      <c r="G51" s="108" t="s">
        <v>45</v>
      </c>
      <c r="H51" s="108">
        <v>0</v>
      </c>
      <c r="I51" s="109" t="s">
        <v>46</v>
      </c>
      <c r="J51" s="110" t="s">
        <v>169</v>
      </c>
      <c r="K51" s="110" t="s">
        <v>170</v>
      </c>
    </row>
    <row r="52" spans="1:11" hidden="1" x14ac:dyDescent="0.2">
      <c r="A52" s="107" t="s">
        <v>175</v>
      </c>
      <c r="B52" s="107" t="s">
        <v>176</v>
      </c>
      <c r="C52" s="107" t="s">
        <v>168</v>
      </c>
      <c r="D52" s="108" t="s">
        <v>44</v>
      </c>
      <c r="E52" s="108"/>
      <c r="F52" s="108" t="s">
        <v>45</v>
      </c>
      <c r="G52" s="108" t="s">
        <v>45</v>
      </c>
      <c r="H52" s="108">
        <v>0</v>
      </c>
      <c r="I52" s="109" t="s">
        <v>46</v>
      </c>
      <c r="J52" s="110" t="s">
        <v>169</v>
      </c>
      <c r="K52" s="110" t="s">
        <v>170</v>
      </c>
    </row>
    <row r="53" spans="1:11" hidden="1" x14ac:dyDescent="0.2">
      <c r="A53" s="107" t="s">
        <v>177</v>
      </c>
      <c r="B53" s="107" t="s">
        <v>178</v>
      </c>
      <c r="C53" s="107" t="s">
        <v>168</v>
      </c>
      <c r="D53" s="108" t="s">
        <v>44</v>
      </c>
      <c r="E53" s="108"/>
      <c r="F53" s="108" t="s">
        <v>45</v>
      </c>
      <c r="G53" s="108" t="s">
        <v>45</v>
      </c>
      <c r="H53" s="108">
        <v>0</v>
      </c>
      <c r="I53" s="109" t="s">
        <v>46</v>
      </c>
      <c r="J53" s="110" t="s">
        <v>169</v>
      </c>
      <c r="K53" s="110" t="s">
        <v>170</v>
      </c>
    </row>
    <row r="54" spans="1:11" hidden="1" x14ac:dyDescent="0.2">
      <c r="A54" s="107" t="s">
        <v>179</v>
      </c>
      <c r="B54" s="107" t="s">
        <v>180</v>
      </c>
      <c r="C54" s="107" t="s">
        <v>181</v>
      </c>
      <c r="D54" s="108" t="s">
        <v>44</v>
      </c>
      <c r="E54" s="108"/>
      <c r="F54" s="108" t="s">
        <v>45</v>
      </c>
      <c r="G54" s="108" t="s">
        <v>45</v>
      </c>
      <c r="H54" s="108">
        <v>0</v>
      </c>
      <c r="I54" s="109" t="s">
        <v>46</v>
      </c>
      <c r="J54" s="110" t="s">
        <v>182</v>
      </c>
      <c r="K54" s="110" t="s">
        <v>183</v>
      </c>
    </row>
    <row r="55" spans="1:11" hidden="1" x14ac:dyDescent="0.2">
      <c r="A55" s="107" t="s">
        <v>184</v>
      </c>
      <c r="B55" s="107" t="s">
        <v>185</v>
      </c>
      <c r="C55" s="107" t="s">
        <v>181</v>
      </c>
      <c r="D55" s="108" t="s">
        <v>44</v>
      </c>
      <c r="E55" s="108"/>
      <c r="F55" s="108" t="s">
        <v>45</v>
      </c>
      <c r="G55" s="108" t="s">
        <v>45</v>
      </c>
      <c r="H55" s="108">
        <v>0</v>
      </c>
      <c r="I55" s="109" t="s">
        <v>46</v>
      </c>
      <c r="J55" s="110" t="s">
        <v>182</v>
      </c>
      <c r="K55" s="110" t="s">
        <v>183</v>
      </c>
    </row>
    <row r="56" spans="1:11" hidden="1" x14ac:dyDescent="0.2">
      <c r="A56" s="107" t="s">
        <v>186</v>
      </c>
      <c r="B56" s="107" t="s">
        <v>187</v>
      </c>
      <c r="C56" s="107" t="s">
        <v>181</v>
      </c>
      <c r="D56" s="108" t="s">
        <v>44</v>
      </c>
      <c r="E56" s="108"/>
      <c r="F56" s="108" t="s">
        <v>45</v>
      </c>
      <c r="G56" s="108" t="s">
        <v>45</v>
      </c>
      <c r="H56" s="108">
        <v>0</v>
      </c>
      <c r="I56" s="109" t="s">
        <v>46</v>
      </c>
      <c r="J56" s="110" t="s">
        <v>182</v>
      </c>
      <c r="K56" s="110" t="s">
        <v>183</v>
      </c>
    </row>
    <row r="57" spans="1:11" hidden="1" x14ac:dyDescent="0.2">
      <c r="A57" s="107" t="s">
        <v>188</v>
      </c>
      <c r="B57" s="107" t="s">
        <v>189</v>
      </c>
      <c r="C57" s="107" t="s">
        <v>181</v>
      </c>
      <c r="D57" s="108" t="s">
        <v>44</v>
      </c>
      <c r="E57" s="108"/>
      <c r="F57" s="108" t="s">
        <v>45</v>
      </c>
      <c r="G57" s="108" t="s">
        <v>45</v>
      </c>
      <c r="H57" s="108">
        <v>0</v>
      </c>
      <c r="I57" s="109" t="s">
        <v>46</v>
      </c>
      <c r="J57" s="110" t="s">
        <v>182</v>
      </c>
      <c r="K57" s="110" t="s">
        <v>183</v>
      </c>
    </row>
    <row r="58" spans="1:11" hidden="1" x14ac:dyDescent="0.2">
      <c r="A58" s="107" t="s">
        <v>190</v>
      </c>
      <c r="B58" s="107" t="s">
        <v>191</v>
      </c>
      <c r="C58" s="107" t="s">
        <v>192</v>
      </c>
      <c r="D58" s="108" t="s">
        <v>44</v>
      </c>
      <c r="E58" s="108"/>
      <c r="F58" s="108" t="s">
        <v>45</v>
      </c>
      <c r="G58" s="108" t="s">
        <v>45</v>
      </c>
      <c r="H58" s="108">
        <v>0</v>
      </c>
      <c r="I58" s="109" t="s">
        <v>46</v>
      </c>
      <c r="J58" s="110" t="s">
        <v>193</v>
      </c>
      <c r="K58" s="110" t="s">
        <v>194</v>
      </c>
    </row>
    <row r="59" spans="1:11" hidden="1" x14ac:dyDescent="0.2">
      <c r="A59" s="107" t="s">
        <v>195</v>
      </c>
      <c r="B59" s="107" t="s">
        <v>196</v>
      </c>
      <c r="C59" s="107" t="s">
        <v>192</v>
      </c>
      <c r="D59" s="108" t="s">
        <v>44</v>
      </c>
      <c r="E59" s="108"/>
      <c r="F59" s="108" t="s">
        <v>45</v>
      </c>
      <c r="G59" s="108" t="s">
        <v>45</v>
      </c>
      <c r="H59" s="108">
        <v>0</v>
      </c>
      <c r="I59" s="109" t="s">
        <v>46</v>
      </c>
      <c r="J59" s="110" t="s">
        <v>193</v>
      </c>
      <c r="K59" s="110" t="s">
        <v>194</v>
      </c>
    </row>
    <row r="60" spans="1:11" hidden="1" x14ac:dyDescent="0.2">
      <c r="A60" s="107" t="s">
        <v>197</v>
      </c>
      <c r="B60" s="107" t="s">
        <v>198</v>
      </c>
      <c r="C60" s="107" t="s">
        <v>192</v>
      </c>
      <c r="D60" s="108" t="s">
        <v>44</v>
      </c>
      <c r="E60" s="108"/>
      <c r="F60" s="108" t="s">
        <v>45</v>
      </c>
      <c r="G60" s="108" t="s">
        <v>45</v>
      </c>
      <c r="H60" s="108">
        <v>0</v>
      </c>
      <c r="I60" s="109" t="s">
        <v>46</v>
      </c>
      <c r="J60" s="110" t="s">
        <v>193</v>
      </c>
      <c r="K60" s="110" t="s">
        <v>194</v>
      </c>
    </row>
    <row r="61" spans="1:11" hidden="1" x14ac:dyDescent="0.2">
      <c r="A61" s="107" t="s">
        <v>199</v>
      </c>
      <c r="B61" s="107" t="s">
        <v>200</v>
      </c>
      <c r="C61" s="107" t="s">
        <v>201</v>
      </c>
      <c r="D61" s="108" t="s">
        <v>44</v>
      </c>
      <c r="E61" s="108"/>
      <c r="F61" s="108" t="s">
        <v>45</v>
      </c>
      <c r="G61" s="108" t="s">
        <v>45</v>
      </c>
      <c r="H61" s="108">
        <v>0</v>
      </c>
      <c r="I61" s="109" t="s">
        <v>46</v>
      </c>
      <c r="J61" s="110" t="s">
        <v>202</v>
      </c>
      <c r="K61" s="110" t="s">
        <v>203</v>
      </c>
    </row>
    <row r="62" spans="1:11" hidden="1" x14ac:dyDescent="0.2">
      <c r="A62" s="107" t="s">
        <v>204</v>
      </c>
      <c r="B62" s="107" t="s">
        <v>205</v>
      </c>
      <c r="C62" s="107" t="s">
        <v>201</v>
      </c>
      <c r="D62" s="108" t="s">
        <v>44</v>
      </c>
      <c r="E62" s="108"/>
      <c r="F62" s="108" t="s">
        <v>45</v>
      </c>
      <c r="G62" s="108" t="s">
        <v>45</v>
      </c>
      <c r="H62" s="108">
        <v>0</v>
      </c>
      <c r="I62" s="109" t="s">
        <v>46</v>
      </c>
      <c r="J62" s="110" t="s">
        <v>202</v>
      </c>
      <c r="K62" s="110" t="s">
        <v>203</v>
      </c>
    </row>
    <row r="63" spans="1:11" hidden="1" x14ac:dyDescent="0.2">
      <c r="A63" s="107" t="s">
        <v>206</v>
      </c>
      <c r="B63" s="107" t="s">
        <v>207</v>
      </c>
      <c r="C63" s="107" t="s">
        <v>201</v>
      </c>
      <c r="D63" s="108" t="s">
        <v>44</v>
      </c>
      <c r="E63" s="108"/>
      <c r="F63" s="108" t="s">
        <v>45</v>
      </c>
      <c r="G63" s="108" t="s">
        <v>45</v>
      </c>
      <c r="H63" s="108">
        <v>0</v>
      </c>
      <c r="I63" s="109" t="s">
        <v>46</v>
      </c>
      <c r="J63" s="110" t="s">
        <v>202</v>
      </c>
      <c r="K63" s="110" t="s">
        <v>203</v>
      </c>
    </row>
    <row r="64" spans="1:11" hidden="1" x14ac:dyDescent="0.2">
      <c r="A64" s="107" t="s">
        <v>208</v>
      </c>
      <c r="B64" s="107" t="s">
        <v>209</v>
      </c>
      <c r="C64" s="107" t="s">
        <v>201</v>
      </c>
      <c r="D64" s="108" t="s">
        <v>44</v>
      </c>
      <c r="E64" s="108"/>
      <c r="F64" s="108" t="s">
        <v>45</v>
      </c>
      <c r="G64" s="108" t="s">
        <v>45</v>
      </c>
      <c r="H64" s="108">
        <v>0</v>
      </c>
      <c r="I64" s="109" t="s">
        <v>46</v>
      </c>
      <c r="J64" s="110" t="s">
        <v>202</v>
      </c>
      <c r="K64" s="110" t="s">
        <v>203</v>
      </c>
    </row>
    <row r="65" spans="1:11" hidden="1" x14ac:dyDescent="0.2">
      <c r="A65" s="107" t="s">
        <v>210</v>
      </c>
      <c r="B65" s="107" t="s">
        <v>211</v>
      </c>
      <c r="C65" s="107" t="s">
        <v>201</v>
      </c>
      <c r="D65" s="108" t="s">
        <v>44</v>
      </c>
      <c r="E65" s="108"/>
      <c r="F65" s="108" t="s">
        <v>45</v>
      </c>
      <c r="G65" s="108" t="s">
        <v>45</v>
      </c>
      <c r="H65" s="108">
        <v>0</v>
      </c>
      <c r="I65" s="109" t="s">
        <v>46</v>
      </c>
      <c r="J65" s="110" t="s">
        <v>202</v>
      </c>
      <c r="K65" s="110" t="s">
        <v>203</v>
      </c>
    </row>
    <row r="66" spans="1:11" hidden="1" x14ac:dyDescent="0.2">
      <c r="A66" s="107" t="s">
        <v>212</v>
      </c>
      <c r="B66" s="107" t="s">
        <v>213</v>
      </c>
      <c r="C66" s="107" t="s">
        <v>201</v>
      </c>
      <c r="D66" s="108" t="s">
        <v>44</v>
      </c>
      <c r="E66" s="108"/>
      <c r="F66" s="108" t="s">
        <v>45</v>
      </c>
      <c r="G66" s="108" t="s">
        <v>45</v>
      </c>
      <c r="H66" s="108">
        <v>0</v>
      </c>
      <c r="I66" s="109" t="s">
        <v>46</v>
      </c>
      <c r="J66" s="110" t="s">
        <v>202</v>
      </c>
      <c r="K66" s="110" t="s">
        <v>203</v>
      </c>
    </row>
    <row r="67" spans="1:11" hidden="1" x14ac:dyDescent="0.2">
      <c r="A67" s="107" t="s">
        <v>214</v>
      </c>
      <c r="B67" s="107" t="s">
        <v>215</v>
      </c>
      <c r="C67" s="107" t="s">
        <v>216</v>
      </c>
      <c r="D67" s="108" t="s">
        <v>44</v>
      </c>
      <c r="E67" s="108"/>
      <c r="F67" s="108" t="s">
        <v>45</v>
      </c>
      <c r="G67" s="108" t="s">
        <v>45</v>
      </c>
      <c r="H67" s="108">
        <v>0</v>
      </c>
      <c r="I67" s="109" t="s">
        <v>46</v>
      </c>
      <c r="J67" s="110" t="s">
        <v>217</v>
      </c>
      <c r="K67" s="110" t="s">
        <v>218</v>
      </c>
    </row>
    <row r="68" spans="1:11" hidden="1" x14ac:dyDescent="0.2">
      <c r="A68" s="107" t="s">
        <v>219</v>
      </c>
      <c r="B68" s="107" t="s">
        <v>220</v>
      </c>
      <c r="C68" s="107" t="s">
        <v>216</v>
      </c>
      <c r="D68" s="108" t="s">
        <v>44</v>
      </c>
      <c r="E68" s="108"/>
      <c r="F68" s="108" t="s">
        <v>45</v>
      </c>
      <c r="G68" s="108" t="s">
        <v>45</v>
      </c>
      <c r="H68" s="108">
        <v>0</v>
      </c>
      <c r="I68" s="109" t="s">
        <v>46</v>
      </c>
      <c r="J68" s="110" t="s">
        <v>217</v>
      </c>
      <c r="K68" s="110" t="s">
        <v>218</v>
      </c>
    </row>
    <row r="69" spans="1:11" hidden="1" x14ac:dyDescent="0.2">
      <c r="A69" s="107" t="s">
        <v>221</v>
      </c>
      <c r="B69" s="107" t="s">
        <v>222</v>
      </c>
      <c r="C69" s="107" t="s">
        <v>223</v>
      </c>
      <c r="D69" s="108" t="s">
        <v>44</v>
      </c>
      <c r="E69" s="108"/>
      <c r="F69" s="108" t="s">
        <v>45</v>
      </c>
      <c r="G69" s="108" t="s">
        <v>45</v>
      </c>
      <c r="H69" s="108">
        <v>0</v>
      </c>
      <c r="I69" s="109" t="s">
        <v>46</v>
      </c>
      <c r="J69" s="110" t="s">
        <v>224</v>
      </c>
      <c r="K69" s="110" t="s">
        <v>225</v>
      </c>
    </row>
    <row r="70" spans="1:11" hidden="1" x14ac:dyDescent="0.2">
      <c r="A70" s="107" t="s">
        <v>226</v>
      </c>
      <c r="B70" s="107" t="s">
        <v>227</v>
      </c>
      <c r="C70" s="107" t="s">
        <v>73</v>
      </c>
      <c r="D70" s="108" t="s">
        <v>44</v>
      </c>
      <c r="E70" s="108"/>
      <c r="F70" s="108" t="s">
        <v>45</v>
      </c>
      <c r="G70" s="108" t="s">
        <v>45</v>
      </c>
      <c r="H70" s="108">
        <v>0</v>
      </c>
      <c r="I70" s="109" t="s">
        <v>46</v>
      </c>
      <c r="J70" s="110" t="s">
        <v>224</v>
      </c>
      <c r="K70" s="110" t="s">
        <v>225</v>
      </c>
    </row>
    <row r="71" spans="1:11" hidden="1" x14ac:dyDescent="0.2">
      <c r="A71" s="107" t="s">
        <v>228</v>
      </c>
      <c r="B71" s="107" t="s">
        <v>229</v>
      </c>
      <c r="C71" s="107" t="s">
        <v>223</v>
      </c>
      <c r="D71" s="108" t="s">
        <v>44</v>
      </c>
      <c r="E71" s="108"/>
      <c r="F71" s="108" t="s">
        <v>45</v>
      </c>
      <c r="G71" s="108" t="s">
        <v>45</v>
      </c>
      <c r="H71" s="108">
        <v>0</v>
      </c>
      <c r="I71" s="109" t="s">
        <v>46</v>
      </c>
      <c r="J71" s="110" t="s">
        <v>224</v>
      </c>
      <c r="K71" s="110" t="s">
        <v>225</v>
      </c>
    </row>
    <row r="72" spans="1:11" hidden="1" x14ac:dyDescent="0.2">
      <c r="A72" s="107" t="s">
        <v>230</v>
      </c>
      <c r="B72" s="107" t="s">
        <v>231</v>
      </c>
      <c r="C72" s="107" t="s">
        <v>117</v>
      </c>
      <c r="D72" s="108" t="s">
        <v>44</v>
      </c>
      <c r="E72" s="108"/>
      <c r="F72" s="108" t="s">
        <v>45</v>
      </c>
      <c r="G72" s="108" t="s">
        <v>45</v>
      </c>
      <c r="H72" s="108">
        <v>0</v>
      </c>
      <c r="I72" s="109" t="s">
        <v>46</v>
      </c>
      <c r="J72" s="110" t="s">
        <v>224</v>
      </c>
      <c r="K72" s="110" t="s">
        <v>225</v>
      </c>
    </row>
    <row r="73" spans="1:11" hidden="1" x14ac:dyDescent="0.2">
      <c r="A73" s="107" t="s">
        <v>232</v>
      </c>
      <c r="B73" s="107" t="s">
        <v>233</v>
      </c>
      <c r="C73" s="107" t="s">
        <v>223</v>
      </c>
      <c r="D73" s="108" t="s">
        <v>44</v>
      </c>
      <c r="E73" s="108"/>
      <c r="F73" s="108" t="s">
        <v>45</v>
      </c>
      <c r="G73" s="108" t="s">
        <v>45</v>
      </c>
      <c r="H73" s="108">
        <v>0</v>
      </c>
      <c r="I73" s="109" t="s">
        <v>46</v>
      </c>
      <c r="J73" s="110" t="s">
        <v>224</v>
      </c>
      <c r="K73" s="110" t="s">
        <v>225</v>
      </c>
    </row>
    <row r="74" spans="1:11" hidden="1" x14ac:dyDescent="0.2">
      <c r="A74" s="107" t="s">
        <v>234</v>
      </c>
      <c r="B74" s="107" t="s">
        <v>235</v>
      </c>
      <c r="C74" s="107" t="s">
        <v>223</v>
      </c>
      <c r="D74" s="108" t="s">
        <v>44</v>
      </c>
      <c r="E74" s="108"/>
      <c r="F74" s="108" t="s">
        <v>45</v>
      </c>
      <c r="G74" s="108" t="s">
        <v>45</v>
      </c>
      <c r="H74" s="108">
        <v>0</v>
      </c>
      <c r="I74" s="109" t="s">
        <v>46</v>
      </c>
      <c r="J74" s="110" t="s">
        <v>224</v>
      </c>
      <c r="K74" s="110" t="s">
        <v>225</v>
      </c>
    </row>
    <row r="75" spans="1:11" hidden="1" x14ac:dyDescent="0.2">
      <c r="A75" s="107" t="s">
        <v>236</v>
      </c>
      <c r="B75" s="107" t="s">
        <v>237</v>
      </c>
      <c r="C75" s="107" t="s">
        <v>223</v>
      </c>
      <c r="D75" s="108" t="s">
        <v>44</v>
      </c>
      <c r="E75" s="108"/>
      <c r="F75" s="108" t="s">
        <v>45</v>
      </c>
      <c r="G75" s="108" t="s">
        <v>45</v>
      </c>
      <c r="H75" s="108">
        <v>0</v>
      </c>
      <c r="I75" s="109" t="s">
        <v>46</v>
      </c>
      <c r="J75" s="110" t="s">
        <v>224</v>
      </c>
      <c r="K75" s="110" t="s">
        <v>225</v>
      </c>
    </row>
    <row r="76" spans="1:11" hidden="1" x14ac:dyDescent="0.2">
      <c r="A76" s="107" t="s">
        <v>238</v>
      </c>
      <c r="B76" s="107" t="s">
        <v>239</v>
      </c>
      <c r="C76" s="107" t="s">
        <v>117</v>
      </c>
      <c r="D76" s="108" t="s">
        <v>44</v>
      </c>
      <c r="E76" s="108"/>
      <c r="F76" s="108" t="s">
        <v>45</v>
      </c>
      <c r="G76" s="108" t="s">
        <v>45</v>
      </c>
      <c r="H76" s="108">
        <v>0</v>
      </c>
      <c r="I76" s="109" t="s">
        <v>46</v>
      </c>
      <c r="J76" s="110" t="s">
        <v>224</v>
      </c>
      <c r="K76" s="110" t="s">
        <v>225</v>
      </c>
    </row>
    <row r="77" spans="1:11" hidden="1" x14ac:dyDescent="0.2">
      <c r="A77" s="107" t="s">
        <v>240</v>
      </c>
      <c r="B77" s="107" t="s">
        <v>241</v>
      </c>
      <c r="C77" s="107" t="s">
        <v>223</v>
      </c>
      <c r="D77" s="108"/>
      <c r="E77" s="108"/>
      <c r="F77" s="108" t="s">
        <v>45</v>
      </c>
      <c r="G77" s="108" t="s">
        <v>45</v>
      </c>
      <c r="H77" s="108"/>
      <c r="I77" s="109" t="s">
        <v>46</v>
      </c>
      <c r="J77" s="110" t="s">
        <v>224</v>
      </c>
      <c r="K77" s="110" t="s">
        <v>225</v>
      </c>
    </row>
    <row r="78" spans="1:11" hidden="1" x14ac:dyDescent="0.2">
      <c r="A78" s="107" t="s">
        <v>242</v>
      </c>
      <c r="B78" s="107" t="s">
        <v>243</v>
      </c>
      <c r="C78" s="107" t="s">
        <v>223</v>
      </c>
      <c r="D78" s="108" t="s">
        <v>44</v>
      </c>
      <c r="E78" s="108"/>
      <c r="F78" s="108" t="s">
        <v>45</v>
      </c>
      <c r="G78" s="108" t="s">
        <v>45</v>
      </c>
      <c r="H78" s="108">
        <v>0</v>
      </c>
      <c r="I78" s="109" t="s">
        <v>46</v>
      </c>
      <c r="J78" s="110" t="s">
        <v>224</v>
      </c>
      <c r="K78" s="110" t="s">
        <v>225</v>
      </c>
    </row>
    <row r="79" spans="1:11" hidden="1" x14ac:dyDescent="0.2">
      <c r="A79" s="107" t="s">
        <v>244</v>
      </c>
      <c r="B79" s="107" t="s">
        <v>245</v>
      </c>
      <c r="C79" s="107" t="s">
        <v>223</v>
      </c>
      <c r="D79" s="108" t="s">
        <v>44</v>
      </c>
      <c r="E79" s="108"/>
      <c r="F79" s="108" t="s">
        <v>45</v>
      </c>
      <c r="G79" s="108" t="s">
        <v>45</v>
      </c>
      <c r="H79" s="108">
        <v>0</v>
      </c>
      <c r="I79" s="109" t="s">
        <v>46</v>
      </c>
      <c r="J79" s="110" t="s">
        <v>224</v>
      </c>
      <c r="K79" s="110" t="s">
        <v>225</v>
      </c>
    </row>
    <row r="80" spans="1:11" hidden="1" x14ac:dyDescent="0.2">
      <c r="A80" s="107" t="s">
        <v>246</v>
      </c>
      <c r="B80" s="107" t="s">
        <v>247</v>
      </c>
      <c r="C80" s="107" t="s">
        <v>223</v>
      </c>
      <c r="D80" s="108" t="s">
        <v>44</v>
      </c>
      <c r="E80" s="108"/>
      <c r="F80" s="108" t="s">
        <v>45</v>
      </c>
      <c r="G80" s="108" t="s">
        <v>45</v>
      </c>
      <c r="H80" s="108">
        <v>0</v>
      </c>
      <c r="I80" s="109" t="s">
        <v>46</v>
      </c>
      <c r="J80" s="110" t="s">
        <v>224</v>
      </c>
      <c r="K80" s="110" t="s">
        <v>225</v>
      </c>
    </row>
    <row r="81" spans="1:11" hidden="1" x14ac:dyDescent="0.2">
      <c r="A81" s="107" t="s">
        <v>248</v>
      </c>
      <c r="B81" s="107" t="s">
        <v>249</v>
      </c>
      <c r="C81" s="107" t="s">
        <v>223</v>
      </c>
      <c r="D81" s="108" t="s">
        <v>44</v>
      </c>
      <c r="E81" s="108"/>
      <c r="F81" s="108" t="s">
        <v>45</v>
      </c>
      <c r="G81" s="108" t="s">
        <v>45</v>
      </c>
      <c r="H81" s="108">
        <v>0</v>
      </c>
      <c r="I81" s="109" t="s">
        <v>46</v>
      </c>
      <c r="J81" s="110" t="s">
        <v>224</v>
      </c>
      <c r="K81" s="110" t="s">
        <v>225</v>
      </c>
    </row>
    <row r="82" spans="1:11" hidden="1" x14ac:dyDescent="0.2">
      <c r="A82" s="107" t="s">
        <v>250</v>
      </c>
      <c r="B82" s="107" t="s">
        <v>251</v>
      </c>
      <c r="C82" s="107" t="s">
        <v>252</v>
      </c>
      <c r="D82" s="108" t="s">
        <v>44</v>
      </c>
      <c r="E82" s="108"/>
      <c r="F82" s="108" t="s">
        <v>45</v>
      </c>
      <c r="G82" s="108" t="s">
        <v>45</v>
      </c>
      <c r="H82" s="108">
        <v>0</v>
      </c>
      <c r="I82" s="109" t="s">
        <v>46</v>
      </c>
      <c r="J82" s="110" t="s">
        <v>253</v>
      </c>
      <c r="K82" s="110" t="s">
        <v>254</v>
      </c>
    </row>
    <row r="83" spans="1:11" hidden="1" x14ac:dyDescent="0.2">
      <c r="A83" s="107" t="s">
        <v>255</v>
      </c>
      <c r="B83" s="107" t="s">
        <v>256</v>
      </c>
      <c r="C83" s="107" t="s">
        <v>252</v>
      </c>
      <c r="D83" s="108" t="s">
        <v>44</v>
      </c>
      <c r="E83" s="108"/>
      <c r="F83" s="108" t="s">
        <v>45</v>
      </c>
      <c r="G83" s="108" t="s">
        <v>45</v>
      </c>
      <c r="H83" s="108">
        <v>0</v>
      </c>
      <c r="I83" s="109" t="s">
        <v>46</v>
      </c>
      <c r="J83" s="110" t="s">
        <v>253</v>
      </c>
      <c r="K83" s="110" t="s">
        <v>254</v>
      </c>
    </row>
    <row r="84" spans="1:11" hidden="1" x14ac:dyDescent="0.2">
      <c r="A84" s="107" t="s">
        <v>257</v>
      </c>
      <c r="B84" s="107" t="s">
        <v>258</v>
      </c>
      <c r="C84" s="107" t="s">
        <v>252</v>
      </c>
      <c r="D84" s="108" t="s">
        <v>44</v>
      </c>
      <c r="E84" s="108"/>
      <c r="F84" s="108" t="s">
        <v>45</v>
      </c>
      <c r="G84" s="108" t="s">
        <v>45</v>
      </c>
      <c r="H84" s="108">
        <v>0</v>
      </c>
      <c r="I84" s="109" t="s">
        <v>46</v>
      </c>
      <c r="J84" s="110" t="s">
        <v>253</v>
      </c>
      <c r="K84" s="110" t="s">
        <v>254</v>
      </c>
    </row>
    <row r="85" spans="1:11" hidden="1" x14ac:dyDescent="0.2">
      <c r="A85" s="107" t="s">
        <v>259</v>
      </c>
      <c r="B85" s="107" t="s">
        <v>260</v>
      </c>
      <c r="C85" s="107" t="s">
        <v>252</v>
      </c>
      <c r="D85" s="108" t="s">
        <v>44</v>
      </c>
      <c r="E85" s="108"/>
      <c r="F85" s="108" t="s">
        <v>45</v>
      </c>
      <c r="G85" s="108" t="s">
        <v>45</v>
      </c>
      <c r="H85" s="108">
        <v>0</v>
      </c>
      <c r="I85" s="109" t="s">
        <v>46</v>
      </c>
      <c r="J85" s="110" t="s">
        <v>253</v>
      </c>
      <c r="K85" s="110" t="s">
        <v>254</v>
      </c>
    </row>
    <row r="86" spans="1:11" hidden="1" x14ac:dyDescent="0.2">
      <c r="A86" s="107" t="s">
        <v>261</v>
      </c>
      <c r="B86" s="107" t="s">
        <v>262</v>
      </c>
      <c r="C86" s="107" t="s">
        <v>263</v>
      </c>
      <c r="D86" s="108" t="s">
        <v>44</v>
      </c>
      <c r="E86" s="108"/>
      <c r="F86" s="108" t="s">
        <v>45</v>
      </c>
      <c r="G86" s="108" t="s">
        <v>45</v>
      </c>
      <c r="H86" s="108">
        <v>0</v>
      </c>
      <c r="I86" s="109" t="s">
        <v>46</v>
      </c>
      <c r="J86" s="110" t="s">
        <v>264</v>
      </c>
      <c r="K86" s="110" t="s">
        <v>265</v>
      </c>
    </row>
    <row r="87" spans="1:11" hidden="1" x14ac:dyDescent="0.2">
      <c r="A87" s="107" t="s">
        <v>266</v>
      </c>
      <c r="B87" s="107" t="s">
        <v>267</v>
      </c>
      <c r="C87" s="107" t="s">
        <v>263</v>
      </c>
      <c r="D87" s="108" t="s">
        <v>44</v>
      </c>
      <c r="E87" s="108"/>
      <c r="F87" s="108" t="s">
        <v>45</v>
      </c>
      <c r="G87" s="108" t="s">
        <v>45</v>
      </c>
      <c r="H87" s="108">
        <v>0</v>
      </c>
      <c r="I87" s="109" t="s">
        <v>46</v>
      </c>
      <c r="J87" s="110" t="s">
        <v>264</v>
      </c>
      <c r="K87" s="110" t="s">
        <v>265</v>
      </c>
    </row>
    <row r="88" spans="1:11" hidden="1" x14ac:dyDescent="0.2">
      <c r="A88" s="107" t="s">
        <v>268</v>
      </c>
      <c r="B88" s="107" t="s">
        <v>269</v>
      </c>
      <c r="C88" s="107" t="s">
        <v>263</v>
      </c>
      <c r="D88" s="108" t="s">
        <v>44</v>
      </c>
      <c r="E88" s="108"/>
      <c r="F88" s="108" t="s">
        <v>45</v>
      </c>
      <c r="G88" s="108" t="s">
        <v>45</v>
      </c>
      <c r="H88" s="108">
        <v>0</v>
      </c>
      <c r="I88" s="109" t="s">
        <v>46</v>
      </c>
      <c r="J88" s="110" t="s">
        <v>264</v>
      </c>
      <c r="K88" s="110" t="s">
        <v>265</v>
      </c>
    </row>
    <row r="89" spans="1:11" hidden="1" x14ac:dyDescent="0.2">
      <c r="A89" s="107" t="s">
        <v>270</v>
      </c>
      <c r="B89" s="107" t="s">
        <v>271</v>
      </c>
      <c r="C89" s="107" t="s">
        <v>117</v>
      </c>
      <c r="D89" s="108" t="s">
        <v>44</v>
      </c>
      <c r="E89" s="108"/>
      <c r="F89" s="108" t="s">
        <v>45</v>
      </c>
      <c r="G89" s="108" t="s">
        <v>45</v>
      </c>
      <c r="H89" s="108">
        <v>0</v>
      </c>
      <c r="I89" s="109" t="s">
        <v>46</v>
      </c>
      <c r="J89" s="110" t="s">
        <v>264</v>
      </c>
      <c r="K89" s="110" t="s">
        <v>265</v>
      </c>
    </row>
    <row r="90" spans="1:11" hidden="1" x14ac:dyDescent="0.2">
      <c r="A90" s="107" t="s">
        <v>272</v>
      </c>
      <c r="B90" s="107" t="s">
        <v>273</v>
      </c>
      <c r="C90" s="107" t="s">
        <v>73</v>
      </c>
      <c r="D90" s="108" t="s">
        <v>44</v>
      </c>
      <c r="E90" s="108"/>
      <c r="F90" s="108" t="s">
        <v>45</v>
      </c>
      <c r="G90" s="108" t="s">
        <v>45</v>
      </c>
      <c r="H90" s="108">
        <v>0</v>
      </c>
      <c r="I90" s="109" t="s">
        <v>46</v>
      </c>
      <c r="J90" s="110" t="s">
        <v>264</v>
      </c>
      <c r="K90" s="110" t="s">
        <v>265</v>
      </c>
    </row>
    <row r="91" spans="1:11" hidden="1" x14ac:dyDescent="0.2">
      <c r="A91" s="107" t="s">
        <v>274</v>
      </c>
      <c r="B91" s="107" t="s">
        <v>275</v>
      </c>
      <c r="C91" s="107" t="s">
        <v>263</v>
      </c>
      <c r="D91" s="108" t="s">
        <v>44</v>
      </c>
      <c r="E91" s="108"/>
      <c r="F91" s="108" t="s">
        <v>45</v>
      </c>
      <c r="G91" s="108" t="s">
        <v>45</v>
      </c>
      <c r="H91" s="108">
        <v>0</v>
      </c>
      <c r="I91" s="109" t="s">
        <v>46</v>
      </c>
      <c r="J91" s="110" t="s">
        <v>264</v>
      </c>
      <c r="K91" s="110" t="s">
        <v>265</v>
      </c>
    </row>
    <row r="92" spans="1:11" hidden="1" x14ac:dyDescent="0.2">
      <c r="A92" s="107" t="s">
        <v>276</v>
      </c>
      <c r="B92" s="107" t="s">
        <v>277</v>
      </c>
      <c r="C92" s="107" t="s">
        <v>117</v>
      </c>
      <c r="D92" s="108" t="s">
        <v>44</v>
      </c>
      <c r="E92" s="108"/>
      <c r="F92" s="108" t="s">
        <v>45</v>
      </c>
      <c r="G92" s="108" t="s">
        <v>45</v>
      </c>
      <c r="H92" s="108">
        <v>0</v>
      </c>
      <c r="I92" s="109" t="s">
        <v>46</v>
      </c>
      <c r="J92" s="110" t="s">
        <v>264</v>
      </c>
      <c r="K92" s="110" t="s">
        <v>265</v>
      </c>
    </row>
    <row r="93" spans="1:11" hidden="1" x14ac:dyDescent="0.2">
      <c r="A93" s="107" t="s">
        <v>278</v>
      </c>
      <c r="B93" s="107" t="s">
        <v>279</v>
      </c>
      <c r="C93" s="107" t="s">
        <v>263</v>
      </c>
      <c r="D93" s="108" t="s">
        <v>44</v>
      </c>
      <c r="E93" s="108"/>
      <c r="F93" s="108" t="s">
        <v>45</v>
      </c>
      <c r="G93" s="108" t="s">
        <v>45</v>
      </c>
      <c r="H93" s="108">
        <v>0</v>
      </c>
      <c r="I93" s="109" t="s">
        <v>46</v>
      </c>
      <c r="J93" s="110" t="s">
        <v>264</v>
      </c>
      <c r="K93" s="110" t="s">
        <v>265</v>
      </c>
    </row>
    <row r="94" spans="1:11" hidden="1" x14ac:dyDescent="0.2">
      <c r="A94" s="107" t="s">
        <v>280</v>
      </c>
      <c r="B94" s="107" t="s">
        <v>281</v>
      </c>
      <c r="C94" s="107" t="s">
        <v>263</v>
      </c>
      <c r="D94" s="108" t="s">
        <v>44</v>
      </c>
      <c r="E94" s="108"/>
      <c r="F94" s="108" t="s">
        <v>45</v>
      </c>
      <c r="G94" s="108" t="s">
        <v>45</v>
      </c>
      <c r="H94" s="108">
        <v>0</v>
      </c>
      <c r="I94" s="109" t="s">
        <v>46</v>
      </c>
      <c r="J94" s="110" t="s">
        <v>264</v>
      </c>
      <c r="K94" s="110" t="s">
        <v>265</v>
      </c>
    </row>
    <row r="95" spans="1:11" hidden="1" x14ac:dyDescent="0.2">
      <c r="A95" s="107" t="s">
        <v>282</v>
      </c>
      <c r="B95" s="107" t="s">
        <v>283</v>
      </c>
      <c r="C95" s="107" t="s">
        <v>263</v>
      </c>
      <c r="D95" s="108" t="s">
        <v>44</v>
      </c>
      <c r="E95" s="108"/>
      <c r="F95" s="108" t="s">
        <v>45</v>
      </c>
      <c r="G95" s="108" t="s">
        <v>45</v>
      </c>
      <c r="H95" s="108">
        <v>0</v>
      </c>
      <c r="I95" s="109" t="s">
        <v>46</v>
      </c>
      <c r="J95" s="110" t="s">
        <v>264</v>
      </c>
      <c r="K95" s="110" t="s">
        <v>265</v>
      </c>
    </row>
    <row r="96" spans="1:11" hidden="1" x14ac:dyDescent="0.2">
      <c r="A96" s="107" t="s">
        <v>284</v>
      </c>
      <c r="B96" s="107" t="s">
        <v>285</v>
      </c>
      <c r="C96" s="107" t="s">
        <v>263</v>
      </c>
      <c r="D96" s="108" t="s">
        <v>44</v>
      </c>
      <c r="E96" s="108"/>
      <c r="F96" s="108" t="s">
        <v>45</v>
      </c>
      <c r="G96" s="108" t="s">
        <v>45</v>
      </c>
      <c r="H96" s="108">
        <v>0</v>
      </c>
      <c r="I96" s="109" t="s">
        <v>46</v>
      </c>
      <c r="J96" s="110" t="s">
        <v>264</v>
      </c>
      <c r="K96" s="110" t="s">
        <v>265</v>
      </c>
    </row>
    <row r="97" spans="1:11" hidden="1" x14ac:dyDescent="0.2">
      <c r="A97" s="107" t="s">
        <v>286</v>
      </c>
      <c r="B97" s="107" t="s">
        <v>287</v>
      </c>
      <c r="C97" s="107" t="s">
        <v>263</v>
      </c>
      <c r="D97" s="108" t="s">
        <v>44</v>
      </c>
      <c r="E97" s="108"/>
      <c r="F97" s="108" t="s">
        <v>45</v>
      </c>
      <c r="G97" s="108" t="s">
        <v>45</v>
      </c>
      <c r="H97" s="108">
        <v>0</v>
      </c>
      <c r="I97" s="109" t="s">
        <v>46</v>
      </c>
      <c r="J97" s="110" t="s">
        <v>264</v>
      </c>
      <c r="K97" s="110" t="s">
        <v>265</v>
      </c>
    </row>
    <row r="98" spans="1:11" hidden="1" x14ac:dyDescent="0.2">
      <c r="A98" s="107" t="s">
        <v>288</v>
      </c>
      <c r="B98" s="107" t="s">
        <v>289</v>
      </c>
      <c r="C98" s="107" t="s">
        <v>73</v>
      </c>
      <c r="D98" s="108" t="s">
        <v>44</v>
      </c>
      <c r="E98" s="108"/>
      <c r="F98" s="108" t="s">
        <v>45</v>
      </c>
      <c r="G98" s="108" t="s">
        <v>45</v>
      </c>
      <c r="H98" s="108">
        <v>0</v>
      </c>
      <c r="I98" s="109" t="s">
        <v>46</v>
      </c>
      <c r="J98" s="110" t="s">
        <v>290</v>
      </c>
      <c r="K98" s="110" t="s">
        <v>225</v>
      </c>
    </row>
    <row r="99" spans="1:11" hidden="1" x14ac:dyDescent="0.2">
      <c r="A99" s="107" t="s">
        <v>291</v>
      </c>
      <c r="B99" s="107" t="s">
        <v>292</v>
      </c>
      <c r="C99" s="107" t="s">
        <v>293</v>
      </c>
      <c r="D99" s="108" t="s">
        <v>44</v>
      </c>
      <c r="E99" s="108"/>
      <c r="F99" s="108" t="s">
        <v>45</v>
      </c>
      <c r="G99" s="108" t="s">
        <v>45</v>
      </c>
      <c r="H99" s="108">
        <v>0</v>
      </c>
      <c r="I99" s="109" t="s">
        <v>46</v>
      </c>
      <c r="J99" s="110" t="s">
        <v>290</v>
      </c>
      <c r="K99" s="110" t="s">
        <v>225</v>
      </c>
    </row>
    <row r="100" spans="1:11" hidden="1" x14ac:dyDescent="0.2">
      <c r="A100" s="107" t="s">
        <v>294</v>
      </c>
      <c r="B100" s="107" t="s">
        <v>295</v>
      </c>
      <c r="C100" s="107" t="s">
        <v>293</v>
      </c>
      <c r="D100" s="108" t="s">
        <v>44</v>
      </c>
      <c r="E100" s="108"/>
      <c r="F100" s="108" t="s">
        <v>45</v>
      </c>
      <c r="G100" s="108" t="s">
        <v>45</v>
      </c>
      <c r="H100" s="108">
        <v>0</v>
      </c>
      <c r="I100" s="109" t="s">
        <v>46</v>
      </c>
      <c r="J100" s="110" t="s">
        <v>290</v>
      </c>
      <c r="K100" s="110" t="s">
        <v>225</v>
      </c>
    </row>
    <row r="101" spans="1:11" hidden="1" x14ac:dyDescent="0.2">
      <c r="A101" s="107" t="s">
        <v>296</v>
      </c>
      <c r="B101" s="107" t="s">
        <v>297</v>
      </c>
      <c r="C101" s="107" t="s">
        <v>293</v>
      </c>
      <c r="D101" s="108" t="s">
        <v>44</v>
      </c>
      <c r="E101" s="108"/>
      <c r="F101" s="108" t="s">
        <v>45</v>
      </c>
      <c r="G101" s="108" t="s">
        <v>45</v>
      </c>
      <c r="H101" s="108">
        <v>0</v>
      </c>
      <c r="I101" s="109" t="s">
        <v>46</v>
      </c>
      <c r="J101" s="110" t="s">
        <v>290</v>
      </c>
      <c r="K101" s="110" t="s">
        <v>225</v>
      </c>
    </row>
    <row r="102" spans="1:11" hidden="1" x14ac:dyDescent="0.2">
      <c r="A102" s="107" t="s">
        <v>298</v>
      </c>
      <c r="B102" s="107" t="s">
        <v>299</v>
      </c>
      <c r="C102" s="107" t="s">
        <v>293</v>
      </c>
      <c r="D102" s="108" t="s">
        <v>44</v>
      </c>
      <c r="E102" s="108"/>
      <c r="F102" s="108" t="s">
        <v>45</v>
      </c>
      <c r="G102" s="108" t="s">
        <v>45</v>
      </c>
      <c r="H102" s="108">
        <v>0</v>
      </c>
      <c r="I102" s="109" t="s">
        <v>46</v>
      </c>
      <c r="J102" s="110" t="s">
        <v>290</v>
      </c>
      <c r="K102" s="110" t="s">
        <v>225</v>
      </c>
    </row>
    <row r="103" spans="1:11" hidden="1" x14ac:dyDescent="0.2">
      <c r="A103" s="107" t="s">
        <v>300</v>
      </c>
      <c r="B103" s="107" t="s">
        <v>301</v>
      </c>
      <c r="C103" s="107" t="s">
        <v>73</v>
      </c>
      <c r="D103" s="108" t="s">
        <v>44</v>
      </c>
      <c r="E103" s="108"/>
      <c r="F103" s="108" t="s">
        <v>45</v>
      </c>
      <c r="G103" s="108" t="s">
        <v>45</v>
      </c>
      <c r="H103" s="108">
        <v>0</v>
      </c>
      <c r="I103" s="109" t="s">
        <v>46</v>
      </c>
      <c r="J103" s="110" t="s">
        <v>290</v>
      </c>
      <c r="K103" s="110" t="s">
        <v>225</v>
      </c>
    </row>
    <row r="104" spans="1:11" hidden="1" x14ac:dyDescent="0.2">
      <c r="A104" s="107" t="s">
        <v>302</v>
      </c>
      <c r="B104" s="107" t="s">
        <v>303</v>
      </c>
      <c r="C104" s="107" t="s">
        <v>117</v>
      </c>
      <c r="D104" s="108" t="s">
        <v>44</v>
      </c>
      <c r="E104" s="108"/>
      <c r="F104" s="108" t="s">
        <v>45</v>
      </c>
      <c r="G104" s="108" t="s">
        <v>45</v>
      </c>
      <c r="H104" s="108">
        <v>0</v>
      </c>
      <c r="I104" s="109" t="s">
        <v>46</v>
      </c>
      <c r="J104" s="110" t="s">
        <v>290</v>
      </c>
      <c r="K104" s="110" t="s">
        <v>225</v>
      </c>
    </row>
    <row r="105" spans="1:11" hidden="1" x14ac:dyDescent="0.2">
      <c r="A105" s="107" t="s">
        <v>304</v>
      </c>
      <c r="B105" s="107" t="s">
        <v>305</v>
      </c>
      <c r="C105" s="107" t="s">
        <v>306</v>
      </c>
      <c r="D105" s="108" t="s">
        <v>44</v>
      </c>
      <c r="E105" s="108"/>
      <c r="F105" s="108" t="s">
        <v>45</v>
      </c>
      <c r="G105" s="108" t="s">
        <v>45</v>
      </c>
      <c r="H105" s="108">
        <v>0</v>
      </c>
      <c r="I105" s="109" t="s">
        <v>46</v>
      </c>
      <c r="J105" s="110" t="s">
        <v>307</v>
      </c>
      <c r="K105" s="110" t="s">
        <v>308</v>
      </c>
    </row>
    <row r="106" spans="1:11" hidden="1" x14ac:dyDescent="0.2">
      <c r="A106" s="107" t="s">
        <v>309</v>
      </c>
      <c r="B106" s="107" t="s">
        <v>310</v>
      </c>
      <c r="C106" s="107" t="s">
        <v>306</v>
      </c>
      <c r="D106" s="108" t="s">
        <v>44</v>
      </c>
      <c r="E106" s="108"/>
      <c r="F106" s="108" t="s">
        <v>45</v>
      </c>
      <c r="G106" s="108" t="s">
        <v>45</v>
      </c>
      <c r="H106" s="108">
        <v>0</v>
      </c>
      <c r="I106" s="109" t="s">
        <v>46</v>
      </c>
      <c r="J106" s="110" t="s">
        <v>307</v>
      </c>
      <c r="K106" s="110" t="s">
        <v>308</v>
      </c>
    </row>
    <row r="107" spans="1:11" hidden="1" x14ac:dyDescent="0.2">
      <c r="A107" s="107" t="s">
        <v>311</v>
      </c>
      <c r="B107" s="107" t="s">
        <v>312</v>
      </c>
      <c r="C107" s="107" t="s">
        <v>313</v>
      </c>
      <c r="D107" s="108" t="s">
        <v>44</v>
      </c>
      <c r="E107" s="108"/>
      <c r="F107" s="108" t="s">
        <v>45</v>
      </c>
      <c r="G107" s="108" t="s">
        <v>45</v>
      </c>
      <c r="H107" s="108">
        <v>0</v>
      </c>
      <c r="I107" s="109" t="s">
        <v>46</v>
      </c>
      <c r="J107" s="110" t="s">
        <v>314</v>
      </c>
      <c r="K107" s="110" t="s">
        <v>315</v>
      </c>
    </row>
    <row r="108" spans="1:11" hidden="1" x14ac:dyDescent="0.2">
      <c r="A108" s="107" t="s">
        <v>316</v>
      </c>
      <c r="B108" s="107" t="s">
        <v>317</v>
      </c>
      <c r="C108" s="107" t="s">
        <v>313</v>
      </c>
      <c r="D108" s="108" t="s">
        <v>44</v>
      </c>
      <c r="E108" s="108"/>
      <c r="F108" s="108" t="s">
        <v>45</v>
      </c>
      <c r="G108" s="108" t="s">
        <v>45</v>
      </c>
      <c r="H108" s="108">
        <v>0</v>
      </c>
      <c r="I108" s="109" t="s">
        <v>46</v>
      </c>
      <c r="J108" s="110" t="s">
        <v>314</v>
      </c>
      <c r="K108" s="110" t="s">
        <v>315</v>
      </c>
    </row>
    <row r="109" spans="1:11" hidden="1" x14ac:dyDescent="0.2">
      <c r="A109" s="107" t="s">
        <v>318</v>
      </c>
      <c r="B109" s="107" t="s">
        <v>319</v>
      </c>
      <c r="C109" s="107" t="s">
        <v>313</v>
      </c>
      <c r="D109" s="108" t="s">
        <v>44</v>
      </c>
      <c r="E109" s="108"/>
      <c r="F109" s="108" t="s">
        <v>45</v>
      </c>
      <c r="G109" s="108" t="s">
        <v>45</v>
      </c>
      <c r="H109" s="108">
        <v>0</v>
      </c>
      <c r="I109" s="109" t="s">
        <v>46</v>
      </c>
      <c r="J109" s="110" t="s">
        <v>314</v>
      </c>
      <c r="K109" s="110" t="s">
        <v>315</v>
      </c>
    </row>
    <row r="110" spans="1:11" hidden="1" x14ac:dyDescent="0.2">
      <c r="A110" s="107" t="s">
        <v>320</v>
      </c>
      <c r="B110" s="107" t="s">
        <v>321</v>
      </c>
      <c r="C110" s="107" t="s">
        <v>313</v>
      </c>
      <c r="D110" s="108" t="s">
        <v>44</v>
      </c>
      <c r="E110" s="108"/>
      <c r="F110" s="108" t="s">
        <v>45</v>
      </c>
      <c r="G110" s="108" t="s">
        <v>45</v>
      </c>
      <c r="H110" s="108">
        <v>0</v>
      </c>
      <c r="I110" s="109" t="s">
        <v>46</v>
      </c>
      <c r="J110" s="110" t="s">
        <v>314</v>
      </c>
      <c r="K110" s="110" t="s">
        <v>315</v>
      </c>
    </row>
    <row r="111" spans="1:11" hidden="1" x14ac:dyDescent="0.2">
      <c r="A111" s="107" t="s">
        <v>322</v>
      </c>
      <c r="B111" s="107" t="s">
        <v>323</v>
      </c>
      <c r="C111" s="107" t="s">
        <v>313</v>
      </c>
      <c r="D111" s="108" t="s">
        <v>44</v>
      </c>
      <c r="E111" s="108"/>
      <c r="F111" s="108" t="s">
        <v>45</v>
      </c>
      <c r="G111" s="108" t="s">
        <v>45</v>
      </c>
      <c r="H111" s="108">
        <v>0</v>
      </c>
      <c r="I111" s="109" t="s">
        <v>46</v>
      </c>
      <c r="J111" s="110" t="s">
        <v>314</v>
      </c>
      <c r="K111" s="110" t="s">
        <v>315</v>
      </c>
    </row>
    <row r="112" spans="1:11" hidden="1" x14ac:dyDescent="0.2">
      <c r="A112" s="107" t="s">
        <v>324</v>
      </c>
      <c r="B112" s="107" t="s">
        <v>325</v>
      </c>
      <c r="C112" s="107" t="s">
        <v>313</v>
      </c>
      <c r="D112" s="108" t="s">
        <v>44</v>
      </c>
      <c r="E112" s="108"/>
      <c r="F112" s="108" t="s">
        <v>45</v>
      </c>
      <c r="G112" s="108" t="s">
        <v>45</v>
      </c>
      <c r="H112" s="108">
        <v>0</v>
      </c>
      <c r="I112" s="109" t="s">
        <v>46</v>
      </c>
      <c r="J112" s="110" t="s">
        <v>314</v>
      </c>
      <c r="K112" s="110" t="s">
        <v>315</v>
      </c>
    </row>
    <row r="113" spans="1:11" hidden="1" x14ac:dyDescent="0.2">
      <c r="A113" s="107" t="s">
        <v>326</v>
      </c>
      <c r="B113" s="107" t="s">
        <v>327</v>
      </c>
      <c r="C113" s="107" t="s">
        <v>313</v>
      </c>
      <c r="D113" s="108" t="s">
        <v>44</v>
      </c>
      <c r="E113" s="108"/>
      <c r="F113" s="108" t="s">
        <v>45</v>
      </c>
      <c r="G113" s="108" t="s">
        <v>45</v>
      </c>
      <c r="H113" s="108">
        <v>0</v>
      </c>
      <c r="I113" s="109" t="s">
        <v>46</v>
      </c>
      <c r="J113" s="110" t="s">
        <v>314</v>
      </c>
      <c r="K113" s="110" t="s">
        <v>315</v>
      </c>
    </row>
    <row r="114" spans="1:11" hidden="1" x14ac:dyDescent="0.2">
      <c r="A114" s="107" t="s">
        <v>328</v>
      </c>
      <c r="B114" s="107" t="s">
        <v>329</v>
      </c>
      <c r="C114" s="107" t="s">
        <v>313</v>
      </c>
      <c r="D114" s="108" t="s">
        <v>44</v>
      </c>
      <c r="E114" s="108"/>
      <c r="F114" s="108" t="s">
        <v>45</v>
      </c>
      <c r="G114" s="108" t="s">
        <v>45</v>
      </c>
      <c r="H114" s="108">
        <v>0</v>
      </c>
      <c r="I114" s="109" t="s">
        <v>46</v>
      </c>
      <c r="J114" s="110" t="s">
        <v>314</v>
      </c>
      <c r="K114" s="110" t="s">
        <v>315</v>
      </c>
    </row>
    <row r="115" spans="1:11" hidden="1" x14ac:dyDescent="0.2">
      <c r="A115" s="107" t="s">
        <v>330</v>
      </c>
      <c r="B115" s="107" t="s">
        <v>331</v>
      </c>
      <c r="C115" s="107" t="s">
        <v>313</v>
      </c>
      <c r="D115" s="108" t="s">
        <v>44</v>
      </c>
      <c r="E115" s="108"/>
      <c r="F115" s="108" t="s">
        <v>45</v>
      </c>
      <c r="G115" s="108" t="s">
        <v>45</v>
      </c>
      <c r="H115" s="108">
        <v>0</v>
      </c>
      <c r="I115" s="109" t="s">
        <v>46</v>
      </c>
      <c r="J115" s="110" t="s">
        <v>314</v>
      </c>
      <c r="K115" s="110" t="s">
        <v>315</v>
      </c>
    </row>
    <row r="116" spans="1:11" hidden="1" x14ac:dyDescent="0.2">
      <c r="A116" s="107" t="s">
        <v>332</v>
      </c>
      <c r="B116" s="107" t="s">
        <v>333</v>
      </c>
      <c r="C116" s="107" t="s">
        <v>313</v>
      </c>
      <c r="D116" s="108" t="s">
        <v>44</v>
      </c>
      <c r="E116" s="108"/>
      <c r="F116" s="108" t="s">
        <v>45</v>
      </c>
      <c r="G116" s="108" t="s">
        <v>45</v>
      </c>
      <c r="H116" s="108">
        <v>0</v>
      </c>
      <c r="I116" s="109" t="s">
        <v>46</v>
      </c>
      <c r="J116" s="110" t="s">
        <v>314</v>
      </c>
      <c r="K116" s="110" t="s">
        <v>315</v>
      </c>
    </row>
    <row r="117" spans="1:11" hidden="1" x14ac:dyDescent="0.2">
      <c r="A117" s="107" t="s">
        <v>334</v>
      </c>
      <c r="B117" s="107" t="s">
        <v>335</v>
      </c>
      <c r="C117" s="107" t="s">
        <v>313</v>
      </c>
      <c r="D117" s="108" t="s">
        <v>44</v>
      </c>
      <c r="E117" s="108"/>
      <c r="F117" s="108" t="s">
        <v>45</v>
      </c>
      <c r="G117" s="108" t="s">
        <v>45</v>
      </c>
      <c r="H117" s="108">
        <v>0</v>
      </c>
      <c r="I117" s="109" t="s">
        <v>46</v>
      </c>
      <c r="J117" s="110" t="s">
        <v>314</v>
      </c>
      <c r="K117" s="110" t="s">
        <v>315</v>
      </c>
    </row>
    <row r="118" spans="1:11" hidden="1" x14ac:dyDescent="0.2">
      <c r="A118" s="107" t="s">
        <v>336</v>
      </c>
      <c r="B118" s="107" t="s">
        <v>337</v>
      </c>
      <c r="C118" s="107" t="s">
        <v>313</v>
      </c>
      <c r="D118" s="108" t="s">
        <v>44</v>
      </c>
      <c r="E118" s="108"/>
      <c r="F118" s="108" t="s">
        <v>45</v>
      </c>
      <c r="G118" s="108" t="s">
        <v>45</v>
      </c>
      <c r="H118" s="108">
        <v>0</v>
      </c>
      <c r="I118" s="109" t="s">
        <v>46</v>
      </c>
      <c r="J118" s="110" t="s">
        <v>314</v>
      </c>
      <c r="K118" s="110" t="s">
        <v>315</v>
      </c>
    </row>
    <row r="119" spans="1:11" hidden="1" x14ac:dyDescent="0.2">
      <c r="A119" s="107" t="s">
        <v>338</v>
      </c>
      <c r="B119" s="107" t="s">
        <v>339</v>
      </c>
      <c r="C119" s="107" t="s">
        <v>340</v>
      </c>
      <c r="D119" s="108" t="s">
        <v>44</v>
      </c>
      <c r="E119" s="108"/>
      <c r="F119" s="108" t="s">
        <v>45</v>
      </c>
      <c r="G119" s="108" t="s">
        <v>45</v>
      </c>
      <c r="H119" s="108">
        <v>0</v>
      </c>
      <c r="I119" s="109" t="s">
        <v>46</v>
      </c>
      <c r="J119" s="110" t="s">
        <v>341</v>
      </c>
      <c r="K119" s="110" t="s">
        <v>342</v>
      </c>
    </row>
    <row r="120" spans="1:11" hidden="1" x14ac:dyDescent="0.2">
      <c r="A120" s="107" t="s">
        <v>343</v>
      </c>
      <c r="B120" s="107" t="s">
        <v>344</v>
      </c>
      <c r="C120" s="107" t="s">
        <v>345</v>
      </c>
      <c r="D120" s="108" t="s">
        <v>44</v>
      </c>
      <c r="E120" s="108"/>
      <c r="F120" s="108" t="s">
        <v>45</v>
      </c>
      <c r="G120" s="108" t="s">
        <v>45</v>
      </c>
      <c r="H120" s="108">
        <v>0</v>
      </c>
      <c r="I120" s="109" t="s">
        <v>46</v>
      </c>
      <c r="J120" s="110" t="s">
        <v>346</v>
      </c>
      <c r="K120" s="110" t="s">
        <v>347</v>
      </c>
    </row>
    <row r="121" spans="1:11" hidden="1" x14ac:dyDescent="0.2">
      <c r="A121" s="107" t="s">
        <v>348</v>
      </c>
      <c r="B121" s="107" t="s">
        <v>349</v>
      </c>
      <c r="C121" s="107" t="s">
        <v>345</v>
      </c>
      <c r="D121" s="108" t="s">
        <v>44</v>
      </c>
      <c r="E121" s="108"/>
      <c r="F121" s="108" t="s">
        <v>45</v>
      </c>
      <c r="G121" s="108" t="s">
        <v>45</v>
      </c>
      <c r="H121" s="108">
        <v>0</v>
      </c>
      <c r="I121" s="109" t="s">
        <v>46</v>
      </c>
      <c r="J121" s="110" t="s">
        <v>346</v>
      </c>
      <c r="K121" s="110" t="s">
        <v>347</v>
      </c>
    </row>
    <row r="122" spans="1:11" hidden="1" x14ac:dyDescent="0.2">
      <c r="A122" s="107" t="s">
        <v>350</v>
      </c>
      <c r="B122" s="107" t="s">
        <v>351</v>
      </c>
      <c r="C122" s="107" t="s">
        <v>345</v>
      </c>
      <c r="D122" s="108" t="s">
        <v>44</v>
      </c>
      <c r="E122" s="108"/>
      <c r="F122" s="108" t="s">
        <v>45</v>
      </c>
      <c r="G122" s="108" t="s">
        <v>45</v>
      </c>
      <c r="H122" s="108">
        <v>0</v>
      </c>
      <c r="I122" s="109" t="s">
        <v>46</v>
      </c>
      <c r="J122" s="110" t="s">
        <v>346</v>
      </c>
      <c r="K122" s="110" t="s">
        <v>347</v>
      </c>
    </row>
    <row r="123" spans="1:11" hidden="1" x14ac:dyDescent="0.2">
      <c r="A123" s="107" t="s">
        <v>352</v>
      </c>
      <c r="B123" s="107" t="s">
        <v>353</v>
      </c>
      <c r="C123" s="107" t="s">
        <v>345</v>
      </c>
      <c r="D123" s="108" t="s">
        <v>44</v>
      </c>
      <c r="E123" s="108"/>
      <c r="F123" s="108" t="s">
        <v>45</v>
      </c>
      <c r="G123" s="108" t="s">
        <v>45</v>
      </c>
      <c r="H123" s="108">
        <v>0</v>
      </c>
      <c r="I123" s="109" t="s">
        <v>46</v>
      </c>
      <c r="J123" s="110" t="s">
        <v>346</v>
      </c>
      <c r="K123" s="110" t="s">
        <v>347</v>
      </c>
    </row>
    <row r="124" spans="1:11" hidden="1" x14ac:dyDescent="0.2">
      <c r="A124" s="107" t="s">
        <v>354</v>
      </c>
      <c r="B124" s="107" t="s">
        <v>355</v>
      </c>
      <c r="C124" s="107" t="s">
        <v>345</v>
      </c>
      <c r="D124" s="108" t="s">
        <v>44</v>
      </c>
      <c r="E124" s="108"/>
      <c r="F124" s="108" t="s">
        <v>45</v>
      </c>
      <c r="G124" s="108" t="s">
        <v>45</v>
      </c>
      <c r="H124" s="108">
        <v>0</v>
      </c>
      <c r="I124" s="109" t="s">
        <v>46</v>
      </c>
      <c r="J124" s="110" t="s">
        <v>346</v>
      </c>
      <c r="K124" s="110" t="s">
        <v>347</v>
      </c>
    </row>
    <row r="125" spans="1:11" hidden="1" x14ac:dyDescent="0.2">
      <c r="A125" s="107" t="s">
        <v>356</v>
      </c>
      <c r="B125" s="107" t="s">
        <v>357</v>
      </c>
      <c r="C125" s="107" t="s">
        <v>345</v>
      </c>
      <c r="D125" s="108" t="s">
        <v>44</v>
      </c>
      <c r="E125" s="108"/>
      <c r="F125" s="108" t="s">
        <v>45</v>
      </c>
      <c r="G125" s="108" t="s">
        <v>45</v>
      </c>
      <c r="H125" s="108">
        <v>0</v>
      </c>
      <c r="I125" s="109" t="s">
        <v>46</v>
      </c>
      <c r="J125" s="110" t="s">
        <v>346</v>
      </c>
      <c r="K125" s="110" t="s">
        <v>347</v>
      </c>
    </row>
    <row r="126" spans="1:11" hidden="1" x14ac:dyDescent="0.2">
      <c r="A126" s="107" t="s">
        <v>358</v>
      </c>
      <c r="B126" s="107" t="s">
        <v>359</v>
      </c>
      <c r="C126" s="107" t="s">
        <v>345</v>
      </c>
      <c r="D126" s="108" t="s">
        <v>44</v>
      </c>
      <c r="E126" s="108"/>
      <c r="F126" s="108" t="s">
        <v>45</v>
      </c>
      <c r="G126" s="108" t="s">
        <v>45</v>
      </c>
      <c r="H126" s="108">
        <v>0</v>
      </c>
      <c r="I126" s="109" t="s">
        <v>46</v>
      </c>
      <c r="J126" s="110" t="s">
        <v>346</v>
      </c>
      <c r="K126" s="110" t="s">
        <v>347</v>
      </c>
    </row>
    <row r="127" spans="1:11" hidden="1" x14ac:dyDescent="0.2">
      <c r="A127" s="107" t="s">
        <v>360</v>
      </c>
      <c r="B127" s="107" t="s">
        <v>361</v>
      </c>
      <c r="C127" s="107" t="s">
        <v>345</v>
      </c>
      <c r="D127" s="108" t="s">
        <v>44</v>
      </c>
      <c r="E127" s="108"/>
      <c r="F127" s="108" t="s">
        <v>45</v>
      </c>
      <c r="G127" s="108" t="s">
        <v>45</v>
      </c>
      <c r="H127" s="108">
        <v>0</v>
      </c>
      <c r="I127" s="109" t="s">
        <v>46</v>
      </c>
      <c r="J127" s="110" t="s">
        <v>346</v>
      </c>
      <c r="K127" s="110" t="s">
        <v>347</v>
      </c>
    </row>
    <row r="128" spans="1:11" hidden="1" x14ac:dyDescent="0.2">
      <c r="A128" s="107" t="s">
        <v>362</v>
      </c>
      <c r="B128" s="107" t="s">
        <v>363</v>
      </c>
      <c r="C128" s="107" t="s">
        <v>345</v>
      </c>
      <c r="D128" s="108" t="s">
        <v>44</v>
      </c>
      <c r="E128" s="108"/>
      <c r="F128" s="108" t="s">
        <v>45</v>
      </c>
      <c r="G128" s="108" t="s">
        <v>45</v>
      </c>
      <c r="H128" s="108">
        <v>0</v>
      </c>
      <c r="I128" s="109" t="s">
        <v>46</v>
      </c>
      <c r="J128" s="110" t="s">
        <v>346</v>
      </c>
      <c r="K128" s="110" t="s">
        <v>347</v>
      </c>
    </row>
    <row r="129" spans="1:11" hidden="1" x14ac:dyDescent="0.2">
      <c r="A129" s="107" t="s">
        <v>364</v>
      </c>
      <c r="B129" s="107" t="s">
        <v>365</v>
      </c>
      <c r="C129" s="107" t="s">
        <v>366</v>
      </c>
      <c r="D129" s="108" t="s">
        <v>44</v>
      </c>
      <c r="E129" s="108"/>
      <c r="F129" s="108" t="s">
        <v>45</v>
      </c>
      <c r="G129" s="108" t="s">
        <v>45</v>
      </c>
      <c r="H129" s="108">
        <v>0</v>
      </c>
      <c r="I129" s="109" t="s">
        <v>46</v>
      </c>
      <c r="J129" s="110" t="s">
        <v>367</v>
      </c>
      <c r="K129" s="110" t="s">
        <v>368</v>
      </c>
    </row>
    <row r="130" spans="1:11" hidden="1" x14ac:dyDescent="0.2">
      <c r="A130" s="107" t="s">
        <v>369</v>
      </c>
      <c r="B130" s="107" t="s">
        <v>370</v>
      </c>
      <c r="C130" s="107" t="s">
        <v>366</v>
      </c>
      <c r="D130" s="108" t="s">
        <v>44</v>
      </c>
      <c r="E130" s="108"/>
      <c r="F130" s="108" t="s">
        <v>45</v>
      </c>
      <c r="G130" s="108" t="s">
        <v>45</v>
      </c>
      <c r="H130" s="108">
        <v>0</v>
      </c>
      <c r="I130" s="109" t="s">
        <v>46</v>
      </c>
      <c r="J130" s="110" t="s">
        <v>367</v>
      </c>
      <c r="K130" s="110" t="s">
        <v>368</v>
      </c>
    </row>
    <row r="131" spans="1:11" hidden="1" x14ac:dyDescent="0.2">
      <c r="A131" s="107" t="s">
        <v>371</v>
      </c>
      <c r="B131" s="107" t="s">
        <v>372</v>
      </c>
      <c r="C131" s="107" t="s">
        <v>366</v>
      </c>
      <c r="D131" s="108" t="s">
        <v>44</v>
      </c>
      <c r="E131" s="108"/>
      <c r="F131" s="108" t="s">
        <v>45</v>
      </c>
      <c r="G131" s="108" t="s">
        <v>45</v>
      </c>
      <c r="H131" s="108">
        <v>0</v>
      </c>
      <c r="I131" s="109" t="s">
        <v>46</v>
      </c>
      <c r="J131" s="110" t="s">
        <v>367</v>
      </c>
      <c r="K131" s="110" t="s">
        <v>368</v>
      </c>
    </row>
    <row r="132" spans="1:11" hidden="1" x14ac:dyDescent="0.2">
      <c r="A132" s="107" t="s">
        <v>373</v>
      </c>
      <c r="B132" s="107" t="s">
        <v>374</v>
      </c>
      <c r="C132" s="107" t="s">
        <v>366</v>
      </c>
      <c r="D132" s="108" t="s">
        <v>44</v>
      </c>
      <c r="E132" s="108"/>
      <c r="F132" s="108" t="s">
        <v>45</v>
      </c>
      <c r="G132" s="108" t="s">
        <v>45</v>
      </c>
      <c r="H132" s="108">
        <v>0</v>
      </c>
      <c r="I132" s="109" t="s">
        <v>46</v>
      </c>
      <c r="J132" s="110" t="s">
        <v>367</v>
      </c>
      <c r="K132" s="110" t="s">
        <v>368</v>
      </c>
    </row>
    <row r="133" spans="1:11" hidden="1" x14ac:dyDescent="0.2">
      <c r="A133" s="107" t="s">
        <v>375</v>
      </c>
      <c r="B133" s="107" t="s">
        <v>376</v>
      </c>
      <c r="C133" s="107" t="s">
        <v>377</v>
      </c>
      <c r="D133" s="108" t="s">
        <v>44</v>
      </c>
      <c r="E133" s="108"/>
      <c r="F133" s="108" t="s">
        <v>45</v>
      </c>
      <c r="G133" s="108" t="s">
        <v>45</v>
      </c>
      <c r="H133" s="108">
        <v>0</v>
      </c>
      <c r="I133" s="109" t="s">
        <v>46</v>
      </c>
      <c r="J133" s="110" t="s">
        <v>378</v>
      </c>
      <c r="K133" s="110" t="s">
        <v>379</v>
      </c>
    </row>
    <row r="134" spans="1:11" hidden="1" x14ac:dyDescent="0.2">
      <c r="A134" s="107" t="s">
        <v>380</v>
      </c>
      <c r="B134" s="107" t="s">
        <v>381</v>
      </c>
      <c r="C134" s="107" t="s">
        <v>377</v>
      </c>
      <c r="D134" s="108" t="s">
        <v>44</v>
      </c>
      <c r="E134" s="108"/>
      <c r="F134" s="108" t="s">
        <v>45</v>
      </c>
      <c r="G134" s="108" t="s">
        <v>45</v>
      </c>
      <c r="H134" s="108">
        <v>0</v>
      </c>
      <c r="I134" s="109" t="s">
        <v>46</v>
      </c>
      <c r="J134" s="110" t="s">
        <v>378</v>
      </c>
      <c r="K134" s="110" t="s">
        <v>379</v>
      </c>
    </row>
    <row r="135" spans="1:11" hidden="1" x14ac:dyDescent="0.2">
      <c r="A135" s="107" t="s">
        <v>382</v>
      </c>
      <c r="B135" s="107" t="s">
        <v>383</v>
      </c>
      <c r="C135" s="107" t="s">
        <v>377</v>
      </c>
      <c r="D135" s="108" t="s">
        <v>44</v>
      </c>
      <c r="E135" s="108"/>
      <c r="F135" s="108" t="s">
        <v>45</v>
      </c>
      <c r="G135" s="108" t="s">
        <v>45</v>
      </c>
      <c r="H135" s="108">
        <v>0</v>
      </c>
      <c r="I135" s="109" t="s">
        <v>46</v>
      </c>
      <c r="J135" s="110" t="s">
        <v>378</v>
      </c>
      <c r="K135" s="110" t="s">
        <v>379</v>
      </c>
    </row>
    <row r="136" spans="1:11" hidden="1" x14ac:dyDescent="0.2">
      <c r="A136" s="107" t="s">
        <v>384</v>
      </c>
      <c r="B136" s="107" t="s">
        <v>385</v>
      </c>
      <c r="C136" s="107" t="s">
        <v>377</v>
      </c>
      <c r="D136" s="108" t="s">
        <v>44</v>
      </c>
      <c r="E136" s="108"/>
      <c r="F136" s="108" t="s">
        <v>45</v>
      </c>
      <c r="G136" s="108" t="s">
        <v>45</v>
      </c>
      <c r="H136" s="108">
        <v>0</v>
      </c>
      <c r="I136" s="109" t="s">
        <v>46</v>
      </c>
      <c r="J136" s="110" t="s">
        <v>378</v>
      </c>
      <c r="K136" s="110" t="s">
        <v>379</v>
      </c>
    </row>
    <row r="137" spans="1:11" hidden="1" x14ac:dyDescent="0.2">
      <c r="A137" s="107" t="s">
        <v>386</v>
      </c>
      <c r="B137" s="107" t="s">
        <v>387</v>
      </c>
      <c r="C137" s="107" t="s">
        <v>377</v>
      </c>
      <c r="D137" s="108" t="s">
        <v>44</v>
      </c>
      <c r="E137" s="108"/>
      <c r="F137" s="108" t="s">
        <v>45</v>
      </c>
      <c r="G137" s="108" t="s">
        <v>45</v>
      </c>
      <c r="H137" s="108">
        <v>0</v>
      </c>
      <c r="I137" s="109" t="s">
        <v>46</v>
      </c>
      <c r="J137" s="110" t="s">
        <v>378</v>
      </c>
      <c r="K137" s="110" t="s">
        <v>379</v>
      </c>
    </row>
    <row r="138" spans="1:11" hidden="1" x14ac:dyDescent="0.2">
      <c r="A138" s="107" t="s">
        <v>388</v>
      </c>
      <c r="B138" s="107" t="s">
        <v>389</v>
      </c>
      <c r="C138" s="107" t="s">
        <v>377</v>
      </c>
      <c r="D138" s="108" t="s">
        <v>44</v>
      </c>
      <c r="E138" s="108"/>
      <c r="F138" s="108" t="s">
        <v>45</v>
      </c>
      <c r="G138" s="108" t="s">
        <v>45</v>
      </c>
      <c r="H138" s="108">
        <v>0</v>
      </c>
      <c r="I138" s="109" t="s">
        <v>46</v>
      </c>
      <c r="J138" s="110" t="s">
        <v>378</v>
      </c>
      <c r="K138" s="110" t="s">
        <v>379</v>
      </c>
    </row>
    <row r="139" spans="1:11" hidden="1" x14ac:dyDescent="0.2">
      <c r="A139" s="107" t="s">
        <v>390</v>
      </c>
      <c r="B139" s="107" t="s">
        <v>391</v>
      </c>
      <c r="C139" s="107" t="s">
        <v>377</v>
      </c>
      <c r="D139" s="108" t="s">
        <v>44</v>
      </c>
      <c r="E139" s="108"/>
      <c r="F139" s="108" t="s">
        <v>45</v>
      </c>
      <c r="G139" s="108" t="s">
        <v>45</v>
      </c>
      <c r="H139" s="108">
        <v>0</v>
      </c>
      <c r="I139" s="109" t="s">
        <v>46</v>
      </c>
      <c r="J139" s="110" t="s">
        <v>378</v>
      </c>
      <c r="K139" s="110" t="s">
        <v>379</v>
      </c>
    </row>
    <row r="140" spans="1:11" hidden="1" x14ac:dyDescent="0.2">
      <c r="A140" s="107" t="s">
        <v>392</v>
      </c>
      <c r="B140" s="107" t="s">
        <v>393</v>
      </c>
      <c r="C140" s="107" t="s">
        <v>377</v>
      </c>
      <c r="D140" s="108" t="s">
        <v>44</v>
      </c>
      <c r="E140" s="108"/>
      <c r="F140" s="108" t="s">
        <v>45</v>
      </c>
      <c r="G140" s="108" t="s">
        <v>45</v>
      </c>
      <c r="H140" s="108">
        <v>0</v>
      </c>
      <c r="I140" s="109" t="s">
        <v>46</v>
      </c>
      <c r="J140" s="110" t="s">
        <v>378</v>
      </c>
      <c r="K140" s="110" t="s">
        <v>379</v>
      </c>
    </row>
    <row r="141" spans="1:11" hidden="1" x14ac:dyDescent="0.2">
      <c r="A141" s="107" t="s">
        <v>394</v>
      </c>
      <c r="B141" s="107" t="s">
        <v>395</v>
      </c>
      <c r="C141" s="107" t="s">
        <v>396</v>
      </c>
      <c r="D141" s="108" t="s">
        <v>44</v>
      </c>
      <c r="E141" s="108"/>
      <c r="F141" s="108" t="s">
        <v>45</v>
      </c>
      <c r="G141" s="108" t="s">
        <v>45</v>
      </c>
      <c r="H141" s="108">
        <v>0</v>
      </c>
      <c r="I141" s="109" t="s">
        <v>46</v>
      </c>
      <c r="J141" s="110" t="s">
        <v>397</v>
      </c>
      <c r="K141" s="110" t="s">
        <v>398</v>
      </c>
    </row>
    <row r="142" spans="1:11" hidden="1" x14ac:dyDescent="0.2">
      <c r="A142" s="107" t="s">
        <v>399</v>
      </c>
      <c r="B142" s="107" t="s">
        <v>400</v>
      </c>
      <c r="C142" s="107" t="s">
        <v>396</v>
      </c>
      <c r="D142" s="108" t="s">
        <v>44</v>
      </c>
      <c r="E142" s="108"/>
      <c r="F142" s="108" t="s">
        <v>45</v>
      </c>
      <c r="G142" s="108" t="s">
        <v>45</v>
      </c>
      <c r="H142" s="108">
        <v>0</v>
      </c>
      <c r="I142" s="109" t="s">
        <v>46</v>
      </c>
      <c r="J142" s="110" t="s">
        <v>397</v>
      </c>
      <c r="K142" s="110" t="s">
        <v>398</v>
      </c>
    </row>
    <row r="143" spans="1:11" hidden="1" x14ac:dyDescent="0.2">
      <c r="A143" s="107" t="s">
        <v>401</v>
      </c>
      <c r="B143" s="107" t="s">
        <v>402</v>
      </c>
      <c r="C143" s="107" t="s">
        <v>403</v>
      </c>
      <c r="D143" s="108" t="s">
        <v>44</v>
      </c>
      <c r="E143" s="108"/>
      <c r="F143" s="108" t="s">
        <v>45</v>
      </c>
      <c r="G143" s="108" t="s">
        <v>45</v>
      </c>
      <c r="H143" s="108">
        <v>0</v>
      </c>
      <c r="I143" s="109" t="s">
        <v>46</v>
      </c>
      <c r="J143" s="110" t="s">
        <v>404</v>
      </c>
      <c r="K143" s="110" t="s">
        <v>405</v>
      </c>
    </row>
    <row r="144" spans="1:11" hidden="1" x14ac:dyDescent="0.2">
      <c r="A144" s="107" t="s">
        <v>406</v>
      </c>
      <c r="B144" s="107" t="s">
        <v>407</v>
      </c>
      <c r="C144" s="107" t="s">
        <v>403</v>
      </c>
      <c r="D144" s="108" t="s">
        <v>44</v>
      </c>
      <c r="E144" s="108"/>
      <c r="F144" s="108" t="s">
        <v>45</v>
      </c>
      <c r="G144" s="108" t="s">
        <v>45</v>
      </c>
      <c r="H144" s="108">
        <v>0</v>
      </c>
      <c r="I144" s="109" t="s">
        <v>46</v>
      </c>
      <c r="J144" s="110" t="s">
        <v>404</v>
      </c>
      <c r="K144" s="110" t="s">
        <v>405</v>
      </c>
    </row>
    <row r="145" spans="1:11" hidden="1" x14ac:dyDescent="0.2">
      <c r="A145" s="107" t="s">
        <v>408</v>
      </c>
      <c r="B145" s="107" t="s">
        <v>409</v>
      </c>
      <c r="C145" s="107" t="s">
        <v>403</v>
      </c>
      <c r="D145" s="108" t="s">
        <v>44</v>
      </c>
      <c r="E145" s="108"/>
      <c r="F145" s="108" t="s">
        <v>45</v>
      </c>
      <c r="G145" s="108" t="s">
        <v>45</v>
      </c>
      <c r="H145" s="108">
        <v>0</v>
      </c>
      <c r="I145" s="109" t="s">
        <v>46</v>
      </c>
      <c r="J145" s="110" t="s">
        <v>404</v>
      </c>
      <c r="K145" s="110" t="s">
        <v>405</v>
      </c>
    </row>
    <row r="146" spans="1:11" hidden="1" x14ac:dyDescent="0.2">
      <c r="A146" s="107" t="s">
        <v>410</v>
      </c>
      <c r="B146" s="107" t="s">
        <v>411</v>
      </c>
      <c r="C146" s="107" t="s">
        <v>403</v>
      </c>
      <c r="D146" s="108" t="s">
        <v>44</v>
      </c>
      <c r="E146" s="108"/>
      <c r="F146" s="108" t="s">
        <v>45</v>
      </c>
      <c r="G146" s="108" t="s">
        <v>45</v>
      </c>
      <c r="H146" s="108">
        <v>0</v>
      </c>
      <c r="I146" s="109" t="s">
        <v>46</v>
      </c>
      <c r="J146" s="110" t="s">
        <v>404</v>
      </c>
      <c r="K146" s="110" t="s">
        <v>405</v>
      </c>
    </row>
    <row r="147" spans="1:11" hidden="1" x14ac:dyDescent="0.2">
      <c r="A147" s="107" t="s">
        <v>412</v>
      </c>
      <c r="B147" s="107" t="s">
        <v>413</v>
      </c>
      <c r="C147" s="107" t="s">
        <v>403</v>
      </c>
      <c r="D147" s="108" t="s">
        <v>44</v>
      </c>
      <c r="E147" s="108"/>
      <c r="F147" s="108" t="s">
        <v>45</v>
      </c>
      <c r="G147" s="108" t="s">
        <v>45</v>
      </c>
      <c r="H147" s="108">
        <v>0</v>
      </c>
      <c r="I147" s="109" t="s">
        <v>46</v>
      </c>
      <c r="J147" s="110" t="s">
        <v>404</v>
      </c>
      <c r="K147" s="110" t="s">
        <v>405</v>
      </c>
    </row>
    <row r="148" spans="1:11" hidden="1" x14ac:dyDescent="0.2">
      <c r="A148" s="107" t="s">
        <v>414</v>
      </c>
      <c r="B148" s="107" t="s">
        <v>415</v>
      </c>
      <c r="C148" s="107" t="s">
        <v>403</v>
      </c>
      <c r="D148" s="108" t="s">
        <v>44</v>
      </c>
      <c r="E148" s="108"/>
      <c r="F148" s="108" t="s">
        <v>45</v>
      </c>
      <c r="G148" s="108" t="s">
        <v>45</v>
      </c>
      <c r="H148" s="108">
        <v>0</v>
      </c>
      <c r="I148" s="109" t="s">
        <v>46</v>
      </c>
      <c r="J148" s="110" t="s">
        <v>404</v>
      </c>
      <c r="K148" s="110" t="s">
        <v>405</v>
      </c>
    </row>
    <row r="149" spans="1:11" hidden="1" x14ac:dyDescent="0.2">
      <c r="A149" s="107" t="s">
        <v>416</v>
      </c>
      <c r="B149" s="107" t="s">
        <v>417</v>
      </c>
      <c r="C149" s="107" t="s">
        <v>418</v>
      </c>
      <c r="D149" s="108" t="s">
        <v>44</v>
      </c>
      <c r="E149" s="108"/>
      <c r="F149" s="108" t="s">
        <v>419</v>
      </c>
      <c r="G149" s="111" t="s">
        <v>420</v>
      </c>
      <c r="H149" s="108">
        <v>2</v>
      </c>
      <c r="I149" s="109" t="s">
        <v>46</v>
      </c>
      <c r="J149" s="110" t="s">
        <v>421</v>
      </c>
      <c r="K149" s="110" t="s">
        <v>422</v>
      </c>
    </row>
    <row r="150" spans="1:11" hidden="1" x14ac:dyDescent="0.2">
      <c r="A150" s="107" t="s">
        <v>423</v>
      </c>
      <c r="B150" s="107" t="s">
        <v>424</v>
      </c>
      <c r="C150" s="107" t="s">
        <v>418</v>
      </c>
      <c r="D150" s="108" t="s">
        <v>44</v>
      </c>
      <c r="E150" s="108"/>
      <c r="F150" s="108" t="s">
        <v>419</v>
      </c>
      <c r="G150" s="111" t="s">
        <v>420</v>
      </c>
      <c r="H150" s="108">
        <v>2</v>
      </c>
      <c r="I150" s="109" t="s">
        <v>46</v>
      </c>
      <c r="J150" s="110" t="s">
        <v>421</v>
      </c>
      <c r="K150" s="110" t="s">
        <v>422</v>
      </c>
    </row>
    <row r="151" spans="1:11" hidden="1" x14ac:dyDescent="0.2">
      <c r="A151" s="107" t="s">
        <v>425</v>
      </c>
      <c r="B151" s="107" t="s">
        <v>426</v>
      </c>
      <c r="C151" s="107" t="s">
        <v>418</v>
      </c>
      <c r="D151" s="108" t="s">
        <v>44</v>
      </c>
      <c r="E151" s="108"/>
      <c r="F151" s="108" t="s">
        <v>419</v>
      </c>
      <c r="G151" s="111" t="s">
        <v>420</v>
      </c>
      <c r="H151" s="108">
        <v>2</v>
      </c>
      <c r="I151" s="109" t="s">
        <v>46</v>
      </c>
      <c r="J151" s="110" t="s">
        <v>421</v>
      </c>
      <c r="K151" s="110" t="s">
        <v>422</v>
      </c>
    </row>
    <row r="152" spans="1:11" hidden="1" x14ac:dyDescent="0.2">
      <c r="A152" s="107" t="s">
        <v>427</v>
      </c>
      <c r="B152" s="107" t="s">
        <v>428</v>
      </c>
      <c r="C152" s="107" t="s">
        <v>418</v>
      </c>
      <c r="D152" s="108" t="s">
        <v>44</v>
      </c>
      <c r="E152" s="108"/>
      <c r="F152" s="108" t="s">
        <v>419</v>
      </c>
      <c r="G152" s="111" t="s">
        <v>420</v>
      </c>
      <c r="H152" s="108">
        <v>2</v>
      </c>
      <c r="I152" s="109" t="s">
        <v>46</v>
      </c>
      <c r="J152" s="110" t="s">
        <v>421</v>
      </c>
      <c r="K152" s="110" t="s">
        <v>422</v>
      </c>
    </row>
    <row r="153" spans="1:11" hidden="1" x14ac:dyDescent="0.2">
      <c r="A153" s="107" t="s">
        <v>429</v>
      </c>
      <c r="B153" s="107" t="s">
        <v>430</v>
      </c>
      <c r="C153" s="107" t="s">
        <v>418</v>
      </c>
      <c r="D153" s="108" t="s">
        <v>44</v>
      </c>
      <c r="E153" s="108"/>
      <c r="F153" s="108" t="s">
        <v>419</v>
      </c>
      <c r="G153" s="111" t="s">
        <v>420</v>
      </c>
      <c r="H153" s="108">
        <v>2</v>
      </c>
      <c r="I153" s="109" t="s">
        <v>46</v>
      </c>
      <c r="J153" s="110" t="s">
        <v>421</v>
      </c>
      <c r="K153" s="110" t="s">
        <v>422</v>
      </c>
    </row>
    <row r="154" spans="1:11" hidden="1" x14ac:dyDescent="0.2">
      <c r="A154" s="107" t="s">
        <v>431</v>
      </c>
      <c r="B154" s="107" t="s">
        <v>432</v>
      </c>
      <c r="C154" s="107" t="s">
        <v>418</v>
      </c>
      <c r="D154" s="108" t="s">
        <v>44</v>
      </c>
      <c r="E154" s="108"/>
      <c r="F154" s="108" t="s">
        <v>419</v>
      </c>
      <c r="G154" s="111" t="s">
        <v>420</v>
      </c>
      <c r="H154" s="108">
        <v>2</v>
      </c>
      <c r="I154" s="109" t="s">
        <v>46</v>
      </c>
      <c r="J154" s="110" t="s">
        <v>421</v>
      </c>
      <c r="K154" s="110" t="s">
        <v>422</v>
      </c>
    </row>
    <row r="155" spans="1:11" hidden="1" x14ac:dyDescent="0.2">
      <c r="A155" s="107" t="s">
        <v>433</v>
      </c>
      <c r="B155" s="107" t="s">
        <v>434</v>
      </c>
      <c r="C155" s="107" t="s">
        <v>435</v>
      </c>
      <c r="D155" s="108" t="s">
        <v>436</v>
      </c>
      <c r="E155" s="108" t="s">
        <v>437</v>
      </c>
      <c r="F155" s="108" t="s">
        <v>45</v>
      </c>
      <c r="G155" s="108" t="s">
        <v>45</v>
      </c>
      <c r="H155" s="108">
        <v>0</v>
      </c>
      <c r="I155" s="109" t="s">
        <v>46</v>
      </c>
      <c r="J155" s="110" t="s">
        <v>438</v>
      </c>
      <c r="K155" s="110" t="s">
        <v>439</v>
      </c>
    </row>
    <row r="156" spans="1:11" hidden="1" x14ac:dyDescent="0.2">
      <c r="A156" s="107" t="s">
        <v>440</v>
      </c>
      <c r="B156" s="107" t="s">
        <v>441</v>
      </c>
      <c r="C156" s="107" t="s">
        <v>435</v>
      </c>
      <c r="D156" s="108" t="s">
        <v>436</v>
      </c>
      <c r="E156" s="108" t="s">
        <v>437</v>
      </c>
      <c r="F156" s="108" t="s">
        <v>45</v>
      </c>
      <c r="G156" s="108" t="s">
        <v>45</v>
      </c>
      <c r="H156" s="108">
        <v>0</v>
      </c>
      <c r="I156" s="109" t="s">
        <v>46</v>
      </c>
      <c r="J156" s="110" t="s">
        <v>438</v>
      </c>
      <c r="K156" s="110" t="s">
        <v>439</v>
      </c>
    </row>
    <row r="157" spans="1:11" hidden="1" x14ac:dyDescent="0.2">
      <c r="A157" s="107" t="s">
        <v>442</v>
      </c>
      <c r="B157" s="107" t="s">
        <v>443</v>
      </c>
      <c r="C157" s="107" t="s">
        <v>435</v>
      </c>
      <c r="D157" s="108" t="s">
        <v>436</v>
      </c>
      <c r="E157" s="108" t="s">
        <v>437</v>
      </c>
      <c r="F157" s="108" t="s">
        <v>45</v>
      </c>
      <c r="G157" s="108" t="s">
        <v>45</v>
      </c>
      <c r="H157" s="108">
        <v>0</v>
      </c>
      <c r="I157" s="109" t="s">
        <v>46</v>
      </c>
      <c r="J157" s="110" t="s">
        <v>438</v>
      </c>
      <c r="K157" s="110" t="s">
        <v>439</v>
      </c>
    </row>
    <row r="158" spans="1:11" hidden="1" x14ac:dyDescent="0.2">
      <c r="A158" s="107" t="s">
        <v>444</v>
      </c>
      <c r="B158" s="107" t="s">
        <v>445</v>
      </c>
      <c r="C158" s="107" t="s">
        <v>446</v>
      </c>
      <c r="D158" s="108" t="s">
        <v>436</v>
      </c>
      <c r="E158" s="108" t="s">
        <v>447</v>
      </c>
      <c r="F158" s="108" t="s">
        <v>45</v>
      </c>
      <c r="G158" s="108" t="s">
        <v>45</v>
      </c>
      <c r="H158" s="108">
        <v>0</v>
      </c>
      <c r="I158" s="109" t="s">
        <v>46</v>
      </c>
      <c r="J158" s="110" t="s">
        <v>448</v>
      </c>
      <c r="K158" s="110" t="s">
        <v>449</v>
      </c>
    </row>
    <row r="159" spans="1:11" hidden="1" x14ac:dyDescent="0.2">
      <c r="A159" s="107" t="s">
        <v>450</v>
      </c>
      <c r="B159" s="107" t="s">
        <v>451</v>
      </c>
      <c r="C159" s="107" t="s">
        <v>446</v>
      </c>
      <c r="D159" s="108" t="s">
        <v>44</v>
      </c>
      <c r="E159" s="108"/>
      <c r="F159" s="108" t="s">
        <v>45</v>
      </c>
      <c r="G159" s="108" t="s">
        <v>45</v>
      </c>
      <c r="H159" s="108">
        <v>0</v>
      </c>
      <c r="I159" s="109" t="s">
        <v>46</v>
      </c>
      <c r="J159" s="110" t="s">
        <v>448</v>
      </c>
      <c r="K159" s="110" t="s">
        <v>449</v>
      </c>
    </row>
    <row r="160" spans="1:11" hidden="1" x14ac:dyDescent="0.2">
      <c r="A160" s="107" t="s">
        <v>452</v>
      </c>
      <c r="B160" s="107" t="s">
        <v>453</v>
      </c>
      <c r="C160" s="107" t="s">
        <v>446</v>
      </c>
      <c r="D160" s="108" t="s">
        <v>44</v>
      </c>
      <c r="E160" s="108"/>
      <c r="F160" s="108" t="s">
        <v>45</v>
      </c>
      <c r="G160" s="108" t="s">
        <v>45</v>
      </c>
      <c r="H160" s="108">
        <v>0</v>
      </c>
      <c r="I160" s="109" t="s">
        <v>46</v>
      </c>
      <c r="J160" s="110" t="s">
        <v>448</v>
      </c>
      <c r="K160" s="110" t="s">
        <v>449</v>
      </c>
    </row>
    <row r="161" spans="1:11" hidden="1" x14ac:dyDescent="0.2">
      <c r="A161" s="107" t="s">
        <v>454</v>
      </c>
      <c r="B161" s="107" t="s">
        <v>455</v>
      </c>
      <c r="C161" s="107" t="s">
        <v>456</v>
      </c>
      <c r="D161" s="108" t="s">
        <v>44</v>
      </c>
      <c r="E161" s="108"/>
      <c r="F161" s="108" t="s">
        <v>45</v>
      </c>
      <c r="G161" s="108" t="s">
        <v>45</v>
      </c>
      <c r="H161" s="108">
        <v>0</v>
      </c>
      <c r="I161" s="109" t="s">
        <v>46</v>
      </c>
      <c r="J161" s="110" t="s">
        <v>457</v>
      </c>
      <c r="K161" s="110" t="s">
        <v>458</v>
      </c>
    </row>
    <row r="162" spans="1:11" hidden="1" x14ac:dyDescent="0.2">
      <c r="A162" s="107" t="s">
        <v>459</v>
      </c>
      <c r="B162" s="107" t="s">
        <v>460</v>
      </c>
      <c r="C162" s="107" t="s">
        <v>461</v>
      </c>
      <c r="D162" s="108" t="s">
        <v>44</v>
      </c>
      <c r="E162" s="108"/>
      <c r="F162" s="108" t="s">
        <v>45</v>
      </c>
      <c r="G162" s="108" t="s">
        <v>45</v>
      </c>
      <c r="H162" s="108">
        <v>0</v>
      </c>
      <c r="I162" s="109" t="s">
        <v>46</v>
      </c>
      <c r="J162" s="110" t="s">
        <v>462</v>
      </c>
      <c r="K162" s="110" t="s">
        <v>463</v>
      </c>
    </row>
    <row r="163" spans="1:11" hidden="1" x14ac:dyDescent="0.2">
      <c r="A163" s="107" t="s">
        <v>464</v>
      </c>
      <c r="B163" s="107" t="s">
        <v>465</v>
      </c>
      <c r="C163" s="107" t="s">
        <v>461</v>
      </c>
      <c r="D163" s="108" t="s">
        <v>44</v>
      </c>
      <c r="E163" s="108"/>
      <c r="F163" s="108" t="s">
        <v>45</v>
      </c>
      <c r="G163" s="108" t="s">
        <v>45</v>
      </c>
      <c r="H163" s="108">
        <v>0</v>
      </c>
      <c r="I163" s="109" t="s">
        <v>46</v>
      </c>
      <c r="J163" s="110" t="s">
        <v>462</v>
      </c>
      <c r="K163" s="110" t="s">
        <v>463</v>
      </c>
    </row>
    <row r="164" spans="1:11" hidden="1" x14ac:dyDescent="0.2">
      <c r="A164" s="107" t="s">
        <v>466</v>
      </c>
      <c r="B164" s="107" t="s">
        <v>467</v>
      </c>
      <c r="C164" s="107" t="s">
        <v>461</v>
      </c>
      <c r="D164" s="108" t="s">
        <v>44</v>
      </c>
      <c r="E164" s="108"/>
      <c r="F164" s="108" t="s">
        <v>45</v>
      </c>
      <c r="G164" s="108" t="s">
        <v>45</v>
      </c>
      <c r="H164" s="108">
        <v>0</v>
      </c>
      <c r="I164" s="109" t="s">
        <v>46</v>
      </c>
      <c r="J164" s="110" t="s">
        <v>462</v>
      </c>
      <c r="K164" s="110" t="s">
        <v>463</v>
      </c>
    </row>
    <row r="165" spans="1:11" hidden="1" x14ac:dyDescent="0.2">
      <c r="A165" s="107" t="s">
        <v>468</v>
      </c>
      <c r="B165" s="107" t="s">
        <v>469</v>
      </c>
      <c r="C165" s="107" t="s">
        <v>461</v>
      </c>
      <c r="D165" s="108" t="s">
        <v>44</v>
      </c>
      <c r="E165" s="108"/>
      <c r="F165" s="108" t="s">
        <v>45</v>
      </c>
      <c r="G165" s="108" t="s">
        <v>45</v>
      </c>
      <c r="H165" s="108">
        <v>0</v>
      </c>
      <c r="I165" s="109" t="s">
        <v>46</v>
      </c>
      <c r="J165" s="110" t="s">
        <v>462</v>
      </c>
      <c r="K165" s="110" t="s">
        <v>463</v>
      </c>
    </row>
    <row r="166" spans="1:11" hidden="1" x14ac:dyDescent="0.2">
      <c r="A166" s="107" t="s">
        <v>470</v>
      </c>
      <c r="B166" s="107" t="s">
        <v>471</v>
      </c>
      <c r="C166" s="107" t="s">
        <v>461</v>
      </c>
      <c r="D166" s="108" t="s">
        <v>44</v>
      </c>
      <c r="E166" s="108"/>
      <c r="F166" s="108" t="s">
        <v>45</v>
      </c>
      <c r="G166" s="108" t="s">
        <v>45</v>
      </c>
      <c r="H166" s="108">
        <v>0</v>
      </c>
      <c r="I166" s="109" t="s">
        <v>46</v>
      </c>
      <c r="J166" s="110" t="s">
        <v>462</v>
      </c>
      <c r="K166" s="110" t="s">
        <v>463</v>
      </c>
    </row>
    <row r="167" spans="1:11" hidden="1" x14ac:dyDescent="0.2">
      <c r="A167" s="107" t="s">
        <v>472</v>
      </c>
      <c r="B167" s="107" t="s">
        <v>473</v>
      </c>
      <c r="C167" s="107" t="s">
        <v>461</v>
      </c>
      <c r="D167" s="108" t="s">
        <v>44</v>
      </c>
      <c r="E167" s="108"/>
      <c r="F167" s="108" t="s">
        <v>45</v>
      </c>
      <c r="G167" s="108" t="s">
        <v>45</v>
      </c>
      <c r="H167" s="108">
        <v>0</v>
      </c>
      <c r="I167" s="109" t="s">
        <v>46</v>
      </c>
      <c r="J167" s="110" t="s">
        <v>462</v>
      </c>
      <c r="K167" s="110" t="s">
        <v>463</v>
      </c>
    </row>
    <row r="168" spans="1:11" hidden="1" x14ac:dyDescent="0.2">
      <c r="A168" s="107" t="s">
        <v>474</v>
      </c>
      <c r="B168" s="107" t="s">
        <v>475</v>
      </c>
      <c r="C168" s="107" t="s">
        <v>461</v>
      </c>
      <c r="D168" s="108" t="s">
        <v>44</v>
      </c>
      <c r="E168" s="108"/>
      <c r="F168" s="108" t="s">
        <v>45</v>
      </c>
      <c r="G168" s="108" t="s">
        <v>45</v>
      </c>
      <c r="H168" s="108">
        <v>0</v>
      </c>
      <c r="I168" s="109" t="s">
        <v>46</v>
      </c>
      <c r="J168" s="110" t="s">
        <v>462</v>
      </c>
      <c r="K168" s="110" t="s">
        <v>463</v>
      </c>
    </row>
    <row r="169" spans="1:11" hidden="1" x14ac:dyDescent="0.2">
      <c r="A169" s="107" t="s">
        <v>476</v>
      </c>
      <c r="B169" s="107" t="s">
        <v>477</v>
      </c>
      <c r="C169" s="107" t="s">
        <v>478</v>
      </c>
      <c r="D169" s="108" t="s">
        <v>44</v>
      </c>
      <c r="E169" s="108"/>
      <c r="F169" s="108" t="s">
        <v>419</v>
      </c>
      <c r="G169" s="111" t="s">
        <v>420</v>
      </c>
      <c r="H169" s="108">
        <v>1</v>
      </c>
      <c r="I169" s="109" t="s">
        <v>46</v>
      </c>
      <c r="J169" s="110" t="s">
        <v>479</v>
      </c>
      <c r="K169" s="110" t="s">
        <v>480</v>
      </c>
    </row>
    <row r="170" spans="1:11" hidden="1" x14ac:dyDescent="0.2">
      <c r="A170" s="107" t="s">
        <v>481</v>
      </c>
      <c r="B170" s="107" t="s">
        <v>482</v>
      </c>
      <c r="C170" s="107" t="s">
        <v>478</v>
      </c>
      <c r="D170" s="108" t="s">
        <v>44</v>
      </c>
      <c r="E170" s="108"/>
      <c r="F170" s="108" t="s">
        <v>419</v>
      </c>
      <c r="G170" s="111" t="s">
        <v>420</v>
      </c>
      <c r="H170" s="108">
        <v>1</v>
      </c>
      <c r="I170" s="109" t="s">
        <v>46</v>
      </c>
      <c r="J170" s="110" t="s">
        <v>479</v>
      </c>
      <c r="K170" s="110" t="s">
        <v>480</v>
      </c>
    </row>
    <row r="171" spans="1:11" hidden="1" x14ac:dyDescent="0.2">
      <c r="A171" s="107" t="s">
        <v>483</v>
      </c>
      <c r="B171" s="107" t="s">
        <v>484</v>
      </c>
      <c r="C171" s="107" t="s">
        <v>478</v>
      </c>
      <c r="D171" s="108" t="s">
        <v>44</v>
      </c>
      <c r="E171" s="108"/>
      <c r="F171" s="108" t="s">
        <v>419</v>
      </c>
      <c r="G171" s="111" t="s">
        <v>420</v>
      </c>
      <c r="H171" s="108">
        <v>1</v>
      </c>
      <c r="I171" s="109" t="s">
        <v>46</v>
      </c>
      <c r="J171" s="110" t="s">
        <v>479</v>
      </c>
      <c r="K171" s="110" t="s">
        <v>480</v>
      </c>
    </row>
    <row r="172" spans="1:11" hidden="1" x14ac:dyDescent="0.2">
      <c r="A172" s="107" t="s">
        <v>485</v>
      </c>
      <c r="B172" s="107" t="s">
        <v>486</v>
      </c>
      <c r="C172" s="107" t="s">
        <v>478</v>
      </c>
      <c r="D172" s="108" t="s">
        <v>44</v>
      </c>
      <c r="E172" s="108"/>
      <c r="F172" s="108" t="s">
        <v>419</v>
      </c>
      <c r="G172" s="111" t="s">
        <v>420</v>
      </c>
      <c r="H172" s="108">
        <v>1</v>
      </c>
      <c r="I172" s="109" t="s">
        <v>46</v>
      </c>
      <c r="J172" s="110" t="s">
        <v>479</v>
      </c>
      <c r="K172" s="110" t="s">
        <v>480</v>
      </c>
    </row>
    <row r="173" spans="1:11" hidden="1" x14ac:dyDescent="0.2">
      <c r="A173" s="107" t="s">
        <v>487</v>
      </c>
      <c r="B173" s="107" t="s">
        <v>488</v>
      </c>
      <c r="C173" s="107" t="s">
        <v>478</v>
      </c>
      <c r="D173" s="108" t="s">
        <v>44</v>
      </c>
      <c r="E173" s="108"/>
      <c r="F173" s="108" t="s">
        <v>419</v>
      </c>
      <c r="G173" s="111" t="s">
        <v>420</v>
      </c>
      <c r="H173" s="108">
        <v>1</v>
      </c>
      <c r="I173" s="109" t="s">
        <v>46</v>
      </c>
      <c r="J173" s="110" t="s">
        <v>479</v>
      </c>
      <c r="K173" s="110" t="s">
        <v>480</v>
      </c>
    </row>
    <row r="174" spans="1:11" hidden="1" x14ac:dyDescent="0.2">
      <c r="A174" s="107" t="s">
        <v>489</v>
      </c>
      <c r="B174" s="107" t="s">
        <v>490</v>
      </c>
      <c r="C174" s="107" t="s">
        <v>491</v>
      </c>
      <c r="D174" s="108" t="s">
        <v>44</v>
      </c>
      <c r="E174" s="108"/>
      <c r="F174" s="108" t="s">
        <v>45</v>
      </c>
      <c r="G174" s="108" t="s">
        <v>45</v>
      </c>
      <c r="H174" s="108">
        <v>0</v>
      </c>
      <c r="I174" s="109" t="s">
        <v>46</v>
      </c>
      <c r="J174" s="110" t="s">
        <v>492</v>
      </c>
      <c r="K174" s="110" t="s">
        <v>493</v>
      </c>
    </row>
    <row r="175" spans="1:11" hidden="1" x14ac:dyDescent="0.2">
      <c r="A175" s="107" t="s">
        <v>494</v>
      </c>
      <c r="B175" s="107" t="s">
        <v>495</v>
      </c>
      <c r="C175" s="107" t="s">
        <v>496</v>
      </c>
      <c r="D175" s="108" t="s">
        <v>44</v>
      </c>
      <c r="E175" s="108"/>
      <c r="F175" s="108" t="s">
        <v>45</v>
      </c>
      <c r="G175" s="108" t="s">
        <v>45</v>
      </c>
      <c r="H175" s="108">
        <v>0</v>
      </c>
      <c r="I175" s="109" t="s">
        <v>46</v>
      </c>
      <c r="J175" s="110" t="s">
        <v>497</v>
      </c>
      <c r="K175" s="110" t="s">
        <v>498</v>
      </c>
    </row>
    <row r="176" spans="1:11" hidden="1" x14ac:dyDescent="0.2">
      <c r="A176" s="107" t="s">
        <v>499</v>
      </c>
      <c r="B176" s="107" t="s">
        <v>500</v>
      </c>
      <c r="C176" s="107" t="s">
        <v>496</v>
      </c>
      <c r="D176" s="108" t="s">
        <v>44</v>
      </c>
      <c r="E176" s="108"/>
      <c r="F176" s="108" t="s">
        <v>45</v>
      </c>
      <c r="G176" s="108" t="s">
        <v>45</v>
      </c>
      <c r="H176" s="108">
        <v>0</v>
      </c>
      <c r="I176" s="109" t="s">
        <v>46</v>
      </c>
      <c r="J176" s="110" t="s">
        <v>497</v>
      </c>
      <c r="K176" s="110" t="s">
        <v>498</v>
      </c>
    </row>
    <row r="177" spans="1:11" hidden="1" x14ac:dyDescent="0.2">
      <c r="A177" s="107" t="s">
        <v>501</v>
      </c>
      <c r="B177" s="107" t="s">
        <v>502</v>
      </c>
      <c r="C177" s="107" t="s">
        <v>496</v>
      </c>
      <c r="D177" s="108" t="s">
        <v>44</v>
      </c>
      <c r="E177" s="108"/>
      <c r="F177" s="108" t="s">
        <v>45</v>
      </c>
      <c r="G177" s="108" t="s">
        <v>45</v>
      </c>
      <c r="H177" s="108">
        <v>0</v>
      </c>
      <c r="I177" s="109" t="s">
        <v>46</v>
      </c>
      <c r="J177" s="110" t="s">
        <v>497</v>
      </c>
      <c r="K177" s="110" t="s">
        <v>498</v>
      </c>
    </row>
    <row r="178" spans="1:11" hidden="1" x14ac:dyDescent="0.2">
      <c r="A178" s="107" t="s">
        <v>503</v>
      </c>
      <c r="B178" s="107" t="s">
        <v>504</v>
      </c>
      <c r="C178" s="107" t="s">
        <v>496</v>
      </c>
      <c r="D178" s="108" t="s">
        <v>44</v>
      </c>
      <c r="E178" s="108"/>
      <c r="F178" s="108" t="s">
        <v>45</v>
      </c>
      <c r="G178" s="108" t="s">
        <v>45</v>
      </c>
      <c r="H178" s="108">
        <v>0</v>
      </c>
      <c r="I178" s="109" t="s">
        <v>46</v>
      </c>
      <c r="J178" s="110" t="s">
        <v>497</v>
      </c>
      <c r="K178" s="110" t="s">
        <v>498</v>
      </c>
    </row>
    <row r="179" spans="1:11" hidden="1" x14ac:dyDescent="0.2">
      <c r="A179" s="107" t="s">
        <v>505</v>
      </c>
      <c r="B179" s="107" t="s">
        <v>506</v>
      </c>
      <c r="C179" s="107" t="s">
        <v>507</v>
      </c>
      <c r="D179" s="108" t="s">
        <v>44</v>
      </c>
      <c r="E179" s="108"/>
      <c r="F179" s="108" t="s">
        <v>45</v>
      </c>
      <c r="G179" s="108" t="s">
        <v>45</v>
      </c>
      <c r="H179" s="108">
        <v>0</v>
      </c>
      <c r="I179" s="109" t="s">
        <v>46</v>
      </c>
      <c r="J179" s="110" t="s">
        <v>508</v>
      </c>
      <c r="K179" s="110" t="s">
        <v>509</v>
      </c>
    </row>
    <row r="180" spans="1:11" hidden="1" x14ac:dyDescent="0.2">
      <c r="A180" s="107" t="s">
        <v>510</v>
      </c>
      <c r="B180" s="107" t="s">
        <v>511</v>
      </c>
      <c r="C180" s="107" t="s">
        <v>507</v>
      </c>
      <c r="D180" s="108" t="s">
        <v>44</v>
      </c>
      <c r="E180" s="108"/>
      <c r="F180" s="108" t="s">
        <v>45</v>
      </c>
      <c r="G180" s="108" t="s">
        <v>45</v>
      </c>
      <c r="H180" s="108">
        <v>0</v>
      </c>
      <c r="I180" s="109" t="s">
        <v>46</v>
      </c>
      <c r="J180" s="110" t="s">
        <v>508</v>
      </c>
      <c r="K180" s="110" t="s">
        <v>509</v>
      </c>
    </row>
    <row r="181" spans="1:11" hidden="1" x14ac:dyDescent="0.2">
      <c r="A181" s="107" t="s">
        <v>512</v>
      </c>
      <c r="B181" s="107" t="s">
        <v>513</v>
      </c>
      <c r="C181" s="107" t="s">
        <v>507</v>
      </c>
      <c r="D181" s="108" t="s">
        <v>44</v>
      </c>
      <c r="E181" s="108"/>
      <c r="F181" s="108" t="s">
        <v>45</v>
      </c>
      <c r="G181" s="108" t="s">
        <v>45</v>
      </c>
      <c r="H181" s="108">
        <v>0</v>
      </c>
      <c r="I181" s="109" t="s">
        <v>46</v>
      </c>
      <c r="J181" s="110" t="s">
        <v>508</v>
      </c>
      <c r="K181" s="110" t="s">
        <v>509</v>
      </c>
    </row>
    <row r="182" spans="1:11" hidden="1" x14ac:dyDescent="0.2">
      <c r="A182" s="107" t="s">
        <v>514</v>
      </c>
      <c r="B182" s="107" t="s">
        <v>515</v>
      </c>
      <c r="C182" s="107" t="s">
        <v>516</v>
      </c>
      <c r="D182" s="108" t="s">
        <v>44</v>
      </c>
      <c r="E182" s="108"/>
      <c r="F182" s="108" t="s">
        <v>45</v>
      </c>
      <c r="G182" s="108" t="s">
        <v>45</v>
      </c>
      <c r="H182" s="108">
        <v>0</v>
      </c>
      <c r="I182" s="109" t="s">
        <v>46</v>
      </c>
      <c r="J182" s="110" t="s">
        <v>517</v>
      </c>
      <c r="K182" s="110" t="s">
        <v>518</v>
      </c>
    </row>
    <row r="183" spans="1:11" hidden="1" x14ac:dyDescent="0.2">
      <c r="A183" s="107" t="s">
        <v>519</v>
      </c>
      <c r="B183" s="107" t="s">
        <v>520</v>
      </c>
      <c r="C183" s="107" t="s">
        <v>516</v>
      </c>
      <c r="D183" s="108" t="s">
        <v>44</v>
      </c>
      <c r="E183" s="108"/>
      <c r="F183" s="108" t="s">
        <v>45</v>
      </c>
      <c r="G183" s="108" t="s">
        <v>45</v>
      </c>
      <c r="H183" s="108">
        <v>0</v>
      </c>
      <c r="I183" s="109" t="s">
        <v>46</v>
      </c>
      <c r="J183" s="110" t="s">
        <v>517</v>
      </c>
      <c r="K183" s="110" t="s">
        <v>518</v>
      </c>
    </row>
    <row r="184" spans="1:11" hidden="1" x14ac:dyDescent="0.2">
      <c r="A184" s="107" t="s">
        <v>521</v>
      </c>
      <c r="B184" s="107" t="s">
        <v>522</v>
      </c>
      <c r="C184" s="107" t="s">
        <v>516</v>
      </c>
      <c r="D184" s="108" t="s">
        <v>44</v>
      </c>
      <c r="E184" s="108"/>
      <c r="F184" s="108" t="s">
        <v>45</v>
      </c>
      <c r="G184" s="108" t="s">
        <v>45</v>
      </c>
      <c r="H184" s="108">
        <v>0</v>
      </c>
      <c r="I184" s="109" t="s">
        <v>46</v>
      </c>
      <c r="J184" s="110" t="s">
        <v>517</v>
      </c>
      <c r="K184" s="110" t="s">
        <v>518</v>
      </c>
    </row>
    <row r="185" spans="1:11" hidden="1" x14ac:dyDescent="0.2">
      <c r="A185" s="107" t="s">
        <v>523</v>
      </c>
      <c r="B185" s="107" t="s">
        <v>524</v>
      </c>
      <c r="C185" s="107" t="s">
        <v>516</v>
      </c>
      <c r="D185" s="108" t="s">
        <v>44</v>
      </c>
      <c r="E185" s="108"/>
      <c r="F185" s="108" t="s">
        <v>45</v>
      </c>
      <c r="G185" s="108" t="s">
        <v>45</v>
      </c>
      <c r="H185" s="108">
        <v>0</v>
      </c>
      <c r="I185" s="109" t="s">
        <v>46</v>
      </c>
      <c r="J185" s="110" t="s">
        <v>517</v>
      </c>
      <c r="K185" s="110" t="s">
        <v>518</v>
      </c>
    </row>
    <row r="186" spans="1:11" hidden="1" x14ac:dyDescent="0.2">
      <c r="A186" s="107" t="s">
        <v>525</v>
      </c>
      <c r="B186" s="107" t="s">
        <v>526</v>
      </c>
      <c r="C186" s="107" t="s">
        <v>516</v>
      </c>
      <c r="D186" s="108" t="s">
        <v>44</v>
      </c>
      <c r="E186" s="108"/>
      <c r="F186" s="108" t="s">
        <v>45</v>
      </c>
      <c r="G186" s="108" t="s">
        <v>45</v>
      </c>
      <c r="H186" s="108">
        <v>0</v>
      </c>
      <c r="I186" s="109" t="s">
        <v>46</v>
      </c>
      <c r="J186" s="110" t="s">
        <v>517</v>
      </c>
      <c r="K186" s="110" t="s">
        <v>518</v>
      </c>
    </row>
    <row r="187" spans="1:11" hidden="1" x14ac:dyDescent="0.2">
      <c r="A187" s="107" t="s">
        <v>527</v>
      </c>
      <c r="B187" s="107" t="s">
        <v>528</v>
      </c>
      <c r="C187" s="107" t="s">
        <v>516</v>
      </c>
      <c r="D187" s="108" t="s">
        <v>44</v>
      </c>
      <c r="E187" s="108"/>
      <c r="F187" s="108" t="s">
        <v>45</v>
      </c>
      <c r="G187" s="108" t="s">
        <v>45</v>
      </c>
      <c r="H187" s="108">
        <v>0</v>
      </c>
      <c r="I187" s="109" t="s">
        <v>46</v>
      </c>
      <c r="J187" s="110" t="s">
        <v>517</v>
      </c>
      <c r="K187" s="110" t="s">
        <v>518</v>
      </c>
    </row>
    <row r="188" spans="1:11" hidden="1" x14ac:dyDescent="0.2">
      <c r="A188" s="107" t="s">
        <v>529</v>
      </c>
      <c r="B188" s="107" t="s">
        <v>530</v>
      </c>
      <c r="C188" s="107" t="s">
        <v>531</v>
      </c>
      <c r="D188" s="108" t="s">
        <v>436</v>
      </c>
      <c r="E188" s="108" t="s">
        <v>532</v>
      </c>
      <c r="F188" s="108" t="s">
        <v>45</v>
      </c>
      <c r="G188" s="108" t="s">
        <v>45</v>
      </c>
      <c r="H188" s="108">
        <v>0</v>
      </c>
      <c r="I188" s="109" t="s">
        <v>46</v>
      </c>
      <c r="J188" s="110" t="s">
        <v>533</v>
      </c>
      <c r="K188" s="110" t="s">
        <v>534</v>
      </c>
    </row>
    <row r="189" spans="1:11" hidden="1" x14ac:dyDescent="0.2">
      <c r="A189" s="107" t="s">
        <v>535</v>
      </c>
      <c r="B189" s="107" t="s">
        <v>536</v>
      </c>
      <c r="C189" s="107" t="s">
        <v>531</v>
      </c>
      <c r="D189" s="108" t="s">
        <v>436</v>
      </c>
      <c r="E189" s="108" t="s">
        <v>532</v>
      </c>
      <c r="F189" s="108" t="s">
        <v>45</v>
      </c>
      <c r="G189" s="108" t="s">
        <v>45</v>
      </c>
      <c r="H189" s="108">
        <v>0</v>
      </c>
      <c r="I189" s="109" t="s">
        <v>46</v>
      </c>
      <c r="J189" s="110" t="s">
        <v>533</v>
      </c>
      <c r="K189" s="110" t="s">
        <v>534</v>
      </c>
    </row>
    <row r="190" spans="1:11" hidden="1" x14ac:dyDescent="0.2">
      <c r="A190" s="107" t="s">
        <v>537</v>
      </c>
      <c r="B190" s="107" t="s">
        <v>538</v>
      </c>
      <c r="C190" s="107" t="s">
        <v>531</v>
      </c>
      <c r="D190" s="108" t="s">
        <v>436</v>
      </c>
      <c r="E190" s="108" t="s">
        <v>532</v>
      </c>
      <c r="F190" s="108" t="s">
        <v>45</v>
      </c>
      <c r="G190" s="108" t="s">
        <v>45</v>
      </c>
      <c r="H190" s="108">
        <v>0</v>
      </c>
      <c r="I190" s="109" t="s">
        <v>46</v>
      </c>
      <c r="J190" s="110" t="s">
        <v>533</v>
      </c>
      <c r="K190" s="110" t="s">
        <v>534</v>
      </c>
    </row>
    <row r="191" spans="1:11" hidden="1" x14ac:dyDescent="0.2">
      <c r="A191" s="107" t="s">
        <v>539</v>
      </c>
      <c r="B191" s="107" t="s">
        <v>540</v>
      </c>
      <c r="C191" s="107" t="s">
        <v>531</v>
      </c>
      <c r="D191" s="108" t="s">
        <v>436</v>
      </c>
      <c r="E191" s="108" t="s">
        <v>532</v>
      </c>
      <c r="F191" s="108" t="s">
        <v>45</v>
      </c>
      <c r="G191" s="108" t="s">
        <v>45</v>
      </c>
      <c r="H191" s="108">
        <v>0</v>
      </c>
      <c r="I191" s="109" t="s">
        <v>46</v>
      </c>
      <c r="J191" s="110" t="s">
        <v>533</v>
      </c>
      <c r="K191" s="110" t="s">
        <v>534</v>
      </c>
    </row>
    <row r="192" spans="1:11" hidden="1" x14ac:dyDescent="0.2">
      <c r="A192" s="107" t="s">
        <v>541</v>
      </c>
      <c r="B192" s="107" t="s">
        <v>542</v>
      </c>
      <c r="C192" s="107" t="s">
        <v>531</v>
      </c>
      <c r="D192" s="108" t="s">
        <v>436</v>
      </c>
      <c r="E192" s="108" t="s">
        <v>532</v>
      </c>
      <c r="F192" s="108" t="s">
        <v>45</v>
      </c>
      <c r="G192" s="108" t="s">
        <v>45</v>
      </c>
      <c r="H192" s="108">
        <v>0</v>
      </c>
      <c r="I192" s="109" t="s">
        <v>46</v>
      </c>
      <c r="J192" s="110" t="s">
        <v>533</v>
      </c>
      <c r="K192" s="110" t="s">
        <v>534</v>
      </c>
    </row>
    <row r="193" spans="1:11" hidden="1" x14ac:dyDescent="0.2">
      <c r="A193" s="107" t="s">
        <v>543</v>
      </c>
      <c r="B193" s="107" t="s">
        <v>544</v>
      </c>
      <c r="C193" s="107" t="s">
        <v>531</v>
      </c>
      <c r="D193" s="108" t="s">
        <v>436</v>
      </c>
      <c r="E193" s="108" t="s">
        <v>532</v>
      </c>
      <c r="F193" s="108" t="s">
        <v>45</v>
      </c>
      <c r="G193" s="108" t="s">
        <v>45</v>
      </c>
      <c r="H193" s="108">
        <v>0</v>
      </c>
      <c r="I193" s="109" t="s">
        <v>46</v>
      </c>
      <c r="J193" s="110" t="s">
        <v>533</v>
      </c>
      <c r="K193" s="110" t="s">
        <v>534</v>
      </c>
    </row>
    <row r="194" spans="1:11" hidden="1" x14ac:dyDescent="0.2">
      <c r="A194" s="107" t="s">
        <v>545</v>
      </c>
      <c r="B194" s="107" t="s">
        <v>546</v>
      </c>
      <c r="C194" s="107" t="s">
        <v>531</v>
      </c>
      <c r="D194" s="108" t="s">
        <v>436</v>
      </c>
      <c r="E194" s="108" t="s">
        <v>532</v>
      </c>
      <c r="F194" s="108" t="s">
        <v>45</v>
      </c>
      <c r="G194" s="108" t="s">
        <v>45</v>
      </c>
      <c r="H194" s="108">
        <v>0</v>
      </c>
      <c r="I194" s="109" t="s">
        <v>46</v>
      </c>
      <c r="J194" s="110" t="s">
        <v>533</v>
      </c>
      <c r="K194" s="110" t="s">
        <v>534</v>
      </c>
    </row>
    <row r="195" spans="1:11" hidden="1" x14ac:dyDescent="0.2">
      <c r="A195" s="107" t="s">
        <v>547</v>
      </c>
      <c r="B195" s="107" t="s">
        <v>548</v>
      </c>
      <c r="C195" s="107" t="s">
        <v>531</v>
      </c>
      <c r="D195" s="108" t="s">
        <v>436</v>
      </c>
      <c r="E195" s="108" t="s">
        <v>532</v>
      </c>
      <c r="F195" s="108" t="s">
        <v>45</v>
      </c>
      <c r="G195" s="108" t="s">
        <v>45</v>
      </c>
      <c r="H195" s="108">
        <v>0</v>
      </c>
      <c r="I195" s="109" t="s">
        <v>46</v>
      </c>
      <c r="J195" s="110" t="s">
        <v>533</v>
      </c>
      <c r="K195" s="110" t="s">
        <v>534</v>
      </c>
    </row>
    <row r="196" spans="1:11" hidden="1" x14ac:dyDescent="0.2">
      <c r="A196" s="107" t="s">
        <v>549</v>
      </c>
      <c r="B196" s="107" t="s">
        <v>550</v>
      </c>
      <c r="C196" s="107" t="s">
        <v>551</v>
      </c>
      <c r="D196" s="108" t="s">
        <v>44</v>
      </c>
      <c r="E196" s="108"/>
      <c r="F196" s="108" t="s">
        <v>45</v>
      </c>
      <c r="G196" s="108" t="s">
        <v>45</v>
      </c>
      <c r="H196" s="108">
        <v>0</v>
      </c>
      <c r="I196" s="109" t="s">
        <v>46</v>
      </c>
      <c r="J196" s="110" t="s">
        <v>552</v>
      </c>
      <c r="K196" s="110" t="s">
        <v>553</v>
      </c>
    </row>
    <row r="197" spans="1:11" hidden="1" x14ac:dyDescent="0.2">
      <c r="A197" s="107" t="s">
        <v>554</v>
      </c>
      <c r="B197" s="107" t="s">
        <v>555</v>
      </c>
      <c r="C197" s="107" t="s">
        <v>556</v>
      </c>
      <c r="D197" s="108" t="s">
        <v>44</v>
      </c>
      <c r="E197" s="108"/>
      <c r="F197" s="108" t="s">
        <v>419</v>
      </c>
      <c r="G197" s="108">
        <v>9.6999999999999993</v>
      </c>
      <c r="H197" s="108">
        <v>4</v>
      </c>
      <c r="I197" s="109" t="s">
        <v>46</v>
      </c>
      <c r="J197" s="110" t="s">
        <v>557</v>
      </c>
      <c r="K197" s="110" t="s">
        <v>558</v>
      </c>
    </row>
    <row r="198" spans="1:11" hidden="1" x14ac:dyDescent="0.2">
      <c r="A198" s="107" t="s">
        <v>559</v>
      </c>
      <c r="B198" s="107" t="s">
        <v>560</v>
      </c>
      <c r="C198" s="107" t="s">
        <v>556</v>
      </c>
      <c r="D198" s="108" t="s">
        <v>44</v>
      </c>
      <c r="E198" s="108"/>
      <c r="F198" s="108" t="s">
        <v>419</v>
      </c>
      <c r="G198" s="108">
        <v>9.6999999999999993</v>
      </c>
      <c r="H198" s="108">
        <v>4</v>
      </c>
      <c r="I198" s="109" t="s">
        <v>46</v>
      </c>
      <c r="J198" s="110" t="s">
        <v>557</v>
      </c>
      <c r="K198" s="110" t="s">
        <v>558</v>
      </c>
    </row>
    <row r="199" spans="1:11" hidden="1" x14ac:dyDescent="0.2">
      <c r="A199" s="107" t="s">
        <v>561</v>
      </c>
      <c r="B199" s="107" t="s">
        <v>562</v>
      </c>
      <c r="C199" s="107" t="s">
        <v>556</v>
      </c>
      <c r="D199" s="108" t="s">
        <v>44</v>
      </c>
      <c r="E199" s="108"/>
      <c r="F199" s="108" t="s">
        <v>419</v>
      </c>
      <c r="G199" s="108">
        <v>9.6999999999999993</v>
      </c>
      <c r="H199" s="108">
        <v>4</v>
      </c>
      <c r="I199" s="109" t="s">
        <v>46</v>
      </c>
      <c r="J199" s="110" t="s">
        <v>557</v>
      </c>
      <c r="K199" s="110" t="s">
        <v>558</v>
      </c>
    </row>
    <row r="200" spans="1:11" hidden="1" x14ac:dyDescent="0.2">
      <c r="A200" s="107" t="s">
        <v>563</v>
      </c>
      <c r="B200" s="107" t="s">
        <v>564</v>
      </c>
      <c r="C200" s="107" t="s">
        <v>556</v>
      </c>
      <c r="D200" s="108" t="s">
        <v>436</v>
      </c>
      <c r="E200" s="108" t="s">
        <v>565</v>
      </c>
      <c r="F200" s="108" t="s">
        <v>419</v>
      </c>
      <c r="G200" s="108">
        <v>9.6999999999999993</v>
      </c>
      <c r="H200" s="108">
        <v>5</v>
      </c>
      <c r="I200" s="109" t="s">
        <v>46</v>
      </c>
      <c r="J200" s="110" t="s">
        <v>557</v>
      </c>
      <c r="K200" s="110" t="s">
        <v>558</v>
      </c>
    </row>
    <row r="201" spans="1:11" hidden="1" x14ac:dyDescent="0.2">
      <c r="A201" s="107" t="s">
        <v>566</v>
      </c>
      <c r="B201" s="107" t="s">
        <v>567</v>
      </c>
      <c r="C201" s="107" t="s">
        <v>556</v>
      </c>
      <c r="D201" s="108" t="s">
        <v>44</v>
      </c>
      <c r="E201" s="108"/>
      <c r="F201" s="108" t="s">
        <v>419</v>
      </c>
      <c r="G201" s="108">
        <v>9.6999999999999993</v>
      </c>
      <c r="H201" s="108">
        <v>5</v>
      </c>
      <c r="I201" s="109" t="s">
        <v>46</v>
      </c>
      <c r="J201" s="110" t="s">
        <v>557</v>
      </c>
      <c r="K201" s="110" t="s">
        <v>558</v>
      </c>
    </row>
    <row r="202" spans="1:11" hidden="1" x14ac:dyDescent="0.2">
      <c r="A202" s="107" t="s">
        <v>568</v>
      </c>
      <c r="B202" s="107" t="s">
        <v>569</v>
      </c>
      <c r="C202" s="107" t="s">
        <v>556</v>
      </c>
      <c r="D202" s="108" t="s">
        <v>44</v>
      </c>
      <c r="E202" s="108"/>
      <c r="F202" s="108" t="s">
        <v>419</v>
      </c>
      <c r="G202" s="108">
        <v>9.6999999999999993</v>
      </c>
      <c r="H202" s="108">
        <v>5</v>
      </c>
      <c r="I202" s="109" t="s">
        <v>46</v>
      </c>
      <c r="J202" s="110" t="s">
        <v>557</v>
      </c>
      <c r="K202" s="110" t="s">
        <v>558</v>
      </c>
    </row>
    <row r="203" spans="1:11" x14ac:dyDescent="0.2">
      <c r="A203" s="107" t="s">
        <v>570</v>
      </c>
      <c r="B203" s="107" t="s">
        <v>571</v>
      </c>
      <c r="C203" s="107" t="s">
        <v>556</v>
      </c>
      <c r="D203" s="108" t="s">
        <v>44</v>
      </c>
      <c r="E203" s="108"/>
      <c r="F203" s="108" t="s">
        <v>45</v>
      </c>
      <c r="G203" s="108" t="s">
        <v>45</v>
      </c>
      <c r="H203" s="108">
        <v>0</v>
      </c>
      <c r="I203" s="109" t="s">
        <v>46</v>
      </c>
      <c r="J203" s="110" t="s">
        <v>557</v>
      </c>
      <c r="K203" s="110" t="s">
        <v>558</v>
      </c>
    </row>
    <row r="204" spans="1:11" hidden="1" x14ac:dyDescent="0.2">
      <c r="A204" s="107" t="s">
        <v>572</v>
      </c>
      <c r="B204" s="107" t="s">
        <v>573</v>
      </c>
      <c r="C204" s="107" t="s">
        <v>556</v>
      </c>
      <c r="D204" s="108" t="s">
        <v>44</v>
      </c>
      <c r="E204" s="108"/>
      <c r="F204" s="108" t="s">
        <v>45</v>
      </c>
      <c r="G204" s="108" t="s">
        <v>45</v>
      </c>
      <c r="H204" s="108">
        <v>0</v>
      </c>
      <c r="I204" s="109" t="s">
        <v>46</v>
      </c>
      <c r="J204" s="110" t="s">
        <v>557</v>
      </c>
      <c r="K204" s="110" t="s">
        <v>558</v>
      </c>
    </row>
    <row r="205" spans="1:11" hidden="1" x14ac:dyDescent="0.2">
      <c r="A205" s="107" t="s">
        <v>574</v>
      </c>
      <c r="B205" s="107" t="s">
        <v>575</v>
      </c>
      <c r="C205" s="107" t="s">
        <v>556</v>
      </c>
      <c r="D205" s="108" t="s">
        <v>436</v>
      </c>
      <c r="E205" s="108" t="s">
        <v>576</v>
      </c>
      <c r="F205" s="108" t="s">
        <v>419</v>
      </c>
      <c r="G205" s="108">
        <v>9.1300000000000008</v>
      </c>
      <c r="H205" s="108">
        <v>9</v>
      </c>
      <c r="I205" s="109" t="s">
        <v>46</v>
      </c>
      <c r="J205" s="110" t="s">
        <v>557</v>
      </c>
      <c r="K205" s="110" t="s">
        <v>558</v>
      </c>
    </row>
    <row r="206" spans="1:11" hidden="1" x14ac:dyDescent="0.2">
      <c r="A206" s="107" t="s">
        <v>577</v>
      </c>
      <c r="B206" s="107" t="s">
        <v>578</v>
      </c>
      <c r="C206" s="107" t="s">
        <v>556</v>
      </c>
      <c r="D206" s="108" t="s">
        <v>436</v>
      </c>
      <c r="E206" s="108" t="s">
        <v>576</v>
      </c>
      <c r="F206" s="108" t="s">
        <v>419</v>
      </c>
      <c r="G206" s="108">
        <v>9.1300000000000008</v>
      </c>
      <c r="H206" s="108">
        <v>9</v>
      </c>
      <c r="I206" s="109" t="s">
        <v>46</v>
      </c>
      <c r="J206" s="110" t="s">
        <v>557</v>
      </c>
      <c r="K206" s="110" t="s">
        <v>558</v>
      </c>
    </row>
    <row r="207" spans="1:11" hidden="1" x14ac:dyDescent="0.2">
      <c r="A207" s="107" t="s">
        <v>579</v>
      </c>
      <c r="B207" s="107" t="s">
        <v>580</v>
      </c>
      <c r="C207" s="107" t="s">
        <v>556</v>
      </c>
      <c r="D207" s="108" t="s">
        <v>44</v>
      </c>
      <c r="E207" s="108"/>
      <c r="F207" s="108" t="s">
        <v>45</v>
      </c>
      <c r="G207" s="108" t="s">
        <v>45</v>
      </c>
      <c r="H207" s="108">
        <v>0</v>
      </c>
      <c r="I207" s="109" t="s">
        <v>46</v>
      </c>
      <c r="J207" s="110" t="s">
        <v>557</v>
      </c>
      <c r="K207" s="110" t="s">
        <v>558</v>
      </c>
    </row>
    <row r="208" spans="1:11" hidden="1" x14ac:dyDescent="0.2">
      <c r="A208" s="107" t="s">
        <v>581</v>
      </c>
      <c r="B208" s="107" t="s">
        <v>582</v>
      </c>
      <c r="C208" s="107" t="s">
        <v>583</v>
      </c>
      <c r="D208" s="108" t="s">
        <v>44</v>
      </c>
      <c r="E208" s="108"/>
      <c r="F208" s="108" t="s">
        <v>45</v>
      </c>
      <c r="G208" s="108" t="s">
        <v>45</v>
      </c>
      <c r="H208" s="108">
        <v>0</v>
      </c>
      <c r="I208" s="109" t="s">
        <v>46</v>
      </c>
      <c r="J208" s="110" t="s">
        <v>584</v>
      </c>
      <c r="K208" s="110" t="s">
        <v>585</v>
      </c>
    </row>
    <row r="209" spans="1:11" hidden="1" x14ac:dyDescent="0.2">
      <c r="A209" s="107" t="s">
        <v>586</v>
      </c>
      <c r="B209" s="107" t="s">
        <v>587</v>
      </c>
      <c r="C209" s="107" t="s">
        <v>583</v>
      </c>
      <c r="D209" s="108" t="s">
        <v>44</v>
      </c>
      <c r="E209" s="108"/>
      <c r="F209" s="108" t="s">
        <v>45</v>
      </c>
      <c r="G209" s="108" t="s">
        <v>45</v>
      </c>
      <c r="H209" s="108">
        <v>0</v>
      </c>
      <c r="I209" s="109" t="s">
        <v>46</v>
      </c>
      <c r="J209" s="110" t="s">
        <v>584</v>
      </c>
      <c r="K209" s="110" t="s">
        <v>585</v>
      </c>
    </row>
    <row r="210" spans="1:11" hidden="1" x14ac:dyDescent="0.2">
      <c r="A210" s="107" t="s">
        <v>588</v>
      </c>
      <c r="B210" s="107" t="s">
        <v>589</v>
      </c>
      <c r="C210" s="107" t="s">
        <v>590</v>
      </c>
      <c r="D210" s="108" t="s">
        <v>44</v>
      </c>
      <c r="E210" s="108"/>
      <c r="F210" s="108" t="s">
        <v>419</v>
      </c>
      <c r="G210" s="111" t="s">
        <v>420</v>
      </c>
      <c r="H210" s="108">
        <v>3</v>
      </c>
      <c r="I210" s="109" t="s">
        <v>46</v>
      </c>
      <c r="J210" s="110" t="s">
        <v>591</v>
      </c>
      <c r="K210" s="110" t="s">
        <v>592</v>
      </c>
    </row>
    <row r="211" spans="1:11" hidden="1" x14ac:dyDescent="0.2">
      <c r="A211" s="107" t="s">
        <v>593</v>
      </c>
      <c r="B211" s="107" t="s">
        <v>594</v>
      </c>
      <c r="C211" s="107" t="s">
        <v>590</v>
      </c>
      <c r="D211" s="108" t="s">
        <v>44</v>
      </c>
      <c r="E211" s="108"/>
      <c r="F211" s="108" t="s">
        <v>419</v>
      </c>
      <c r="G211" s="111" t="s">
        <v>420</v>
      </c>
      <c r="H211" s="108">
        <v>3</v>
      </c>
      <c r="I211" s="109" t="s">
        <v>46</v>
      </c>
      <c r="J211" s="110" t="s">
        <v>591</v>
      </c>
      <c r="K211" s="110" t="s">
        <v>592</v>
      </c>
    </row>
    <row r="212" spans="1:11" hidden="1" x14ac:dyDescent="0.2">
      <c r="A212" s="107" t="s">
        <v>595</v>
      </c>
      <c r="B212" s="107" t="s">
        <v>596</v>
      </c>
      <c r="C212" s="107" t="s">
        <v>590</v>
      </c>
      <c r="D212" s="108" t="s">
        <v>44</v>
      </c>
      <c r="E212" s="108"/>
      <c r="F212" s="108" t="s">
        <v>419</v>
      </c>
      <c r="G212" s="111" t="s">
        <v>420</v>
      </c>
      <c r="H212" s="108">
        <v>3</v>
      </c>
      <c r="I212" s="109" t="s">
        <v>46</v>
      </c>
      <c r="J212" s="110" t="s">
        <v>591</v>
      </c>
      <c r="K212" s="110" t="s">
        <v>592</v>
      </c>
    </row>
    <row r="213" spans="1:11" hidden="1" x14ac:dyDescent="0.2">
      <c r="A213" s="107" t="s">
        <v>597</v>
      </c>
      <c r="B213" s="107" t="s">
        <v>598</v>
      </c>
      <c r="C213" s="107" t="s">
        <v>590</v>
      </c>
      <c r="D213" s="108" t="s">
        <v>44</v>
      </c>
      <c r="E213" s="108"/>
      <c r="F213" s="108" t="s">
        <v>419</v>
      </c>
      <c r="G213" s="111" t="s">
        <v>420</v>
      </c>
      <c r="H213" s="108">
        <v>3</v>
      </c>
      <c r="I213" s="109" t="s">
        <v>46</v>
      </c>
      <c r="J213" s="110" t="s">
        <v>591</v>
      </c>
      <c r="K213" s="110" t="s">
        <v>592</v>
      </c>
    </row>
    <row r="214" spans="1:11" hidden="1" x14ac:dyDescent="0.2">
      <c r="A214" s="107" t="s">
        <v>599</v>
      </c>
      <c r="B214" s="107" t="s">
        <v>600</v>
      </c>
      <c r="C214" s="107" t="s">
        <v>590</v>
      </c>
      <c r="D214" s="108" t="s">
        <v>44</v>
      </c>
      <c r="E214" s="108"/>
      <c r="F214" s="108" t="s">
        <v>419</v>
      </c>
      <c r="G214" s="111" t="s">
        <v>420</v>
      </c>
      <c r="H214" s="108">
        <v>3</v>
      </c>
      <c r="I214" s="109" t="s">
        <v>46</v>
      </c>
      <c r="J214" s="110" t="s">
        <v>591</v>
      </c>
      <c r="K214" s="110" t="s">
        <v>592</v>
      </c>
    </row>
    <row r="215" spans="1:11" hidden="1" x14ac:dyDescent="0.2">
      <c r="A215" s="107" t="s">
        <v>601</v>
      </c>
      <c r="B215" s="107" t="s">
        <v>602</v>
      </c>
      <c r="C215" s="107" t="s">
        <v>590</v>
      </c>
      <c r="D215" s="108" t="s">
        <v>44</v>
      </c>
      <c r="E215" s="108"/>
      <c r="F215" s="108" t="s">
        <v>419</v>
      </c>
      <c r="G215" s="111" t="s">
        <v>420</v>
      </c>
      <c r="H215" s="108">
        <v>3</v>
      </c>
      <c r="I215" s="109" t="s">
        <v>46</v>
      </c>
      <c r="J215" s="110" t="s">
        <v>591</v>
      </c>
      <c r="K215" s="110" t="s">
        <v>592</v>
      </c>
    </row>
    <row r="216" spans="1:11" hidden="1" x14ac:dyDescent="0.2">
      <c r="A216" s="107" t="s">
        <v>603</v>
      </c>
      <c r="B216" s="107" t="s">
        <v>604</v>
      </c>
      <c r="C216" s="107" t="s">
        <v>590</v>
      </c>
      <c r="D216" s="108" t="s">
        <v>44</v>
      </c>
      <c r="E216" s="108"/>
      <c r="F216" s="108" t="s">
        <v>419</v>
      </c>
      <c r="G216" s="111" t="s">
        <v>420</v>
      </c>
      <c r="H216" s="108">
        <v>3</v>
      </c>
      <c r="I216" s="109" t="s">
        <v>46</v>
      </c>
      <c r="J216" s="110" t="s">
        <v>591</v>
      </c>
      <c r="K216" s="110" t="s">
        <v>592</v>
      </c>
    </row>
    <row r="217" spans="1:11" hidden="1" x14ac:dyDescent="0.2">
      <c r="A217" s="107" t="s">
        <v>605</v>
      </c>
      <c r="B217" s="107" t="s">
        <v>606</v>
      </c>
      <c r="C217" s="107" t="s">
        <v>590</v>
      </c>
      <c r="D217" s="108" t="s">
        <v>44</v>
      </c>
      <c r="E217" s="108"/>
      <c r="F217" s="108" t="s">
        <v>419</v>
      </c>
      <c r="G217" s="111" t="s">
        <v>420</v>
      </c>
      <c r="H217" s="108">
        <v>3</v>
      </c>
      <c r="I217" s="109" t="s">
        <v>46</v>
      </c>
      <c r="J217" s="110" t="s">
        <v>591</v>
      </c>
      <c r="K217" s="110" t="s">
        <v>592</v>
      </c>
    </row>
    <row r="218" spans="1:11" hidden="1" x14ac:dyDescent="0.2">
      <c r="A218" s="107" t="s">
        <v>607</v>
      </c>
      <c r="B218" s="107" t="s">
        <v>608</v>
      </c>
      <c r="C218" s="107" t="s">
        <v>590</v>
      </c>
      <c r="D218" s="108" t="s">
        <v>44</v>
      </c>
      <c r="E218" s="108"/>
      <c r="F218" s="108" t="s">
        <v>419</v>
      </c>
      <c r="G218" s="111" t="s">
        <v>420</v>
      </c>
      <c r="H218" s="108">
        <v>3</v>
      </c>
      <c r="I218" s="109" t="s">
        <v>46</v>
      </c>
      <c r="J218" s="110" t="s">
        <v>591</v>
      </c>
      <c r="K218" s="110" t="s">
        <v>592</v>
      </c>
    </row>
    <row r="219" spans="1:11" hidden="1" x14ac:dyDescent="0.2">
      <c r="A219" s="107" t="s">
        <v>609</v>
      </c>
      <c r="B219" s="107" t="s">
        <v>610</v>
      </c>
      <c r="C219" s="107" t="s">
        <v>590</v>
      </c>
      <c r="D219" s="108" t="s">
        <v>44</v>
      </c>
      <c r="E219" s="108"/>
      <c r="F219" s="108" t="s">
        <v>419</v>
      </c>
      <c r="G219" s="111" t="s">
        <v>420</v>
      </c>
      <c r="H219" s="108">
        <v>3</v>
      </c>
      <c r="I219" s="109" t="s">
        <v>46</v>
      </c>
      <c r="J219" s="110" t="s">
        <v>591</v>
      </c>
      <c r="K219" s="110" t="s">
        <v>592</v>
      </c>
    </row>
    <row r="220" spans="1:11" hidden="1" x14ac:dyDescent="0.2">
      <c r="A220" s="107" t="s">
        <v>611</v>
      </c>
      <c r="B220" s="107" t="s">
        <v>612</v>
      </c>
      <c r="C220" s="107" t="s">
        <v>590</v>
      </c>
      <c r="D220" s="108" t="s">
        <v>44</v>
      </c>
      <c r="E220" s="108"/>
      <c r="F220" s="108" t="s">
        <v>419</v>
      </c>
      <c r="G220" s="111" t="s">
        <v>420</v>
      </c>
      <c r="H220" s="108">
        <v>3</v>
      </c>
      <c r="I220" s="109" t="s">
        <v>46</v>
      </c>
      <c r="J220" s="110" t="s">
        <v>591</v>
      </c>
      <c r="K220" s="110" t="s">
        <v>592</v>
      </c>
    </row>
    <row r="221" spans="1:11" hidden="1" x14ac:dyDescent="0.2">
      <c r="A221" s="107" t="s">
        <v>613</v>
      </c>
      <c r="B221" s="107" t="s">
        <v>614</v>
      </c>
      <c r="C221" s="107" t="s">
        <v>615</v>
      </c>
      <c r="D221" s="108" t="s">
        <v>44</v>
      </c>
      <c r="E221" s="108"/>
      <c r="F221" s="108" t="s">
        <v>45</v>
      </c>
      <c r="G221" s="108" t="s">
        <v>45</v>
      </c>
      <c r="H221" s="108">
        <v>0</v>
      </c>
      <c r="I221" s="109" t="s">
        <v>46</v>
      </c>
      <c r="J221" s="110" t="s">
        <v>616</v>
      </c>
      <c r="K221" s="110" t="s">
        <v>617</v>
      </c>
    </row>
    <row r="222" spans="1:11" hidden="1" x14ac:dyDescent="0.2">
      <c r="A222" s="107" t="s">
        <v>618</v>
      </c>
      <c r="B222" s="107" t="s">
        <v>619</v>
      </c>
      <c r="C222" s="107" t="s">
        <v>615</v>
      </c>
      <c r="D222" s="108" t="s">
        <v>44</v>
      </c>
      <c r="E222" s="108"/>
      <c r="F222" s="108" t="s">
        <v>45</v>
      </c>
      <c r="G222" s="108" t="s">
        <v>45</v>
      </c>
      <c r="H222" s="108">
        <v>0</v>
      </c>
      <c r="I222" s="109" t="s">
        <v>46</v>
      </c>
      <c r="J222" s="110" t="s">
        <v>616</v>
      </c>
      <c r="K222" s="110" t="s">
        <v>617</v>
      </c>
    </row>
    <row r="223" spans="1:11" hidden="1" x14ac:dyDescent="0.2">
      <c r="A223" s="107" t="s">
        <v>620</v>
      </c>
      <c r="B223" s="107" t="s">
        <v>621</v>
      </c>
      <c r="C223" s="107" t="s">
        <v>615</v>
      </c>
      <c r="D223" s="108" t="s">
        <v>44</v>
      </c>
      <c r="E223" s="108"/>
      <c r="F223" s="108" t="s">
        <v>45</v>
      </c>
      <c r="G223" s="108" t="s">
        <v>45</v>
      </c>
      <c r="H223" s="108">
        <v>0</v>
      </c>
      <c r="I223" s="109" t="s">
        <v>46</v>
      </c>
      <c r="J223" s="110" t="s">
        <v>616</v>
      </c>
      <c r="K223" s="110" t="s">
        <v>617</v>
      </c>
    </row>
    <row r="224" spans="1:11" hidden="1" x14ac:dyDescent="0.2">
      <c r="A224" s="107" t="s">
        <v>622</v>
      </c>
      <c r="B224" s="107" t="s">
        <v>623</v>
      </c>
      <c r="C224" s="107" t="s">
        <v>615</v>
      </c>
      <c r="D224" s="108" t="s">
        <v>44</v>
      </c>
      <c r="E224" s="108"/>
      <c r="F224" s="108" t="s">
        <v>45</v>
      </c>
      <c r="G224" s="108" t="s">
        <v>45</v>
      </c>
      <c r="H224" s="108">
        <v>0</v>
      </c>
      <c r="I224" s="109" t="s">
        <v>46</v>
      </c>
      <c r="J224" s="110" t="s">
        <v>616</v>
      </c>
      <c r="K224" s="110" t="s">
        <v>617</v>
      </c>
    </row>
    <row r="225" spans="1:11" hidden="1" x14ac:dyDescent="0.2">
      <c r="A225" s="107" t="s">
        <v>624</v>
      </c>
      <c r="B225" s="107" t="s">
        <v>625</v>
      </c>
      <c r="C225" s="107" t="s">
        <v>615</v>
      </c>
      <c r="D225" s="108" t="s">
        <v>44</v>
      </c>
      <c r="E225" s="108"/>
      <c r="F225" s="108" t="s">
        <v>45</v>
      </c>
      <c r="G225" s="108" t="s">
        <v>45</v>
      </c>
      <c r="H225" s="108">
        <v>0</v>
      </c>
      <c r="I225" s="109" t="s">
        <v>46</v>
      </c>
      <c r="J225" s="110" t="s">
        <v>616</v>
      </c>
      <c r="K225" s="110" t="s">
        <v>617</v>
      </c>
    </row>
    <row r="226" spans="1:11" hidden="1" x14ac:dyDescent="0.2">
      <c r="A226" s="107" t="s">
        <v>626</v>
      </c>
      <c r="B226" s="107" t="s">
        <v>627</v>
      </c>
      <c r="C226" s="107" t="s">
        <v>628</v>
      </c>
      <c r="D226" s="108" t="s">
        <v>44</v>
      </c>
      <c r="E226" s="108"/>
      <c r="F226" s="108" t="s">
        <v>45</v>
      </c>
      <c r="G226" s="108" t="s">
        <v>45</v>
      </c>
      <c r="H226" s="108">
        <v>0</v>
      </c>
      <c r="I226" s="109" t="s">
        <v>46</v>
      </c>
      <c r="J226" s="110" t="s">
        <v>629</v>
      </c>
      <c r="K226" s="110" t="s">
        <v>630</v>
      </c>
    </row>
    <row r="227" spans="1:11" hidden="1" x14ac:dyDescent="0.2">
      <c r="A227" s="107" t="s">
        <v>631</v>
      </c>
      <c r="B227" s="107" t="s">
        <v>632</v>
      </c>
      <c r="C227" s="107" t="s">
        <v>628</v>
      </c>
      <c r="D227" s="108" t="s">
        <v>44</v>
      </c>
      <c r="E227" s="108"/>
      <c r="F227" s="108" t="s">
        <v>45</v>
      </c>
      <c r="G227" s="108" t="s">
        <v>45</v>
      </c>
      <c r="H227" s="108">
        <v>0</v>
      </c>
      <c r="I227" s="109" t="s">
        <v>46</v>
      </c>
      <c r="J227" s="110" t="s">
        <v>629</v>
      </c>
      <c r="K227" s="110" t="s">
        <v>630</v>
      </c>
    </row>
    <row r="228" spans="1:11" hidden="1" x14ac:dyDescent="0.2">
      <c r="A228" s="107" t="s">
        <v>633</v>
      </c>
      <c r="B228" s="107" t="s">
        <v>634</v>
      </c>
      <c r="C228" s="107" t="s">
        <v>628</v>
      </c>
      <c r="D228" s="108" t="s">
        <v>44</v>
      </c>
      <c r="E228" s="108"/>
      <c r="F228" s="108" t="s">
        <v>45</v>
      </c>
      <c r="G228" s="108" t="s">
        <v>45</v>
      </c>
      <c r="H228" s="108">
        <v>0</v>
      </c>
      <c r="I228" s="109" t="s">
        <v>46</v>
      </c>
      <c r="J228" s="110" t="s">
        <v>629</v>
      </c>
      <c r="K228" s="110" t="s">
        <v>630</v>
      </c>
    </row>
    <row r="229" spans="1:11" hidden="1" x14ac:dyDescent="0.2">
      <c r="A229" s="107" t="s">
        <v>635</v>
      </c>
      <c r="B229" s="107" t="s">
        <v>636</v>
      </c>
      <c r="C229" s="107" t="s">
        <v>628</v>
      </c>
      <c r="D229" s="108" t="s">
        <v>44</v>
      </c>
      <c r="E229" s="108"/>
      <c r="F229" s="108" t="s">
        <v>45</v>
      </c>
      <c r="G229" s="108" t="s">
        <v>45</v>
      </c>
      <c r="H229" s="108">
        <v>0</v>
      </c>
      <c r="I229" s="109" t="s">
        <v>46</v>
      </c>
      <c r="J229" s="110" t="s">
        <v>629</v>
      </c>
      <c r="K229" s="110" t="s">
        <v>630</v>
      </c>
    </row>
    <row r="230" spans="1:11" hidden="1" x14ac:dyDescent="0.2">
      <c r="A230" s="107" t="s">
        <v>637</v>
      </c>
      <c r="B230" s="107" t="s">
        <v>638</v>
      </c>
      <c r="C230" s="107" t="s">
        <v>628</v>
      </c>
      <c r="D230" s="108" t="s">
        <v>44</v>
      </c>
      <c r="E230" s="108"/>
      <c r="F230" s="108" t="s">
        <v>45</v>
      </c>
      <c r="G230" s="108" t="s">
        <v>45</v>
      </c>
      <c r="H230" s="108">
        <v>0</v>
      </c>
      <c r="I230" s="109" t="s">
        <v>46</v>
      </c>
      <c r="J230" s="110" t="s">
        <v>629</v>
      </c>
      <c r="K230" s="110" t="s">
        <v>630</v>
      </c>
    </row>
    <row r="231" spans="1:11" hidden="1" x14ac:dyDescent="0.2">
      <c r="A231" s="107" t="s">
        <v>639</v>
      </c>
      <c r="B231" s="107" t="s">
        <v>640</v>
      </c>
      <c r="C231" s="107" t="s">
        <v>628</v>
      </c>
      <c r="D231" s="108" t="s">
        <v>44</v>
      </c>
      <c r="E231" s="108"/>
      <c r="F231" s="108" t="s">
        <v>45</v>
      </c>
      <c r="G231" s="108" t="s">
        <v>45</v>
      </c>
      <c r="H231" s="108">
        <v>0</v>
      </c>
      <c r="I231" s="109" t="s">
        <v>46</v>
      </c>
      <c r="J231" s="110" t="s">
        <v>629</v>
      </c>
      <c r="K231" s="110" t="s">
        <v>630</v>
      </c>
    </row>
    <row r="232" spans="1:11" hidden="1" x14ac:dyDescent="0.2">
      <c r="A232" s="107" t="s">
        <v>641</v>
      </c>
      <c r="B232" s="107" t="s">
        <v>642</v>
      </c>
      <c r="C232" s="107" t="s">
        <v>628</v>
      </c>
      <c r="D232" s="108" t="s">
        <v>44</v>
      </c>
      <c r="E232" s="108"/>
      <c r="F232" s="108" t="s">
        <v>45</v>
      </c>
      <c r="G232" s="108" t="s">
        <v>45</v>
      </c>
      <c r="H232" s="108">
        <v>0</v>
      </c>
      <c r="I232" s="109" t="s">
        <v>46</v>
      </c>
      <c r="J232" s="110" t="s">
        <v>629</v>
      </c>
      <c r="K232" s="110" t="s">
        <v>630</v>
      </c>
    </row>
    <row r="233" spans="1:11" hidden="1" x14ac:dyDescent="0.2">
      <c r="A233" s="107" t="s">
        <v>643</v>
      </c>
      <c r="B233" s="107" t="s">
        <v>644</v>
      </c>
      <c r="C233" s="107" t="s">
        <v>628</v>
      </c>
      <c r="D233" s="108" t="s">
        <v>44</v>
      </c>
      <c r="E233" s="108"/>
      <c r="F233" s="108" t="s">
        <v>45</v>
      </c>
      <c r="G233" s="108" t="s">
        <v>45</v>
      </c>
      <c r="H233" s="108">
        <v>0</v>
      </c>
      <c r="I233" s="109" t="s">
        <v>46</v>
      </c>
      <c r="J233" s="110" t="s">
        <v>629</v>
      </c>
      <c r="K233" s="110" t="s">
        <v>630</v>
      </c>
    </row>
    <row r="234" spans="1:11" hidden="1" x14ac:dyDescent="0.2">
      <c r="A234" s="107" t="s">
        <v>645</v>
      </c>
      <c r="B234" s="107" t="s">
        <v>646</v>
      </c>
      <c r="C234" s="107" t="s">
        <v>628</v>
      </c>
      <c r="D234" s="108" t="s">
        <v>44</v>
      </c>
      <c r="E234" s="108"/>
      <c r="F234" s="108" t="s">
        <v>45</v>
      </c>
      <c r="G234" s="108" t="s">
        <v>45</v>
      </c>
      <c r="H234" s="108">
        <v>0</v>
      </c>
      <c r="I234" s="109" t="s">
        <v>46</v>
      </c>
      <c r="J234" s="110" t="s">
        <v>629</v>
      </c>
      <c r="K234" s="110" t="s">
        <v>630</v>
      </c>
    </row>
    <row r="235" spans="1:11" hidden="1" x14ac:dyDescent="0.2">
      <c r="A235" s="107" t="s">
        <v>647</v>
      </c>
      <c r="B235" s="107" t="s">
        <v>648</v>
      </c>
      <c r="C235" s="107" t="s">
        <v>628</v>
      </c>
      <c r="D235" s="108" t="s">
        <v>44</v>
      </c>
      <c r="E235" s="108"/>
      <c r="F235" s="108" t="s">
        <v>45</v>
      </c>
      <c r="G235" s="108" t="s">
        <v>45</v>
      </c>
      <c r="H235" s="108">
        <v>0</v>
      </c>
      <c r="I235" s="109" t="s">
        <v>46</v>
      </c>
      <c r="J235" s="110" t="s">
        <v>629</v>
      </c>
      <c r="K235" s="110" t="s">
        <v>630</v>
      </c>
    </row>
    <row r="236" spans="1:11" hidden="1" x14ac:dyDescent="0.2">
      <c r="A236" s="107" t="s">
        <v>649</v>
      </c>
      <c r="B236" s="107" t="s">
        <v>650</v>
      </c>
      <c r="C236" s="107" t="s">
        <v>628</v>
      </c>
      <c r="D236" s="108" t="s">
        <v>44</v>
      </c>
      <c r="E236" s="108"/>
      <c r="F236" s="108" t="s">
        <v>45</v>
      </c>
      <c r="G236" s="108" t="s">
        <v>45</v>
      </c>
      <c r="H236" s="108">
        <v>0</v>
      </c>
      <c r="I236" s="109" t="s">
        <v>46</v>
      </c>
      <c r="J236" s="110" t="s">
        <v>629</v>
      </c>
      <c r="K236" s="110" t="s">
        <v>630</v>
      </c>
    </row>
    <row r="237" spans="1:11" hidden="1" x14ac:dyDescent="0.2">
      <c r="A237" s="107" t="s">
        <v>651</v>
      </c>
      <c r="B237" s="107" t="s">
        <v>652</v>
      </c>
      <c r="C237" s="107" t="s">
        <v>653</v>
      </c>
      <c r="D237" s="108" t="s">
        <v>436</v>
      </c>
      <c r="E237" s="108" t="s">
        <v>654</v>
      </c>
      <c r="F237" s="108" t="s">
        <v>419</v>
      </c>
      <c r="G237" s="108">
        <v>9.1300000000000008</v>
      </c>
      <c r="H237" s="108">
        <v>7</v>
      </c>
      <c r="I237" s="109" t="s">
        <v>46</v>
      </c>
      <c r="J237" s="110" t="s">
        <v>655</v>
      </c>
      <c r="K237" s="110" t="s">
        <v>656</v>
      </c>
    </row>
    <row r="238" spans="1:11" hidden="1" x14ac:dyDescent="0.2">
      <c r="A238" s="107" t="s">
        <v>657</v>
      </c>
      <c r="B238" s="107" t="s">
        <v>658</v>
      </c>
      <c r="C238" s="107" t="s">
        <v>653</v>
      </c>
      <c r="D238" s="108" t="s">
        <v>436</v>
      </c>
      <c r="E238" s="108" t="s">
        <v>654</v>
      </c>
      <c r="F238" s="108" t="s">
        <v>419</v>
      </c>
      <c r="G238" s="108">
        <v>9.1300000000000008</v>
      </c>
      <c r="H238" s="108">
        <v>7</v>
      </c>
      <c r="I238" s="109" t="s">
        <v>46</v>
      </c>
      <c r="J238" s="110" t="s">
        <v>655</v>
      </c>
      <c r="K238" s="110" t="s">
        <v>656</v>
      </c>
    </row>
    <row r="239" spans="1:11" hidden="1" x14ac:dyDescent="0.2">
      <c r="A239" s="107" t="s">
        <v>659</v>
      </c>
      <c r="B239" s="107" t="s">
        <v>660</v>
      </c>
      <c r="C239" s="107" t="s">
        <v>653</v>
      </c>
      <c r="D239" s="108" t="s">
        <v>436</v>
      </c>
      <c r="E239" s="108" t="s">
        <v>654</v>
      </c>
      <c r="F239" s="108" t="s">
        <v>419</v>
      </c>
      <c r="G239" s="108">
        <v>9.1300000000000008</v>
      </c>
      <c r="H239" s="108">
        <v>7</v>
      </c>
      <c r="I239" s="109" t="s">
        <v>46</v>
      </c>
      <c r="J239" s="110" t="s">
        <v>655</v>
      </c>
      <c r="K239" s="110" t="s">
        <v>656</v>
      </c>
    </row>
    <row r="240" spans="1:11" hidden="1" x14ac:dyDescent="0.2">
      <c r="A240" s="107" t="s">
        <v>661</v>
      </c>
      <c r="B240" s="107" t="s">
        <v>662</v>
      </c>
      <c r="C240" s="107" t="s">
        <v>653</v>
      </c>
      <c r="D240" s="108" t="s">
        <v>436</v>
      </c>
      <c r="E240" s="108" t="s">
        <v>654</v>
      </c>
      <c r="F240" s="108" t="s">
        <v>419</v>
      </c>
      <c r="G240" s="108">
        <v>9.1300000000000008</v>
      </c>
      <c r="H240" s="108">
        <v>7</v>
      </c>
      <c r="I240" s="109" t="s">
        <v>46</v>
      </c>
      <c r="J240" s="110" t="s">
        <v>655</v>
      </c>
      <c r="K240" s="110" t="s">
        <v>656</v>
      </c>
    </row>
    <row r="241" spans="1:11" hidden="1" x14ac:dyDescent="0.2">
      <c r="A241" s="107" t="s">
        <v>663</v>
      </c>
      <c r="B241" s="107" t="s">
        <v>664</v>
      </c>
      <c r="C241" s="107" t="s">
        <v>653</v>
      </c>
      <c r="D241" s="108" t="s">
        <v>436</v>
      </c>
      <c r="E241" s="108" t="s">
        <v>654</v>
      </c>
      <c r="F241" s="108" t="s">
        <v>419</v>
      </c>
      <c r="G241" s="108">
        <v>9.1300000000000008</v>
      </c>
      <c r="H241" s="108">
        <v>7</v>
      </c>
      <c r="I241" s="109" t="s">
        <v>46</v>
      </c>
      <c r="J241" s="110" t="s">
        <v>655</v>
      </c>
      <c r="K241" s="110" t="s">
        <v>656</v>
      </c>
    </row>
    <row r="242" spans="1:11" hidden="1" x14ac:dyDescent="0.2">
      <c r="A242" s="107" t="s">
        <v>665</v>
      </c>
      <c r="B242" s="107" t="s">
        <v>666</v>
      </c>
      <c r="C242" s="107" t="s">
        <v>653</v>
      </c>
      <c r="D242" s="108" t="s">
        <v>436</v>
      </c>
      <c r="E242" s="108" t="s">
        <v>654</v>
      </c>
      <c r="F242" s="108" t="s">
        <v>419</v>
      </c>
      <c r="G242" s="108">
        <v>9.1300000000000008</v>
      </c>
      <c r="H242" s="108">
        <v>7</v>
      </c>
      <c r="I242" s="109" t="s">
        <v>46</v>
      </c>
      <c r="J242" s="110" t="s">
        <v>655</v>
      </c>
      <c r="K242" s="110" t="s">
        <v>656</v>
      </c>
    </row>
    <row r="243" spans="1:11" hidden="1" x14ac:dyDescent="0.2">
      <c r="A243" s="107" t="s">
        <v>667</v>
      </c>
      <c r="B243" s="107" t="s">
        <v>668</v>
      </c>
      <c r="C243" s="107" t="s">
        <v>653</v>
      </c>
      <c r="D243" s="108" t="s">
        <v>436</v>
      </c>
      <c r="E243" s="108" t="s">
        <v>669</v>
      </c>
      <c r="F243" s="108" t="s">
        <v>45</v>
      </c>
      <c r="G243" s="108" t="s">
        <v>45</v>
      </c>
      <c r="H243" s="108">
        <v>0</v>
      </c>
      <c r="I243" s="109" t="s">
        <v>46</v>
      </c>
      <c r="J243" s="110" t="s">
        <v>655</v>
      </c>
      <c r="K243" s="110" t="s">
        <v>656</v>
      </c>
    </row>
    <row r="244" spans="1:11" hidden="1" x14ac:dyDescent="0.2">
      <c r="A244" s="107" t="s">
        <v>670</v>
      </c>
      <c r="B244" s="107" t="s">
        <v>671</v>
      </c>
      <c r="C244" s="107" t="s">
        <v>653</v>
      </c>
      <c r="D244" s="108" t="s">
        <v>436</v>
      </c>
      <c r="E244" s="108" t="s">
        <v>669</v>
      </c>
      <c r="F244" s="108" t="s">
        <v>45</v>
      </c>
      <c r="G244" s="108" t="s">
        <v>45</v>
      </c>
      <c r="H244" s="108">
        <v>0</v>
      </c>
      <c r="I244" s="109" t="s">
        <v>46</v>
      </c>
      <c r="J244" s="110" t="s">
        <v>655</v>
      </c>
      <c r="K244" s="110" t="s">
        <v>656</v>
      </c>
    </row>
    <row r="245" spans="1:11" hidden="1" x14ac:dyDescent="0.2">
      <c r="A245" s="107" t="s">
        <v>672</v>
      </c>
      <c r="B245" s="107" t="s">
        <v>673</v>
      </c>
      <c r="C245" s="107" t="s">
        <v>653</v>
      </c>
      <c r="D245" s="108" t="s">
        <v>436</v>
      </c>
      <c r="E245" s="108" t="s">
        <v>669</v>
      </c>
      <c r="F245" s="108" t="s">
        <v>45</v>
      </c>
      <c r="G245" s="108" t="s">
        <v>45</v>
      </c>
      <c r="H245" s="108">
        <v>0</v>
      </c>
      <c r="I245" s="109" t="s">
        <v>46</v>
      </c>
      <c r="J245" s="110" t="s">
        <v>655</v>
      </c>
      <c r="K245" s="110" t="s">
        <v>656</v>
      </c>
    </row>
    <row r="246" spans="1:11" hidden="1" x14ac:dyDescent="0.2">
      <c r="A246" s="107" t="s">
        <v>674</v>
      </c>
      <c r="B246" s="107" t="s">
        <v>675</v>
      </c>
      <c r="C246" s="107" t="s">
        <v>653</v>
      </c>
      <c r="D246" s="108" t="s">
        <v>44</v>
      </c>
      <c r="E246" s="108"/>
      <c r="F246" s="108" t="s">
        <v>45</v>
      </c>
      <c r="G246" s="108" t="s">
        <v>45</v>
      </c>
      <c r="H246" s="108">
        <v>0</v>
      </c>
      <c r="I246" s="109" t="s">
        <v>46</v>
      </c>
      <c r="J246" s="110" t="s">
        <v>655</v>
      </c>
      <c r="K246" s="110" t="s">
        <v>656</v>
      </c>
    </row>
    <row r="247" spans="1:11" hidden="1" x14ac:dyDescent="0.2">
      <c r="A247" s="107" t="s">
        <v>676</v>
      </c>
      <c r="B247" s="107" t="s">
        <v>677</v>
      </c>
      <c r="C247" s="107" t="s">
        <v>653</v>
      </c>
      <c r="D247" s="108" t="s">
        <v>44</v>
      </c>
      <c r="E247" s="108"/>
      <c r="F247" s="108" t="s">
        <v>45</v>
      </c>
      <c r="G247" s="108" t="s">
        <v>45</v>
      </c>
      <c r="H247" s="108">
        <v>0</v>
      </c>
      <c r="I247" s="109" t="s">
        <v>46</v>
      </c>
      <c r="J247" s="110" t="s">
        <v>655</v>
      </c>
      <c r="K247" s="110" t="s">
        <v>656</v>
      </c>
    </row>
    <row r="248" spans="1:11" hidden="1" x14ac:dyDescent="0.2">
      <c r="A248" s="107" t="s">
        <v>678</v>
      </c>
      <c r="B248" s="107" t="s">
        <v>679</v>
      </c>
      <c r="C248" s="107" t="s">
        <v>653</v>
      </c>
      <c r="D248" s="108" t="s">
        <v>44</v>
      </c>
      <c r="E248" s="108"/>
      <c r="F248" s="108" t="s">
        <v>45</v>
      </c>
      <c r="G248" s="108" t="s">
        <v>45</v>
      </c>
      <c r="H248" s="108">
        <v>0</v>
      </c>
      <c r="I248" s="109" t="s">
        <v>46</v>
      </c>
      <c r="J248" s="110" t="s">
        <v>655</v>
      </c>
      <c r="K248" s="110" t="s">
        <v>656</v>
      </c>
    </row>
    <row r="249" spans="1:11" hidden="1" x14ac:dyDescent="0.2">
      <c r="A249" s="107" t="s">
        <v>680</v>
      </c>
      <c r="B249" s="107" t="s">
        <v>681</v>
      </c>
      <c r="C249" s="107" t="s">
        <v>653</v>
      </c>
      <c r="D249" s="108" t="s">
        <v>44</v>
      </c>
      <c r="E249" s="108"/>
      <c r="F249" s="108" t="s">
        <v>45</v>
      </c>
      <c r="G249" s="108" t="s">
        <v>45</v>
      </c>
      <c r="H249" s="108">
        <v>0</v>
      </c>
      <c r="I249" s="109" t="s">
        <v>46</v>
      </c>
      <c r="J249" s="110" t="s">
        <v>655</v>
      </c>
      <c r="K249" s="110" t="s">
        <v>656</v>
      </c>
    </row>
    <row r="250" spans="1:11" hidden="1" x14ac:dyDescent="0.2">
      <c r="A250" s="107" t="s">
        <v>682</v>
      </c>
      <c r="B250" s="107" t="s">
        <v>683</v>
      </c>
      <c r="C250" s="107" t="s">
        <v>653</v>
      </c>
      <c r="D250" s="108" t="s">
        <v>44</v>
      </c>
      <c r="E250" s="108"/>
      <c r="F250" s="108" t="s">
        <v>45</v>
      </c>
      <c r="G250" s="108" t="s">
        <v>45</v>
      </c>
      <c r="H250" s="108">
        <v>0</v>
      </c>
      <c r="I250" s="109" t="s">
        <v>46</v>
      </c>
      <c r="J250" s="110" t="s">
        <v>655</v>
      </c>
      <c r="K250" s="110" t="s">
        <v>656</v>
      </c>
    </row>
    <row r="251" spans="1:11" hidden="1" x14ac:dyDescent="0.2">
      <c r="A251" s="107" t="s">
        <v>684</v>
      </c>
      <c r="B251" s="107" t="s">
        <v>685</v>
      </c>
      <c r="C251" s="107" t="s">
        <v>653</v>
      </c>
      <c r="D251" s="108" t="s">
        <v>44</v>
      </c>
      <c r="E251" s="108"/>
      <c r="F251" s="108" t="s">
        <v>45</v>
      </c>
      <c r="G251" s="108" t="s">
        <v>45</v>
      </c>
      <c r="H251" s="108">
        <v>0</v>
      </c>
      <c r="I251" s="109" t="s">
        <v>46</v>
      </c>
      <c r="J251" s="110" t="s">
        <v>655</v>
      </c>
      <c r="K251" s="110" t="s">
        <v>656</v>
      </c>
    </row>
    <row r="252" spans="1:11" hidden="1" x14ac:dyDescent="0.2">
      <c r="A252" s="107" t="s">
        <v>686</v>
      </c>
      <c r="B252" s="107" t="s">
        <v>687</v>
      </c>
      <c r="C252" s="107" t="s">
        <v>653</v>
      </c>
      <c r="D252" s="108" t="s">
        <v>44</v>
      </c>
      <c r="E252" s="108"/>
      <c r="F252" s="108" t="s">
        <v>45</v>
      </c>
      <c r="G252" s="108" t="s">
        <v>45</v>
      </c>
      <c r="H252" s="108">
        <v>0</v>
      </c>
      <c r="I252" s="109" t="s">
        <v>46</v>
      </c>
      <c r="J252" s="110" t="s">
        <v>655</v>
      </c>
      <c r="K252" s="110" t="s">
        <v>656</v>
      </c>
    </row>
    <row r="253" spans="1:11" hidden="1" x14ac:dyDescent="0.2">
      <c r="A253" s="107" t="s">
        <v>688</v>
      </c>
      <c r="B253" s="107" t="s">
        <v>689</v>
      </c>
      <c r="C253" s="107" t="s">
        <v>653</v>
      </c>
      <c r="D253" s="108" t="s">
        <v>44</v>
      </c>
      <c r="E253" s="108"/>
      <c r="F253" s="108" t="s">
        <v>419</v>
      </c>
      <c r="G253" s="108">
        <v>9.1300000000000008</v>
      </c>
      <c r="H253" s="108">
        <v>10</v>
      </c>
      <c r="I253" s="109" t="s">
        <v>46</v>
      </c>
      <c r="J253" s="110" t="s">
        <v>655</v>
      </c>
      <c r="K253" s="110" t="s">
        <v>656</v>
      </c>
    </row>
    <row r="254" spans="1:11" hidden="1" x14ac:dyDescent="0.2">
      <c r="A254" s="107" t="s">
        <v>690</v>
      </c>
      <c r="B254" s="107" t="s">
        <v>691</v>
      </c>
      <c r="C254" s="107" t="s">
        <v>653</v>
      </c>
      <c r="D254" s="108" t="s">
        <v>44</v>
      </c>
      <c r="E254" s="108"/>
      <c r="F254" s="108" t="s">
        <v>45</v>
      </c>
      <c r="G254" s="108" t="s">
        <v>45</v>
      </c>
      <c r="H254" s="108">
        <v>0</v>
      </c>
      <c r="I254" s="109" t="s">
        <v>46</v>
      </c>
      <c r="J254" s="110" t="s">
        <v>655</v>
      </c>
      <c r="K254" s="110" t="s">
        <v>656</v>
      </c>
    </row>
    <row r="255" spans="1:11" hidden="1" x14ac:dyDescent="0.2">
      <c r="A255" s="107" t="s">
        <v>692</v>
      </c>
      <c r="B255" s="107" t="s">
        <v>693</v>
      </c>
      <c r="C255" s="107" t="s">
        <v>653</v>
      </c>
      <c r="D255" s="108" t="s">
        <v>44</v>
      </c>
      <c r="E255" s="108"/>
      <c r="F255" s="108" t="s">
        <v>45</v>
      </c>
      <c r="G255" s="108" t="s">
        <v>45</v>
      </c>
      <c r="H255" s="108">
        <v>0</v>
      </c>
      <c r="I255" s="109" t="s">
        <v>46</v>
      </c>
      <c r="J255" s="110" t="s">
        <v>655</v>
      </c>
      <c r="K255" s="110" t="s">
        <v>656</v>
      </c>
    </row>
    <row r="256" spans="1:11" hidden="1" x14ac:dyDescent="0.2">
      <c r="A256" s="107" t="s">
        <v>694</v>
      </c>
      <c r="B256" s="107" t="s">
        <v>695</v>
      </c>
      <c r="C256" s="107" t="s">
        <v>653</v>
      </c>
      <c r="D256" s="108" t="s">
        <v>44</v>
      </c>
      <c r="E256" s="108"/>
      <c r="F256" s="108" t="s">
        <v>45</v>
      </c>
      <c r="G256" s="108" t="s">
        <v>45</v>
      </c>
      <c r="H256" s="108">
        <v>0</v>
      </c>
      <c r="I256" s="109" t="s">
        <v>46</v>
      </c>
      <c r="J256" s="110" t="s">
        <v>655</v>
      </c>
      <c r="K256" s="110" t="s">
        <v>656</v>
      </c>
    </row>
    <row r="257" spans="1:11" hidden="1" x14ac:dyDescent="0.2">
      <c r="A257" s="107" t="s">
        <v>696</v>
      </c>
      <c r="B257" s="107" t="s">
        <v>697</v>
      </c>
      <c r="C257" s="107" t="s">
        <v>653</v>
      </c>
      <c r="D257" s="108" t="s">
        <v>44</v>
      </c>
      <c r="E257" s="108"/>
      <c r="F257" s="108" t="s">
        <v>45</v>
      </c>
      <c r="G257" s="108" t="s">
        <v>45</v>
      </c>
      <c r="H257" s="108">
        <v>0</v>
      </c>
      <c r="I257" s="109" t="s">
        <v>46</v>
      </c>
      <c r="J257" s="110" t="s">
        <v>655</v>
      </c>
      <c r="K257" s="110" t="s">
        <v>656</v>
      </c>
    </row>
    <row r="258" spans="1:11" hidden="1" x14ac:dyDescent="0.2">
      <c r="A258" s="107" t="s">
        <v>698</v>
      </c>
      <c r="B258" s="107" t="s">
        <v>699</v>
      </c>
      <c r="C258" s="107" t="s">
        <v>653</v>
      </c>
      <c r="D258" s="108" t="s">
        <v>44</v>
      </c>
      <c r="E258" s="108"/>
      <c r="F258" s="108" t="s">
        <v>45</v>
      </c>
      <c r="G258" s="108" t="s">
        <v>45</v>
      </c>
      <c r="H258" s="108">
        <v>0</v>
      </c>
      <c r="I258" s="109" t="s">
        <v>46</v>
      </c>
      <c r="J258" s="110" t="s">
        <v>655</v>
      </c>
      <c r="K258" s="110" t="s">
        <v>656</v>
      </c>
    </row>
    <row r="259" spans="1:11" hidden="1" x14ac:dyDescent="0.2">
      <c r="A259" s="107" t="s">
        <v>700</v>
      </c>
      <c r="B259" s="107" t="s">
        <v>701</v>
      </c>
      <c r="C259" s="107" t="s">
        <v>653</v>
      </c>
      <c r="D259" s="108" t="s">
        <v>44</v>
      </c>
      <c r="E259" s="108"/>
      <c r="F259" s="108" t="s">
        <v>45</v>
      </c>
      <c r="G259" s="108" t="s">
        <v>45</v>
      </c>
      <c r="H259" s="108">
        <v>0</v>
      </c>
      <c r="I259" s="109" t="s">
        <v>46</v>
      </c>
      <c r="J259" s="110" t="s">
        <v>655</v>
      </c>
      <c r="K259" s="110" t="s">
        <v>656</v>
      </c>
    </row>
    <row r="260" spans="1:11" hidden="1" x14ac:dyDescent="0.2">
      <c r="A260" s="107" t="s">
        <v>702</v>
      </c>
      <c r="B260" s="107" t="s">
        <v>703</v>
      </c>
      <c r="C260" s="107" t="s">
        <v>653</v>
      </c>
      <c r="D260" s="108" t="s">
        <v>44</v>
      </c>
      <c r="E260" s="108"/>
      <c r="F260" s="108" t="s">
        <v>45</v>
      </c>
      <c r="G260" s="108" t="s">
        <v>45</v>
      </c>
      <c r="H260" s="108">
        <v>0</v>
      </c>
      <c r="I260" s="109" t="s">
        <v>46</v>
      </c>
      <c r="J260" s="110" t="s">
        <v>655</v>
      </c>
      <c r="K260" s="110" t="s">
        <v>656</v>
      </c>
    </row>
    <row r="261" spans="1:11" hidden="1" x14ac:dyDescent="0.2">
      <c r="A261" s="107" t="s">
        <v>704</v>
      </c>
      <c r="B261" s="107" t="s">
        <v>705</v>
      </c>
      <c r="C261" s="107" t="s">
        <v>653</v>
      </c>
      <c r="D261" s="108" t="s">
        <v>44</v>
      </c>
      <c r="E261" s="108"/>
      <c r="F261" s="108" t="s">
        <v>45</v>
      </c>
      <c r="G261" s="108" t="s">
        <v>45</v>
      </c>
      <c r="H261" s="108">
        <v>0</v>
      </c>
      <c r="I261" s="109" t="s">
        <v>46</v>
      </c>
      <c r="J261" s="110" t="s">
        <v>655</v>
      </c>
      <c r="K261" s="110" t="s">
        <v>656</v>
      </c>
    </row>
    <row r="262" spans="1:11" hidden="1" x14ac:dyDescent="0.2">
      <c r="A262" s="107" t="s">
        <v>706</v>
      </c>
      <c r="B262" s="107" t="s">
        <v>707</v>
      </c>
      <c r="C262" s="107" t="s">
        <v>653</v>
      </c>
      <c r="D262" s="108" t="s">
        <v>44</v>
      </c>
      <c r="E262" s="108"/>
      <c r="F262" s="108" t="s">
        <v>45</v>
      </c>
      <c r="G262" s="108" t="s">
        <v>45</v>
      </c>
      <c r="H262" s="108">
        <v>0</v>
      </c>
      <c r="I262" s="109" t="s">
        <v>46</v>
      </c>
      <c r="J262" s="110" t="s">
        <v>655</v>
      </c>
      <c r="K262" s="110" t="s">
        <v>656</v>
      </c>
    </row>
    <row r="263" spans="1:11" hidden="1" x14ac:dyDescent="0.2">
      <c r="A263" s="107" t="s">
        <v>708</v>
      </c>
      <c r="B263" s="107" t="s">
        <v>709</v>
      </c>
      <c r="C263" s="107" t="s">
        <v>653</v>
      </c>
      <c r="D263" s="108" t="s">
        <v>436</v>
      </c>
      <c r="E263" s="108" t="s">
        <v>654</v>
      </c>
      <c r="F263" s="108" t="s">
        <v>419</v>
      </c>
      <c r="G263" s="108">
        <v>9.1300000000000008</v>
      </c>
      <c r="H263" s="108">
        <v>8</v>
      </c>
      <c r="I263" s="109" t="s">
        <v>46</v>
      </c>
      <c r="J263" s="110" t="s">
        <v>655</v>
      </c>
      <c r="K263" s="110" t="s">
        <v>656</v>
      </c>
    </row>
    <row r="264" spans="1:11" hidden="1" x14ac:dyDescent="0.2">
      <c r="A264" s="107" t="s">
        <v>710</v>
      </c>
      <c r="B264" s="107" t="s">
        <v>711</v>
      </c>
      <c r="C264" s="107" t="s">
        <v>653</v>
      </c>
      <c r="D264" s="108" t="s">
        <v>436</v>
      </c>
      <c r="E264" s="108" t="s">
        <v>654</v>
      </c>
      <c r="F264" s="108" t="s">
        <v>419</v>
      </c>
      <c r="G264" s="108">
        <v>9.1300000000000008</v>
      </c>
      <c r="H264" s="108">
        <v>8</v>
      </c>
      <c r="I264" s="109" t="s">
        <v>46</v>
      </c>
      <c r="J264" s="110" t="s">
        <v>655</v>
      </c>
      <c r="K264" s="110" t="s">
        <v>656</v>
      </c>
    </row>
    <row r="265" spans="1:11" hidden="1" x14ac:dyDescent="0.2">
      <c r="A265" s="107" t="s">
        <v>712</v>
      </c>
      <c r="B265" s="107" t="s">
        <v>713</v>
      </c>
      <c r="C265" s="107" t="s">
        <v>653</v>
      </c>
      <c r="D265" s="108" t="s">
        <v>436</v>
      </c>
      <c r="E265" s="108" t="s">
        <v>654</v>
      </c>
      <c r="F265" s="108" t="s">
        <v>419</v>
      </c>
      <c r="G265" s="108">
        <v>9.1300000000000008</v>
      </c>
      <c r="H265" s="108">
        <v>8</v>
      </c>
      <c r="I265" s="109" t="s">
        <v>46</v>
      </c>
      <c r="J265" s="110" t="s">
        <v>655</v>
      </c>
      <c r="K265" s="110" t="s">
        <v>656</v>
      </c>
    </row>
    <row r="266" spans="1:11" hidden="1" x14ac:dyDescent="0.2">
      <c r="A266" s="107" t="s">
        <v>714</v>
      </c>
      <c r="B266" s="107" t="s">
        <v>715</v>
      </c>
      <c r="C266" s="107" t="s">
        <v>653</v>
      </c>
      <c r="D266" s="108" t="s">
        <v>436</v>
      </c>
      <c r="E266" s="108" t="s">
        <v>654</v>
      </c>
      <c r="F266" s="108" t="s">
        <v>419</v>
      </c>
      <c r="G266" s="108">
        <v>9.1300000000000008</v>
      </c>
      <c r="H266" s="108">
        <v>8</v>
      </c>
      <c r="I266" s="109" t="s">
        <v>46</v>
      </c>
      <c r="J266" s="110" t="s">
        <v>655</v>
      </c>
      <c r="K266" s="110" t="s">
        <v>656</v>
      </c>
    </row>
    <row r="267" spans="1:11" hidden="1" x14ac:dyDescent="0.2">
      <c r="A267" s="107" t="s">
        <v>716</v>
      </c>
      <c r="B267" s="107" t="s">
        <v>717</v>
      </c>
      <c r="C267" s="107" t="s">
        <v>653</v>
      </c>
      <c r="D267" s="108" t="s">
        <v>436</v>
      </c>
      <c r="E267" s="108" t="s">
        <v>654</v>
      </c>
      <c r="F267" s="108" t="s">
        <v>419</v>
      </c>
      <c r="G267" s="108">
        <v>9.1300000000000008</v>
      </c>
      <c r="H267" s="108">
        <v>8</v>
      </c>
      <c r="I267" s="109" t="s">
        <v>46</v>
      </c>
      <c r="J267" s="110" t="s">
        <v>655</v>
      </c>
      <c r="K267" s="110" t="s">
        <v>656</v>
      </c>
    </row>
    <row r="268" spans="1:11" hidden="1" x14ac:dyDescent="0.2">
      <c r="A268" s="107" t="s">
        <v>718</v>
      </c>
      <c r="B268" s="107" t="s">
        <v>719</v>
      </c>
      <c r="C268" s="107" t="s">
        <v>653</v>
      </c>
      <c r="D268" s="108" t="s">
        <v>436</v>
      </c>
      <c r="E268" s="108" t="s">
        <v>654</v>
      </c>
      <c r="F268" s="108" t="s">
        <v>419</v>
      </c>
      <c r="G268" s="108">
        <v>9.1300000000000008</v>
      </c>
      <c r="H268" s="108">
        <v>8</v>
      </c>
      <c r="I268" s="109" t="s">
        <v>46</v>
      </c>
      <c r="J268" s="110" t="s">
        <v>655</v>
      </c>
      <c r="K268" s="110" t="s">
        <v>656</v>
      </c>
    </row>
    <row r="269" spans="1:11" hidden="1" x14ac:dyDescent="0.2">
      <c r="A269" s="107" t="s">
        <v>720</v>
      </c>
      <c r="B269" s="107" t="s">
        <v>721</v>
      </c>
      <c r="C269" s="107" t="s">
        <v>653</v>
      </c>
      <c r="D269" s="108" t="s">
        <v>436</v>
      </c>
      <c r="E269" s="108" t="s">
        <v>654</v>
      </c>
      <c r="F269" s="108" t="s">
        <v>419</v>
      </c>
      <c r="G269" s="108">
        <v>9.1300000000000008</v>
      </c>
      <c r="H269" s="108">
        <v>8</v>
      </c>
      <c r="I269" s="109" t="s">
        <v>46</v>
      </c>
      <c r="J269" s="110" t="s">
        <v>655</v>
      </c>
      <c r="K269" s="110" t="s">
        <v>656</v>
      </c>
    </row>
    <row r="270" spans="1:11" hidden="1" x14ac:dyDescent="0.2">
      <c r="A270" s="107" t="s">
        <v>722</v>
      </c>
      <c r="B270" s="107" t="s">
        <v>723</v>
      </c>
      <c r="C270" s="107" t="s">
        <v>653</v>
      </c>
      <c r="D270" s="108" t="s">
        <v>44</v>
      </c>
      <c r="E270" s="108"/>
      <c r="F270" s="108" t="s">
        <v>45</v>
      </c>
      <c r="G270" s="108" t="s">
        <v>45</v>
      </c>
      <c r="H270" s="108">
        <v>0</v>
      </c>
      <c r="I270" s="109" t="s">
        <v>46</v>
      </c>
      <c r="J270" s="110" t="s">
        <v>655</v>
      </c>
      <c r="K270" s="110" t="s">
        <v>656</v>
      </c>
    </row>
    <row r="271" spans="1:11" hidden="1" x14ac:dyDescent="0.2">
      <c r="A271" s="107" t="s">
        <v>724</v>
      </c>
      <c r="B271" s="107" t="s">
        <v>725</v>
      </c>
      <c r="C271" s="107" t="s">
        <v>653</v>
      </c>
      <c r="D271" s="108" t="s">
        <v>44</v>
      </c>
      <c r="E271" s="108"/>
      <c r="F271" s="108" t="s">
        <v>45</v>
      </c>
      <c r="G271" s="108" t="s">
        <v>45</v>
      </c>
      <c r="H271" s="108">
        <v>0</v>
      </c>
      <c r="I271" s="109" t="s">
        <v>46</v>
      </c>
      <c r="J271" s="110" t="s">
        <v>655</v>
      </c>
      <c r="K271" s="110" t="s">
        <v>656</v>
      </c>
    </row>
    <row r="272" spans="1:11" hidden="1" x14ac:dyDescent="0.2">
      <c r="A272" s="107" t="s">
        <v>726</v>
      </c>
      <c r="B272" s="107" t="s">
        <v>727</v>
      </c>
      <c r="C272" s="107" t="s">
        <v>653</v>
      </c>
      <c r="D272" s="108" t="s">
        <v>44</v>
      </c>
      <c r="E272" s="108"/>
      <c r="F272" s="108" t="s">
        <v>45</v>
      </c>
      <c r="G272" s="108" t="s">
        <v>45</v>
      </c>
      <c r="H272" s="108">
        <v>0</v>
      </c>
      <c r="I272" s="109" t="s">
        <v>46</v>
      </c>
      <c r="J272" s="110" t="s">
        <v>655</v>
      </c>
      <c r="K272" s="110" t="s">
        <v>656</v>
      </c>
    </row>
    <row r="273" spans="1:11" hidden="1" x14ac:dyDescent="0.2">
      <c r="A273" s="107" t="s">
        <v>728</v>
      </c>
      <c r="B273" s="107" t="s">
        <v>729</v>
      </c>
      <c r="C273" s="107" t="s">
        <v>653</v>
      </c>
      <c r="D273" s="108" t="s">
        <v>44</v>
      </c>
      <c r="E273" s="108"/>
      <c r="F273" s="108" t="s">
        <v>45</v>
      </c>
      <c r="G273" s="108" t="s">
        <v>45</v>
      </c>
      <c r="H273" s="108">
        <v>0</v>
      </c>
      <c r="I273" s="109" t="s">
        <v>46</v>
      </c>
      <c r="J273" s="110" t="s">
        <v>655</v>
      </c>
      <c r="K273" s="110" t="s">
        <v>656</v>
      </c>
    </row>
    <row r="274" spans="1:11" hidden="1" x14ac:dyDescent="0.2">
      <c r="A274" s="107" t="s">
        <v>730</v>
      </c>
      <c r="B274" s="107" t="s">
        <v>731</v>
      </c>
      <c r="C274" s="107" t="s">
        <v>653</v>
      </c>
      <c r="D274" s="108" t="s">
        <v>44</v>
      </c>
      <c r="E274" s="108"/>
      <c r="F274" s="108" t="s">
        <v>45</v>
      </c>
      <c r="G274" s="108" t="s">
        <v>45</v>
      </c>
      <c r="H274" s="108">
        <v>0</v>
      </c>
      <c r="I274" s="109" t="s">
        <v>46</v>
      </c>
      <c r="J274" s="110" t="s">
        <v>655</v>
      </c>
      <c r="K274" s="110" t="s">
        <v>656</v>
      </c>
    </row>
    <row r="275" spans="1:11" hidden="1" x14ac:dyDescent="0.2">
      <c r="A275" s="107" t="s">
        <v>732</v>
      </c>
      <c r="B275" s="107" t="s">
        <v>733</v>
      </c>
      <c r="C275" s="107" t="s">
        <v>653</v>
      </c>
      <c r="D275" s="108" t="s">
        <v>44</v>
      </c>
      <c r="E275" s="108"/>
      <c r="F275" s="108" t="s">
        <v>45</v>
      </c>
      <c r="G275" s="108" t="s">
        <v>45</v>
      </c>
      <c r="H275" s="108">
        <v>0</v>
      </c>
      <c r="I275" s="109" t="s">
        <v>46</v>
      </c>
      <c r="J275" s="110" t="s">
        <v>655</v>
      </c>
      <c r="K275" s="110" t="s">
        <v>656</v>
      </c>
    </row>
    <row r="276" spans="1:11" hidden="1" x14ac:dyDescent="0.2">
      <c r="A276" s="107" t="s">
        <v>734</v>
      </c>
      <c r="B276" s="107" t="s">
        <v>735</v>
      </c>
      <c r="C276" s="107" t="s">
        <v>653</v>
      </c>
      <c r="D276" s="108" t="s">
        <v>44</v>
      </c>
      <c r="E276" s="108"/>
      <c r="F276" s="108" t="s">
        <v>45</v>
      </c>
      <c r="G276" s="108" t="s">
        <v>45</v>
      </c>
      <c r="H276" s="108">
        <v>0</v>
      </c>
      <c r="I276" s="109" t="s">
        <v>46</v>
      </c>
      <c r="J276" s="110" t="s">
        <v>655</v>
      </c>
      <c r="K276" s="110" t="s">
        <v>656</v>
      </c>
    </row>
    <row r="277" spans="1:11" hidden="1" x14ac:dyDescent="0.2">
      <c r="A277" s="107" t="s">
        <v>736</v>
      </c>
      <c r="B277" s="107" t="s">
        <v>737</v>
      </c>
      <c r="C277" s="107" t="s">
        <v>653</v>
      </c>
      <c r="D277" s="108" t="s">
        <v>44</v>
      </c>
      <c r="E277" s="108"/>
      <c r="F277" s="108" t="s">
        <v>45</v>
      </c>
      <c r="G277" s="108" t="s">
        <v>45</v>
      </c>
      <c r="H277" s="108">
        <v>0</v>
      </c>
      <c r="I277" s="109" t="s">
        <v>46</v>
      </c>
      <c r="J277" s="110" t="s">
        <v>655</v>
      </c>
      <c r="K277" s="110" t="s">
        <v>656</v>
      </c>
    </row>
    <row r="278" spans="1:11" hidden="1" x14ac:dyDescent="0.2">
      <c r="A278" s="107" t="s">
        <v>738</v>
      </c>
      <c r="B278" s="107" t="s">
        <v>739</v>
      </c>
      <c r="C278" s="107" t="s">
        <v>653</v>
      </c>
      <c r="D278" s="108" t="s">
        <v>44</v>
      </c>
      <c r="E278" s="108"/>
      <c r="F278" s="108" t="s">
        <v>45</v>
      </c>
      <c r="G278" s="108" t="s">
        <v>45</v>
      </c>
      <c r="H278" s="108">
        <v>0</v>
      </c>
      <c r="I278" s="109" t="s">
        <v>46</v>
      </c>
      <c r="J278" s="110" t="s">
        <v>655</v>
      </c>
      <c r="K278" s="110" t="s">
        <v>656</v>
      </c>
    </row>
    <row r="279" spans="1:11" hidden="1" x14ac:dyDescent="0.2">
      <c r="A279" s="107" t="s">
        <v>740</v>
      </c>
      <c r="B279" s="107" t="s">
        <v>741</v>
      </c>
      <c r="C279" s="107" t="s">
        <v>653</v>
      </c>
      <c r="D279" s="108" t="s">
        <v>44</v>
      </c>
      <c r="E279" s="108"/>
      <c r="F279" s="108" t="s">
        <v>45</v>
      </c>
      <c r="G279" s="108" t="s">
        <v>45</v>
      </c>
      <c r="H279" s="108">
        <v>0</v>
      </c>
      <c r="I279" s="109" t="s">
        <v>46</v>
      </c>
      <c r="J279" s="110" t="s">
        <v>655</v>
      </c>
      <c r="K279" s="110" t="s">
        <v>656</v>
      </c>
    </row>
    <row r="280" spans="1:11" hidden="1" x14ac:dyDescent="0.2">
      <c r="A280" s="107" t="s">
        <v>742</v>
      </c>
      <c r="B280" s="107" t="s">
        <v>743</v>
      </c>
      <c r="C280" s="107" t="s">
        <v>653</v>
      </c>
      <c r="D280" s="108" t="s">
        <v>44</v>
      </c>
      <c r="E280" s="108"/>
      <c r="F280" s="108" t="s">
        <v>45</v>
      </c>
      <c r="G280" s="108" t="s">
        <v>45</v>
      </c>
      <c r="H280" s="108">
        <v>0</v>
      </c>
      <c r="I280" s="109" t="s">
        <v>46</v>
      </c>
      <c r="J280" s="110" t="s">
        <v>655</v>
      </c>
      <c r="K280" s="110" t="s">
        <v>656</v>
      </c>
    </row>
    <row r="281" spans="1:11" hidden="1" x14ac:dyDescent="0.2">
      <c r="A281" s="107" t="s">
        <v>744</v>
      </c>
      <c r="B281" s="107" t="s">
        <v>745</v>
      </c>
      <c r="C281" s="107" t="s">
        <v>653</v>
      </c>
      <c r="D281" s="108" t="s">
        <v>44</v>
      </c>
      <c r="E281" s="108"/>
      <c r="F281" s="108" t="s">
        <v>45</v>
      </c>
      <c r="G281" s="108" t="s">
        <v>45</v>
      </c>
      <c r="H281" s="108">
        <v>0</v>
      </c>
      <c r="I281" s="109" t="s">
        <v>46</v>
      </c>
      <c r="J281" s="110" t="s">
        <v>655</v>
      </c>
      <c r="K281" s="110" t="s">
        <v>656</v>
      </c>
    </row>
    <row r="282" spans="1:11" hidden="1" x14ac:dyDescent="0.2">
      <c r="A282" s="107" t="s">
        <v>746</v>
      </c>
      <c r="B282" s="107" t="s">
        <v>747</v>
      </c>
      <c r="C282" s="107" t="s">
        <v>653</v>
      </c>
      <c r="D282" s="108" t="s">
        <v>44</v>
      </c>
      <c r="E282" s="108"/>
      <c r="F282" s="108" t="s">
        <v>45</v>
      </c>
      <c r="G282" s="108" t="s">
        <v>45</v>
      </c>
      <c r="H282" s="108">
        <v>0</v>
      </c>
      <c r="I282" s="109" t="s">
        <v>46</v>
      </c>
      <c r="J282" s="110" t="s">
        <v>655</v>
      </c>
      <c r="K282" s="110" t="s">
        <v>656</v>
      </c>
    </row>
    <row r="283" spans="1:11" hidden="1" x14ac:dyDescent="0.2">
      <c r="A283" s="107" t="s">
        <v>748</v>
      </c>
      <c r="B283" s="107" t="s">
        <v>749</v>
      </c>
      <c r="C283" s="107" t="s">
        <v>653</v>
      </c>
      <c r="D283" s="108" t="s">
        <v>44</v>
      </c>
      <c r="E283" s="108"/>
      <c r="F283" s="108" t="s">
        <v>45</v>
      </c>
      <c r="G283" s="108" t="s">
        <v>45</v>
      </c>
      <c r="H283" s="108">
        <v>0</v>
      </c>
      <c r="I283" s="109" t="s">
        <v>46</v>
      </c>
      <c r="J283" s="110" t="s">
        <v>655</v>
      </c>
      <c r="K283" s="110" t="s">
        <v>656</v>
      </c>
    </row>
    <row r="284" spans="1:11" hidden="1" x14ac:dyDescent="0.2">
      <c r="A284" s="107" t="s">
        <v>750</v>
      </c>
      <c r="B284" s="107" t="s">
        <v>751</v>
      </c>
      <c r="C284" s="107" t="s">
        <v>653</v>
      </c>
      <c r="D284" s="108" t="s">
        <v>44</v>
      </c>
      <c r="E284" s="108"/>
      <c r="F284" s="108" t="s">
        <v>45</v>
      </c>
      <c r="G284" s="108" t="s">
        <v>45</v>
      </c>
      <c r="H284" s="108">
        <v>0</v>
      </c>
      <c r="I284" s="109" t="s">
        <v>46</v>
      </c>
      <c r="J284" s="110" t="s">
        <v>655</v>
      </c>
      <c r="K284" s="110" t="s">
        <v>656</v>
      </c>
    </row>
    <row r="285" spans="1:11" hidden="1" x14ac:dyDescent="0.2">
      <c r="A285" s="107" t="s">
        <v>752</v>
      </c>
      <c r="B285" s="107" t="s">
        <v>753</v>
      </c>
      <c r="C285" s="107" t="s">
        <v>653</v>
      </c>
      <c r="D285" s="108" t="s">
        <v>44</v>
      </c>
      <c r="E285" s="108"/>
      <c r="F285" s="108" t="s">
        <v>45</v>
      </c>
      <c r="G285" s="108" t="s">
        <v>45</v>
      </c>
      <c r="H285" s="108">
        <v>0</v>
      </c>
      <c r="I285" s="109" t="s">
        <v>46</v>
      </c>
      <c r="J285" s="110" t="s">
        <v>655</v>
      </c>
      <c r="K285" s="110" t="s">
        <v>656</v>
      </c>
    </row>
    <row r="286" spans="1:11" hidden="1" x14ac:dyDescent="0.2">
      <c r="A286" s="107" t="s">
        <v>754</v>
      </c>
      <c r="B286" s="107" t="s">
        <v>755</v>
      </c>
      <c r="C286" s="107" t="s">
        <v>653</v>
      </c>
      <c r="D286" s="108" t="s">
        <v>44</v>
      </c>
      <c r="E286" s="108"/>
      <c r="F286" s="108" t="s">
        <v>45</v>
      </c>
      <c r="G286" s="108" t="s">
        <v>45</v>
      </c>
      <c r="H286" s="108">
        <v>0</v>
      </c>
      <c r="I286" s="109" t="s">
        <v>46</v>
      </c>
      <c r="J286" s="110" t="s">
        <v>655</v>
      </c>
      <c r="K286" s="110" t="s">
        <v>656</v>
      </c>
    </row>
    <row r="287" spans="1:11" hidden="1" x14ac:dyDescent="0.2">
      <c r="A287" s="107" t="s">
        <v>756</v>
      </c>
      <c r="B287" s="107" t="s">
        <v>757</v>
      </c>
      <c r="C287" s="107" t="s">
        <v>653</v>
      </c>
      <c r="D287" s="108" t="s">
        <v>44</v>
      </c>
      <c r="E287" s="108"/>
      <c r="F287" s="108" t="s">
        <v>45</v>
      </c>
      <c r="G287" s="108" t="s">
        <v>45</v>
      </c>
      <c r="H287" s="108">
        <v>0</v>
      </c>
      <c r="I287" s="109" t="s">
        <v>46</v>
      </c>
      <c r="J287" s="110" t="s">
        <v>655</v>
      </c>
      <c r="K287" s="110" t="s">
        <v>656</v>
      </c>
    </row>
    <row r="288" spans="1:11" hidden="1" x14ac:dyDescent="0.2">
      <c r="A288" s="107" t="s">
        <v>758</v>
      </c>
      <c r="B288" s="107" t="s">
        <v>759</v>
      </c>
      <c r="C288" s="107" t="s">
        <v>653</v>
      </c>
      <c r="D288" s="108" t="s">
        <v>44</v>
      </c>
      <c r="E288" s="108"/>
      <c r="F288" s="108" t="s">
        <v>45</v>
      </c>
      <c r="G288" s="108" t="s">
        <v>45</v>
      </c>
      <c r="H288" s="108">
        <v>0</v>
      </c>
      <c r="I288" s="109" t="s">
        <v>46</v>
      </c>
      <c r="J288" s="110" t="s">
        <v>655</v>
      </c>
      <c r="K288" s="110" t="s">
        <v>656</v>
      </c>
    </row>
    <row r="289" spans="1:11" hidden="1" x14ac:dyDescent="0.2">
      <c r="A289" s="107" t="s">
        <v>760</v>
      </c>
      <c r="B289" s="107" t="s">
        <v>761</v>
      </c>
      <c r="C289" s="107" t="s">
        <v>653</v>
      </c>
      <c r="D289" s="108" t="s">
        <v>44</v>
      </c>
      <c r="E289" s="108"/>
      <c r="F289" s="108" t="s">
        <v>45</v>
      </c>
      <c r="G289" s="108" t="s">
        <v>45</v>
      </c>
      <c r="H289" s="108">
        <v>0</v>
      </c>
      <c r="I289" s="109" t="s">
        <v>46</v>
      </c>
      <c r="J289" s="110" t="s">
        <v>655</v>
      </c>
      <c r="K289" s="110" t="s">
        <v>656</v>
      </c>
    </row>
    <row r="290" spans="1:11" hidden="1" x14ac:dyDescent="0.2">
      <c r="A290" s="107" t="s">
        <v>762</v>
      </c>
      <c r="B290" s="107" t="s">
        <v>763</v>
      </c>
      <c r="C290" s="107" t="s">
        <v>653</v>
      </c>
      <c r="D290" s="108" t="s">
        <v>44</v>
      </c>
      <c r="E290" s="108"/>
      <c r="F290" s="108" t="s">
        <v>45</v>
      </c>
      <c r="G290" s="108" t="s">
        <v>45</v>
      </c>
      <c r="H290" s="108">
        <v>0</v>
      </c>
      <c r="I290" s="109" t="s">
        <v>46</v>
      </c>
      <c r="J290" s="110" t="s">
        <v>655</v>
      </c>
      <c r="K290" s="110" t="s">
        <v>656</v>
      </c>
    </row>
    <row r="291" spans="1:11" hidden="1" x14ac:dyDescent="0.2">
      <c r="A291" s="107" t="s">
        <v>764</v>
      </c>
      <c r="B291" s="107" t="s">
        <v>765</v>
      </c>
      <c r="C291" s="107" t="s">
        <v>653</v>
      </c>
      <c r="D291" s="108" t="s">
        <v>44</v>
      </c>
      <c r="E291" s="108"/>
      <c r="F291" s="108" t="s">
        <v>45</v>
      </c>
      <c r="G291" s="108" t="s">
        <v>45</v>
      </c>
      <c r="H291" s="108">
        <v>0</v>
      </c>
      <c r="I291" s="109" t="s">
        <v>46</v>
      </c>
      <c r="J291" s="110" t="s">
        <v>655</v>
      </c>
      <c r="K291" s="110" t="s">
        <v>656</v>
      </c>
    </row>
    <row r="292" spans="1:11" hidden="1" x14ac:dyDescent="0.2">
      <c r="A292" s="107" t="s">
        <v>766</v>
      </c>
      <c r="B292" s="107" t="s">
        <v>767</v>
      </c>
      <c r="C292" s="107" t="s">
        <v>653</v>
      </c>
      <c r="D292" s="108" t="s">
        <v>44</v>
      </c>
      <c r="E292" s="108"/>
      <c r="F292" s="108" t="s">
        <v>45</v>
      </c>
      <c r="G292" s="108" t="s">
        <v>45</v>
      </c>
      <c r="H292" s="108">
        <v>0</v>
      </c>
      <c r="I292" s="109" t="s">
        <v>46</v>
      </c>
      <c r="J292" s="110" t="s">
        <v>655</v>
      </c>
      <c r="K292" s="110" t="s">
        <v>656</v>
      </c>
    </row>
    <row r="293" spans="1:11" hidden="1" x14ac:dyDescent="0.2">
      <c r="A293" s="107" t="s">
        <v>768</v>
      </c>
      <c r="B293" s="107" t="s">
        <v>769</v>
      </c>
      <c r="C293" s="107" t="s">
        <v>653</v>
      </c>
      <c r="D293" s="108" t="s">
        <v>44</v>
      </c>
      <c r="E293" s="108"/>
      <c r="F293" s="108" t="s">
        <v>45</v>
      </c>
      <c r="G293" s="108" t="s">
        <v>45</v>
      </c>
      <c r="H293" s="108">
        <v>0</v>
      </c>
      <c r="I293" s="109" t="s">
        <v>46</v>
      </c>
      <c r="J293" s="110" t="s">
        <v>655</v>
      </c>
      <c r="K293" s="110" t="s">
        <v>656</v>
      </c>
    </row>
    <row r="294" spans="1:11" hidden="1" x14ac:dyDescent="0.2">
      <c r="A294" s="107" t="s">
        <v>770</v>
      </c>
      <c r="B294" s="107" t="s">
        <v>771</v>
      </c>
      <c r="C294" s="107" t="s">
        <v>653</v>
      </c>
      <c r="D294" s="108" t="s">
        <v>44</v>
      </c>
      <c r="E294" s="108"/>
      <c r="F294" s="108" t="s">
        <v>45</v>
      </c>
      <c r="G294" s="108" t="s">
        <v>45</v>
      </c>
      <c r="H294" s="108">
        <v>0</v>
      </c>
      <c r="I294" s="109" t="s">
        <v>46</v>
      </c>
      <c r="J294" s="110" t="s">
        <v>655</v>
      </c>
      <c r="K294" s="110" t="s">
        <v>656</v>
      </c>
    </row>
    <row r="295" spans="1:11" hidden="1" x14ac:dyDescent="0.2">
      <c r="A295" s="107" t="s">
        <v>772</v>
      </c>
      <c r="B295" s="107" t="s">
        <v>773</v>
      </c>
      <c r="C295" s="107" t="s">
        <v>653</v>
      </c>
      <c r="D295" s="108" t="s">
        <v>44</v>
      </c>
      <c r="E295" s="108"/>
      <c r="F295" s="108" t="s">
        <v>45</v>
      </c>
      <c r="G295" s="108" t="s">
        <v>45</v>
      </c>
      <c r="H295" s="108">
        <v>0</v>
      </c>
      <c r="I295" s="109" t="s">
        <v>46</v>
      </c>
      <c r="J295" s="110" t="s">
        <v>655</v>
      </c>
      <c r="K295" s="110" t="s">
        <v>656</v>
      </c>
    </row>
    <row r="296" spans="1:11" hidden="1" x14ac:dyDescent="0.2">
      <c r="A296" s="107" t="s">
        <v>774</v>
      </c>
      <c r="B296" s="107" t="s">
        <v>775</v>
      </c>
      <c r="C296" s="107" t="s">
        <v>776</v>
      </c>
      <c r="D296" s="108" t="s">
        <v>44</v>
      </c>
      <c r="E296" s="108"/>
      <c r="F296" s="108" t="s">
        <v>45</v>
      </c>
      <c r="G296" s="108" t="s">
        <v>45</v>
      </c>
      <c r="H296" s="108">
        <v>0</v>
      </c>
      <c r="I296" s="109" t="s">
        <v>46</v>
      </c>
      <c r="J296" s="110" t="s">
        <v>777</v>
      </c>
      <c r="K296" s="110" t="s">
        <v>778</v>
      </c>
    </row>
    <row r="297" spans="1:11" hidden="1" x14ac:dyDescent="0.2">
      <c r="A297" s="107" t="s">
        <v>779</v>
      </c>
      <c r="B297" s="107" t="s">
        <v>780</v>
      </c>
      <c r="C297" s="107" t="s">
        <v>781</v>
      </c>
      <c r="D297" s="108" t="s">
        <v>44</v>
      </c>
      <c r="E297" s="108"/>
      <c r="F297" s="108" t="s">
        <v>45</v>
      </c>
      <c r="G297" s="108" t="s">
        <v>45</v>
      </c>
      <c r="H297" s="108">
        <v>0</v>
      </c>
      <c r="I297" s="109" t="s">
        <v>46</v>
      </c>
      <c r="J297" s="110" t="s">
        <v>782</v>
      </c>
      <c r="K297" s="110" t="s">
        <v>783</v>
      </c>
    </row>
    <row r="298" spans="1:11" hidden="1" x14ac:dyDescent="0.2">
      <c r="A298" s="107" t="s">
        <v>784</v>
      </c>
      <c r="B298" s="107" t="s">
        <v>785</v>
      </c>
      <c r="C298" s="107" t="s">
        <v>781</v>
      </c>
      <c r="D298" s="108" t="s">
        <v>44</v>
      </c>
      <c r="E298" s="108"/>
      <c r="F298" s="108" t="s">
        <v>45</v>
      </c>
      <c r="G298" s="108" t="s">
        <v>45</v>
      </c>
      <c r="H298" s="108">
        <v>0</v>
      </c>
      <c r="I298" s="109" t="s">
        <v>46</v>
      </c>
      <c r="J298" s="110" t="s">
        <v>782</v>
      </c>
      <c r="K298" s="110" t="s">
        <v>783</v>
      </c>
    </row>
    <row r="299" spans="1:11" hidden="1" x14ac:dyDescent="0.2">
      <c r="A299" s="107" t="s">
        <v>786</v>
      </c>
      <c r="B299" s="107" t="s">
        <v>787</v>
      </c>
      <c r="C299" s="107" t="s">
        <v>781</v>
      </c>
      <c r="D299" s="108" t="s">
        <v>44</v>
      </c>
      <c r="E299" s="108"/>
      <c r="F299" s="108" t="s">
        <v>45</v>
      </c>
      <c r="G299" s="108" t="s">
        <v>45</v>
      </c>
      <c r="H299" s="108">
        <v>0</v>
      </c>
      <c r="I299" s="109" t="s">
        <v>46</v>
      </c>
      <c r="J299" s="110" t="s">
        <v>782</v>
      </c>
      <c r="K299" s="110" t="s">
        <v>783</v>
      </c>
    </row>
    <row r="300" spans="1:11" hidden="1" x14ac:dyDescent="0.2">
      <c r="A300" s="107" t="s">
        <v>788</v>
      </c>
      <c r="B300" s="107" t="s">
        <v>789</v>
      </c>
      <c r="C300" s="107" t="s">
        <v>790</v>
      </c>
      <c r="D300" s="108" t="s">
        <v>44</v>
      </c>
      <c r="E300" s="108"/>
      <c r="F300" s="108" t="s">
        <v>45</v>
      </c>
      <c r="G300" s="108" t="s">
        <v>45</v>
      </c>
      <c r="H300" s="108">
        <v>0</v>
      </c>
      <c r="I300" s="109" t="s">
        <v>46</v>
      </c>
      <c r="J300" s="110" t="s">
        <v>791</v>
      </c>
      <c r="K300" s="110" t="s">
        <v>792</v>
      </c>
    </row>
    <row r="301" spans="1:11" hidden="1" x14ac:dyDescent="0.2">
      <c r="A301" s="107" t="s">
        <v>793</v>
      </c>
      <c r="B301" s="107" t="s">
        <v>794</v>
      </c>
      <c r="C301" s="107" t="s">
        <v>790</v>
      </c>
      <c r="D301" s="108" t="s">
        <v>44</v>
      </c>
      <c r="E301" s="108"/>
      <c r="F301" s="108" t="s">
        <v>45</v>
      </c>
      <c r="G301" s="108" t="s">
        <v>45</v>
      </c>
      <c r="H301" s="108">
        <v>0</v>
      </c>
      <c r="I301" s="109" t="s">
        <v>46</v>
      </c>
      <c r="J301" s="110" t="s">
        <v>791</v>
      </c>
      <c r="K301" s="110" t="s">
        <v>792</v>
      </c>
    </row>
    <row r="302" spans="1:11" hidden="1" x14ac:dyDescent="0.2">
      <c r="A302" s="107" t="s">
        <v>795</v>
      </c>
      <c r="B302" s="107" t="s">
        <v>796</v>
      </c>
      <c r="C302" s="107" t="s">
        <v>790</v>
      </c>
      <c r="D302" s="108" t="s">
        <v>44</v>
      </c>
      <c r="E302" s="108"/>
      <c r="F302" s="108" t="s">
        <v>45</v>
      </c>
      <c r="G302" s="108" t="s">
        <v>45</v>
      </c>
      <c r="H302" s="108">
        <v>0</v>
      </c>
      <c r="I302" s="109" t="s">
        <v>46</v>
      </c>
      <c r="J302" s="110" t="s">
        <v>791</v>
      </c>
      <c r="K302" s="110" t="s">
        <v>792</v>
      </c>
    </row>
    <row r="303" spans="1:11" hidden="1" x14ac:dyDescent="0.2">
      <c r="A303" s="107" t="s">
        <v>797</v>
      </c>
      <c r="B303" s="107" t="s">
        <v>798</v>
      </c>
      <c r="C303" s="107" t="s">
        <v>799</v>
      </c>
      <c r="D303" s="108" t="s">
        <v>44</v>
      </c>
      <c r="E303" s="108"/>
      <c r="F303" s="108" t="s">
        <v>45</v>
      </c>
      <c r="G303" s="108" t="s">
        <v>45</v>
      </c>
      <c r="H303" s="108">
        <v>0</v>
      </c>
      <c r="I303" s="109" t="s">
        <v>46</v>
      </c>
      <c r="J303" s="110" t="s">
        <v>800</v>
      </c>
      <c r="K303" s="110" t="s">
        <v>801</v>
      </c>
    </row>
    <row r="304" spans="1:11" hidden="1" x14ac:dyDescent="0.2">
      <c r="A304" s="107" t="s">
        <v>802</v>
      </c>
      <c r="B304" s="107" t="s">
        <v>803</v>
      </c>
      <c r="C304" s="107" t="s">
        <v>799</v>
      </c>
      <c r="D304" s="108" t="s">
        <v>44</v>
      </c>
      <c r="E304" s="108"/>
      <c r="F304" s="108" t="s">
        <v>45</v>
      </c>
      <c r="G304" s="108" t="s">
        <v>45</v>
      </c>
      <c r="H304" s="108">
        <v>0</v>
      </c>
      <c r="I304" s="109" t="s">
        <v>46</v>
      </c>
      <c r="J304" s="110" t="s">
        <v>800</v>
      </c>
      <c r="K304" s="110" t="s">
        <v>801</v>
      </c>
    </row>
    <row r="305" spans="1:11" hidden="1" x14ac:dyDescent="0.2">
      <c r="A305" s="107" t="s">
        <v>804</v>
      </c>
      <c r="B305" s="107" t="s">
        <v>805</v>
      </c>
      <c r="C305" s="107" t="s">
        <v>799</v>
      </c>
      <c r="D305" s="108" t="s">
        <v>44</v>
      </c>
      <c r="E305" s="108"/>
      <c r="F305" s="108" t="s">
        <v>45</v>
      </c>
      <c r="G305" s="108" t="s">
        <v>45</v>
      </c>
      <c r="H305" s="108">
        <v>0</v>
      </c>
      <c r="I305" s="109" t="s">
        <v>46</v>
      </c>
      <c r="J305" s="110" t="s">
        <v>800</v>
      </c>
      <c r="K305" s="110" t="s">
        <v>801</v>
      </c>
    </row>
    <row r="306" spans="1:11" hidden="1" x14ac:dyDescent="0.2">
      <c r="A306" s="107" t="s">
        <v>806</v>
      </c>
      <c r="B306" s="107" t="s">
        <v>807</v>
      </c>
      <c r="C306" s="107" t="s">
        <v>799</v>
      </c>
      <c r="D306" s="108" t="s">
        <v>44</v>
      </c>
      <c r="E306" s="108"/>
      <c r="F306" s="108" t="s">
        <v>45</v>
      </c>
      <c r="G306" s="108" t="s">
        <v>45</v>
      </c>
      <c r="H306" s="108">
        <v>0</v>
      </c>
      <c r="I306" s="109" t="s">
        <v>46</v>
      </c>
      <c r="J306" s="110" t="s">
        <v>800</v>
      </c>
      <c r="K306" s="110" t="s">
        <v>801</v>
      </c>
    </row>
    <row r="307" spans="1:11" hidden="1" x14ac:dyDescent="0.2">
      <c r="A307" s="107" t="s">
        <v>808</v>
      </c>
      <c r="B307" s="107" t="s">
        <v>809</v>
      </c>
      <c r="C307" s="107" t="s">
        <v>799</v>
      </c>
      <c r="D307" s="108" t="s">
        <v>44</v>
      </c>
      <c r="E307" s="108"/>
      <c r="F307" s="108" t="s">
        <v>45</v>
      </c>
      <c r="G307" s="108" t="s">
        <v>45</v>
      </c>
      <c r="H307" s="108">
        <v>0</v>
      </c>
      <c r="I307" s="109" t="s">
        <v>46</v>
      </c>
      <c r="J307" s="110" t="s">
        <v>800</v>
      </c>
      <c r="K307" s="110" t="s">
        <v>801</v>
      </c>
    </row>
    <row r="308" spans="1:11" hidden="1" x14ac:dyDescent="0.2">
      <c r="A308" s="107" t="s">
        <v>810</v>
      </c>
      <c r="B308" s="107" t="s">
        <v>811</v>
      </c>
      <c r="C308" s="107" t="s">
        <v>812</v>
      </c>
      <c r="D308" s="108" t="s">
        <v>44</v>
      </c>
      <c r="E308" s="108"/>
      <c r="F308" s="108" t="s">
        <v>45</v>
      </c>
      <c r="G308" s="108" t="s">
        <v>45</v>
      </c>
      <c r="H308" s="108">
        <v>0</v>
      </c>
      <c r="I308" s="109" t="s">
        <v>46</v>
      </c>
      <c r="J308" s="110" t="s">
        <v>813</v>
      </c>
      <c r="K308" s="110" t="s">
        <v>814</v>
      </c>
    </row>
    <row r="309" spans="1:11" hidden="1" x14ac:dyDescent="0.2">
      <c r="A309" s="107" t="s">
        <v>815</v>
      </c>
      <c r="B309" s="107" t="s">
        <v>816</v>
      </c>
      <c r="C309" s="107" t="s">
        <v>812</v>
      </c>
      <c r="D309" s="108" t="s">
        <v>44</v>
      </c>
      <c r="E309" s="108"/>
      <c r="F309" s="108" t="s">
        <v>45</v>
      </c>
      <c r="G309" s="108" t="s">
        <v>45</v>
      </c>
      <c r="H309" s="108">
        <v>0</v>
      </c>
      <c r="I309" s="109" t="s">
        <v>46</v>
      </c>
      <c r="J309" s="110" t="s">
        <v>813</v>
      </c>
      <c r="K309" s="110" t="s">
        <v>814</v>
      </c>
    </row>
    <row r="310" spans="1:11" hidden="1" x14ac:dyDescent="0.2">
      <c r="A310" s="107" t="s">
        <v>817</v>
      </c>
      <c r="B310" s="107" t="s">
        <v>818</v>
      </c>
      <c r="C310" s="107" t="s">
        <v>812</v>
      </c>
      <c r="D310" s="108" t="s">
        <v>44</v>
      </c>
      <c r="E310" s="108"/>
      <c r="F310" s="108" t="s">
        <v>45</v>
      </c>
      <c r="G310" s="108" t="s">
        <v>45</v>
      </c>
      <c r="H310" s="108">
        <v>0</v>
      </c>
      <c r="I310" s="109" t="s">
        <v>46</v>
      </c>
      <c r="J310" s="110" t="s">
        <v>813</v>
      </c>
      <c r="K310" s="110" t="s">
        <v>814</v>
      </c>
    </row>
    <row r="311" spans="1:11" hidden="1" x14ac:dyDescent="0.2">
      <c r="A311" s="107" t="s">
        <v>819</v>
      </c>
      <c r="B311" s="107" t="s">
        <v>820</v>
      </c>
      <c r="C311" s="107" t="s">
        <v>812</v>
      </c>
      <c r="D311" s="108" t="s">
        <v>44</v>
      </c>
      <c r="E311" s="108"/>
      <c r="F311" s="108" t="s">
        <v>45</v>
      </c>
      <c r="G311" s="108" t="s">
        <v>45</v>
      </c>
      <c r="H311" s="108">
        <v>0</v>
      </c>
      <c r="I311" s="109" t="s">
        <v>46</v>
      </c>
      <c r="J311" s="110" t="s">
        <v>813</v>
      </c>
      <c r="K311" s="110" t="s">
        <v>814</v>
      </c>
    </row>
    <row r="312" spans="1:11" hidden="1" x14ac:dyDescent="0.2">
      <c r="A312" s="107" t="s">
        <v>821</v>
      </c>
      <c r="B312" s="107" t="s">
        <v>822</v>
      </c>
      <c r="C312" s="107" t="s">
        <v>812</v>
      </c>
      <c r="D312" s="108" t="s">
        <v>44</v>
      </c>
      <c r="E312" s="108"/>
      <c r="F312" s="108" t="s">
        <v>45</v>
      </c>
      <c r="G312" s="108" t="s">
        <v>45</v>
      </c>
      <c r="H312" s="108">
        <v>0</v>
      </c>
      <c r="I312" s="109" t="s">
        <v>46</v>
      </c>
      <c r="J312" s="110" t="s">
        <v>813</v>
      </c>
      <c r="K312" s="110" t="s">
        <v>814</v>
      </c>
    </row>
    <row r="313" spans="1:11" hidden="1" x14ac:dyDescent="0.2">
      <c r="A313" s="107" t="s">
        <v>823</v>
      </c>
      <c r="B313" s="107" t="s">
        <v>824</v>
      </c>
      <c r="C313" s="107" t="s">
        <v>825</v>
      </c>
      <c r="D313" s="108" t="s">
        <v>44</v>
      </c>
      <c r="E313" s="108"/>
      <c r="F313" s="108" t="s">
        <v>45</v>
      </c>
      <c r="G313" s="108" t="s">
        <v>45</v>
      </c>
      <c r="H313" s="108">
        <v>0</v>
      </c>
      <c r="I313" s="109" t="s">
        <v>46</v>
      </c>
      <c r="J313" s="110" t="s">
        <v>826</v>
      </c>
      <c r="K313" s="110" t="s">
        <v>792</v>
      </c>
    </row>
    <row r="314" spans="1:11" hidden="1" x14ac:dyDescent="0.2">
      <c r="A314" s="107" t="s">
        <v>827</v>
      </c>
      <c r="B314" s="107" t="s">
        <v>828</v>
      </c>
      <c r="C314" s="107" t="s">
        <v>825</v>
      </c>
      <c r="D314" s="108" t="s">
        <v>44</v>
      </c>
      <c r="E314" s="108"/>
      <c r="F314" s="108" t="s">
        <v>45</v>
      </c>
      <c r="G314" s="108" t="s">
        <v>45</v>
      </c>
      <c r="H314" s="108">
        <v>0</v>
      </c>
      <c r="I314" s="109" t="s">
        <v>46</v>
      </c>
      <c r="J314" s="110" t="s">
        <v>826</v>
      </c>
      <c r="K314" s="110" t="s">
        <v>792</v>
      </c>
    </row>
    <row r="315" spans="1:11" hidden="1" x14ac:dyDescent="0.2">
      <c r="A315" s="107" t="s">
        <v>829</v>
      </c>
      <c r="B315" s="107" t="s">
        <v>830</v>
      </c>
      <c r="C315" s="107" t="s">
        <v>831</v>
      </c>
      <c r="D315" s="108" t="s">
        <v>44</v>
      </c>
      <c r="E315" s="108"/>
      <c r="F315" s="108" t="s">
        <v>45</v>
      </c>
      <c r="G315" s="108" t="s">
        <v>45</v>
      </c>
      <c r="H315" s="108">
        <v>0</v>
      </c>
      <c r="I315" s="109" t="s">
        <v>46</v>
      </c>
      <c r="J315" s="110" t="s">
        <v>832</v>
      </c>
      <c r="K315" s="110" t="s">
        <v>801</v>
      </c>
    </row>
    <row r="316" spans="1:11" hidden="1" x14ac:dyDescent="0.2">
      <c r="A316" s="107" t="s">
        <v>833</v>
      </c>
      <c r="B316" s="107" t="s">
        <v>834</v>
      </c>
      <c r="C316" s="107" t="s">
        <v>831</v>
      </c>
      <c r="D316" s="108" t="s">
        <v>44</v>
      </c>
      <c r="E316" s="108"/>
      <c r="F316" s="108" t="s">
        <v>45</v>
      </c>
      <c r="G316" s="108" t="s">
        <v>45</v>
      </c>
      <c r="H316" s="108">
        <v>0</v>
      </c>
      <c r="I316" s="109" t="s">
        <v>46</v>
      </c>
      <c r="J316" s="110" t="s">
        <v>832</v>
      </c>
      <c r="K316" s="110" t="s">
        <v>801</v>
      </c>
    </row>
    <row r="317" spans="1:11" hidden="1" x14ac:dyDescent="0.2">
      <c r="A317" s="107" t="s">
        <v>835</v>
      </c>
      <c r="B317" s="107" t="s">
        <v>836</v>
      </c>
      <c r="C317" s="107" t="s">
        <v>831</v>
      </c>
      <c r="D317" s="108" t="s">
        <v>44</v>
      </c>
      <c r="E317" s="108"/>
      <c r="F317" s="108" t="s">
        <v>45</v>
      </c>
      <c r="G317" s="108" t="s">
        <v>45</v>
      </c>
      <c r="H317" s="108">
        <v>0</v>
      </c>
      <c r="I317" s="109" t="s">
        <v>46</v>
      </c>
      <c r="J317" s="110" t="s">
        <v>832</v>
      </c>
      <c r="K317" s="110" t="s">
        <v>801</v>
      </c>
    </row>
    <row r="318" spans="1:11" hidden="1" x14ac:dyDescent="0.2">
      <c r="A318" s="107" t="s">
        <v>837</v>
      </c>
      <c r="B318" s="107" t="s">
        <v>838</v>
      </c>
      <c r="C318" s="107" t="s">
        <v>831</v>
      </c>
      <c r="D318" s="108" t="s">
        <v>44</v>
      </c>
      <c r="E318" s="108"/>
      <c r="F318" s="108" t="s">
        <v>45</v>
      </c>
      <c r="G318" s="108" t="s">
        <v>45</v>
      </c>
      <c r="H318" s="108">
        <v>0</v>
      </c>
      <c r="I318" s="109" t="s">
        <v>46</v>
      </c>
      <c r="J318" s="110" t="s">
        <v>832</v>
      </c>
      <c r="K318" s="110" t="s">
        <v>801</v>
      </c>
    </row>
    <row r="319" spans="1:11" hidden="1" x14ac:dyDescent="0.2">
      <c r="A319" s="107" t="s">
        <v>839</v>
      </c>
      <c r="B319" s="107" t="s">
        <v>840</v>
      </c>
      <c r="C319" s="107" t="s">
        <v>831</v>
      </c>
      <c r="D319" s="108" t="s">
        <v>44</v>
      </c>
      <c r="E319" s="108"/>
      <c r="F319" s="108" t="s">
        <v>45</v>
      </c>
      <c r="G319" s="108" t="s">
        <v>45</v>
      </c>
      <c r="H319" s="108">
        <v>0</v>
      </c>
      <c r="I319" s="109" t="s">
        <v>46</v>
      </c>
      <c r="J319" s="110" t="s">
        <v>832</v>
      </c>
      <c r="K319" s="110" t="s">
        <v>801</v>
      </c>
    </row>
    <row r="320" spans="1:11" hidden="1" x14ac:dyDescent="0.2">
      <c r="A320" s="107" t="s">
        <v>841</v>
      </c>
      <c r="B320" s="107" t="s">
        <v>842</v>
      </c>
      <c r="C320" s="107" t="s">
        <v>843</v>
      </c>
      <c r="D320" s="108" t="s">
        <v>44</v>
      </c>
      <c r="E320" s="108"/>
      <c r="F320" s="108" t="s">
        <v>45</v>
      </c>
      <c r="G320" s="108" t="s">
        <v>45</v>
      </c>
      <c r="H320" s="108">
        <v>0</v>
      </c>
      <c r="I320" s="109" t="s">
        <v>46</v>
      </c>
      <c r="J320" s="110" t="s">
        <v>844</v>
      </c>
      <c r="K320" s="110" t="s">
        <v>845</v>
      </c>
    </row>
    <row r="321" spans="1:11" hidden="1" x14ac:dyDescent="0.2">
      <c r="A321" s="107" t="s">
        <v>846</v>
      </c>
      <c r="B321" s="107" t="s">
        <v>847</v>
      </c>
      <c r="C321" s="107" t="s">
        <v>843</v>
      </c>
      <c r="D321" s="108" t="s">
        <v>44</v>
      </c>
      <c r="E321" s="108"/>
      <c r="F321" s="108" t="s">
        <v>45</v>
      </c>
      <c r="G321" s="108" t="s">
        <v>45</v>
      </c>
      <c r="H321" s="108">
        <v>0</v>
      </c>
      <c r="I321" s="109" t="s">
        <v>46</v>
      </c>
      <c r="J321" s="110" t="s">
        <v>844</v>
      </c>
      <c r="K321" s="110" t="s">
        <v>845</v>
      </c>
    </row>
    <row r="322" spans="1:11" hidden="1" x14ac:dyDescent="0.2">
      <c r="A322" s="107" t="s">
        <v>848</v>
      </c>
      <c r="B322" s="107" t="s">
        <v>849</v>
      </c>
      <c r="C322" s="107" t="s">
        <v>843</v>
      </c>
      <c r="D322" s="108" t="s">
        <v>44</v>
      </c>
      <c r="E322" s="108"/>
      <c r="F322" s="108" t="s">
        <v>45</v>
      </c>
      <c r="G322" s="108" t="s">
        <v>45</v>
      </c>
      <c r="H322" s="108">
        <v>0</v>
      </c>
      <c r="I322" s="109" t="s">
        <v>46</v>
      </c>
      <c r="J322" s="110" t="s">
        <v>844</v>
      </c>
      <c r="K322" s="110" t="s">
        <v>845</v>
      </c>
    </row>
    <row r="323" spans="1:11" hidden="1" x14ac:dyDescent="0.2">
      <c r="A323" s="107" t="s">
        <v>850</v>
      </c>
      <c r="B323" s="107" t="s">
        <v>851</v>
      </c>
      <c r="C323" s="107" t="s">
        <v>843</v>
      </c>
      <c r="D323" s="108" t="s">
        <v>44</v>
      </c>
      <c r="E323" s="108"/>
      <c r="F323" s="108" t="s">
        <v>45</v>
      </c>
      <c r="G323" s="108" t="s">
        <v>45</v>
      </c>
      <c r="H323" s="108">
        <v>0</v>
      </c>
      <c r="I323" s="109" t="s">
        <v>46</v>
      </c>
      <c r="J323" s="110" t="s">
        <v>844</v>
      </c>
      <c r="K323" s="110" t="s">
        <v>845</v>
      </c>
    </row>
    <row r="324" spans="1:11" hidden="1" x14ac:dyDescent="0.2">
      <c r="A324" s="107" t="s">
        <v>852</v>
      </c>
      <c r="B324" s="107" t="s">
        <v>853</v>
      </c>
      <c r="C324" s="107" t="s">
        <v>843</v>
      </c>
      <c r="D324" s="108" t="s">
        <v>44</v>
      </c>
      <c r="E324" s="108"/>
      <c r="F324" s="108" t="s">
        <v>45</v>
      </c>
      <c r="G324" s="108" t="s">
        <v>45</v>
      </c>
      <c r="H324" s="108">
        <v>0</v>
      </c>
      <c r="I324" s="109" t="s">
        <v>46</v>
      </c>
      <c r="J324" s="110" t="s">
        <v>844</v>
      </c>
      <c r="K324" s="110" t="s">
        <v>845</v>
      </c>
    </row>
    <row r="325" spans="1:11" hidden="1" x14ac:dyDescent="0.2">
      <c r="A325" s="107" t="s">
        <v>854</v>
      </c>
      <c r="B325" s="107" t="s">
        <v>855</v>
      </c>
      <c r="C325" s="107" t="s">
        <v>843</v>
      </c>
      <c r="D325" s="108" t="s">
        <v>44</v>
      </c>
      <c r="E325" s="108"/>
      <c r="F325" s="108" t="s">
        <v>45</v>
      </c>
      <c r="G325" s="108" t="s">
        <v>45</v>
      </c>
      <c r="H325" s="108">
        <v>0</v>
      </c>
      <c r="I325" s="109" t="s">
        <v>46</v>
      </c>
      <c r="J325" s="110" t="s">
        <v>844</v>
      </c>
      <c r="K325" s="110" t="s">
        <v>845</v>
      </c>
    </row>
    <row r="326" spans="1:11" hidden="1" x14ac:dyDescent="0.2">
      <c r="A326" s="107" t="s">
        <v>856</v>
      </c>
      <c r="B326" s="107" t="s">
        <v>857</v>
      </c>
      <c r="C326" s="107" t="s">
        <v>858</v>
      </c>
      <c r="D326" s="108" t="s">
        <v>44</v>
      </c>
      <c r="E326" s="108"/>
      <c r="F326" s="108" t="s">
        <v>45</v>
      </c>
      <c r="G326" s="108" t="s">
        <v>45</v>
      </c>
      <c r="H326" s="108">
        <v>0</v>
      </c>
      <c r="I326" s="109" t="s">
        <v>46</v>
      </c>
      <c r="J326" s="110" t="s">
        <v>859</v>
      </c>
      <c r="K326" s="110" t="s">
        <v>860</v>
      </c>
    </row>
    <row r="327" spans="1:11" hidden="1" x14ac:dyDescent="0.2">
      <c r="A327" s="107" t="s">
        <v>861</v>
      </c>
      <c r="B327" s="107" t="s">
        <v>862</v>
      </c>
      <c r="C327" s="107" t="s">
        <v>858</v>
      </c>
      <c r="D327" s="108" t="s">
        <v>44</v>
      </c>
      <c r="E327" s="108"/>
      <c r="F327" s="108" t="s">
        <v>45</v>
      </c>
      <c r="G327" s="108" t="s">
        <v>45</v>
      </c>
      <c r="H327" s="108">
        <v>0</v>
      </c>
      <c r="I327" s="109" t="s">
        <v>46</v>
      </c>
      <c r="J327" s="110" t="s">
        <v>859</v>
      </c>
      <c r="K327" s="110" t="s">
        <v>860</v>
      </c>
    </row>
    <row r="328" spans="1:11" hidden="1" x14ac:dyDescent="0.2">
      <c r="A328" s="107" t="s">
        <v>863</v>
      </c>
      <c r="B328" s="107" t="s">
        <v>864</v>
      </c>
      <c r="C328" s="107" t="s">
        <v>858</v>
      </c>
      <c r="D328" s="108" t="s">
        <v>44</v>
      </c>
      <c r="E328" s="108"/>
      <c r="F328" s="108" t="s">
        <v>45</v>
      </c>
      <c r="G328" s="108" t="s">
        <v>45</v>
      </c>
      <c r="H328" s="108">
        <v>0</v>
      </c>
      <c r="I328" s="109" t="s">
        <v>46</v>
      </c>
      <c r="J328" s="110" t="s">
        <v>859</v>
      </c>
      <c r="K328" s="110" t="s">
        <v>860</v>
      </c>
    </row>
    <row r="329" spans="1:11" hidden="1" x14ac:dyDescent="0.2">
      <c r="A329" s="107" t="s">
        <v>865</v>
      </c>
      <c r="B329" s="107" t="s">
        <v>866</v>
      </c>
      <c r="C329" s="107" t="s">
        <v>867</v>
      </c>
      <c r="D329" s="108" t="s">
        <v>44</v>
      </c>
      <c r="E329" s="108"/>
      <c r="F329" s="108" t="s">
        <v>45</v>
      </c>
      <c r="G329" s="108" t="s">
        <v>45</v>
      </c>
      <c r="H329" s="108">
        <v>0</v>
      </c>
      <c r="I329" s="109" t="s">
        <v>46</v>
      </c>
      <c r="J329" s="110" t="s">
        <v>868</v>
      </c>
      <c r="K329" s="110" t="s">
        <v>869</v>
      </c>
    </row>
    <row r="330" spans="1:11" hidden="1" x14ac:dyDescent="0.2">
      <c r="A330" s="107" t="s">
        <v>870</v>
      </c>
      <c r="B330" s="107" t="s">
        <v>871</v>
      </c>
      <c r="C330" s="107" t="s">
        <v>867</v>
      </c>
      <c r="D330" s="108" t="s">
        <v>44</v>
      </c>
      <c r="E330" s="108"/>
      <c r="F330" s="108" t="s">
        <v>45</v>
      </c>
      <c r="G330" s="108" t="s">
        <v>45</v>
      </c>
      <c r="H330" s="108">
        <v>0</v>
      </c>
      <c r="I330" s="109" t="s">
        <v>46</v>
      </c>
      <c r="J330" s="110" t="s">
        <v>868</v>
      </c>
      <c r="K330" s="110" t="s">
        <v>869</v>
      </c>
    </row>
    <row r="331" spans="1:11" hidden="1" x14ac:dyDescent="0.2">
      <c r="A331" s="107" t="s">
        <v>872</v>
      </c>
      <c r="B331" s="107" t="s">
        <v>873</v>
      </c>
      <c r="C331" s="107" t="s">
        <v>867</v>
      </c>
      <c r="D331" s="108" t="s">
        <v>44</v>
      </c>
      <c r="E331" s="108"/>
      <c r="F331" s="108" t="s">
        <v>45</v>
      </c>
      <c r="G331" s="108" t="s">
        <v>45</v>
      </c>
      <c r="H331" s="108">
        <v>0</v>
      </c>
      <c r="I331" s="109" t="s">
        <v>46</v>
      </c>
      <c r="J331" s="110" t="s">
        <v>868</v>
      </c>
      <c r="K331" s="110" t="s">
        <v>869</v>
      </c>
    </row>
    <row r="332" spans="1:11" hidden="1" x14ac:dyDescent="0.2">
      <c r="A332" s="107" t="s">
        <v>874</v>
      </c>
      <c r="B332" s="107" t="s">
        <v>875</v>
      </c>
      <c r="C332" s="107" t="s">
        <v>867</v>
      </c>
      <c r="D332" s="108" t="s">
        <v>44</v>
      </c>
      <c r="E332" s="108"/>
      <c r="F332" s="108" t="s">
        <v>45</v>
      </c>
      <c r="G332" s="108" t="s">
        <v>45</v>
      </c>
      <c r="H332" s="108">
        <v>0</v>
      </c>
      <c r="I332" s="109" t="s">
        <v>46</v>
      </c>
      <c r="J332" s="110" t="s">
        <v>868</v>
      </c>
      <c r="K332" s="110" t="s">
        <v>869</v>
      </c>
    </row>
    <row r="333" spans="1:11" hidden="1" x14ac:dyDescent="0.2">
      <c r="A333" s="107" t="s">
        <v>876</v>
      </c>
      <c r="B333" s="107" t="s">
        <v>877</v>
      </c>
      <c r="C333" s="107" t="s">
        <v>867</v>
      </c>
      <c r="D333" s="108" t="s">
        <v>44</v>
      </c>
      <c r="E333" s="108"/>
      <c r="F333" s="108" t="s">
        <v>45</v>
      </c>
      <c r="G333" s="108" t="s">
        <v>45</v>
      </c>
      <c r="H333" s="108">
        <v>0</v>
      </c>
      <c r="I333" s="109" t="s">
        <v>46</v>
      </c>
      <c r="J333" s="110" t="s">
        <v>868</v>
      </c>
      <c r="K333" s="110" t="s">
        <v>869</v>
      </c>
    </row>
    <row r="334" spans="1:11" hidden="1" x14ac:dyDescent="0.2">
      <c r="A334" s="107" t="s">
        <v>878</v>
      </c>
      <c r="B334" s="107" t="s">
        <v>879</v>
      </c>
      <c r="C334" s="107" t="s">
        <v>880</v>
      </c>
      <c r="D334" s="108" t="s">
        <v>44</v>
      </c>
      <c r="E334" s="108"/>
      <c r="F334" s="108" t="s">
        <v>45</v>
      </c>
      <c r="G334" s="108" t="s">
        <v>45</v>
      </c>
      <c r="H334" s="108">
        <v>0</v>
      </c>
      <c r="I334" s="109" t="s">
        <v>46</v>
      </c>
      <c r="J334" s="110" t="s">
        <v>881</v>
      </c>
      <c r="K334" s="110" t="s">
        <v>882</v>
      </c>
    </row>
    <row r="335" spans="1:11" hidden="1" x14ac:dyDescent="0.2">
      <c r="A335" s="107" t="s">
        <v>883</v>
      </c>
      <c r="B335" s="107" t="s">
        <v>884</v>
      </c>
      <c r="C335" s="107" t="s">
        <v>880</v>
      </c>
      <c r="D335" s="108" t="s">
        <v>44</v>
      </c>
      <c r="E335" s="108"/>
      <c r="F335" s="108" t="s">
        <v>45</v>
      </c>
      <c r="G335" s="108" t="s">
        <v>45</v>
      </c>
      <c r="H335" s="108">
        <v>0</v>
      </c>
      <c r="I335" s="109" t="s">
        <v>46</v>
      </c>
      <c r="J335" s="110" t="s">
        <v>881</v>
      </c>
      <c r="K335" s="110" t="s">
        <v>882</v>
      </c>
    </row>
    <row r="336" spans="1:11" hidden="1" x14ac:dyDescent="0.2">
      <c r="A336" s="107" t="s">
        <v>885</v>
      </c>
      <c r="B336" s="107" t="s">
        <v>886</v>
      </c>
      <c r="C336" s="107" t="s">
        <v>880</v>
      </c>
      <c r="D336" s="108" t="s">
        <v>44</v>
      </c>
      <c r="E336" s="108"/>
      <c r="F336" s="108" t="s">
        <v>45</v>
      </c>
      <c r="G336" s="108" t="s">
        <v>45</v>
      </c>
      <c r="H336" s="108">
        <v>0</v>
      </c>
      <c r="I336" s="109" t="s">
        <v>46</v>
      </c>
      <c r="J336" s="110" t="s">
        <v>881</v>
      </c>
      <c r="K336" s="110" t="s">
        <v>882</v>
      </c>
    </row>
    <row r="337" spans="1:11" hidden="1" x14ac:dyDescent="0.2">
      <c r="A337" s="107" t="s">
        <v>887</v>
      </c>
      <c r="B337" s="107" t="s">
        <v>888</v>
      </c>
      <c r="C337" s="107" t="s">
        <v>880</v>
      </c>
      <c r="D337" s="108" t="s">
        <v>44</v>
      </c>
      <c r="E337" s="108"/>
      <c r="F337" s="108" t="s">
        <v>45</v>
      </c>
      <c r="G337" s="108" t="s">
        <v>45</v>
      </c>
      <c r="H337" s="108">
        <v>0</v>
      </c>
      <c r="I337" s="109" t="s">
        <v>46</v>
      </c>
      <c r="J337" s="110" t="s">
        <v>881</v>
      </c>
      <c r="K337" s="110" t="s">
        <v>882</v>
      </c>
    </row>
    <row r="338" spans="1:11" hidden="1" x14ac:dyDescent="0.2">
      <c r="A338" s="107" t="s">
        <v>889</v>
      </c>
      <c r="B338" s="107" t="s">
        <v>890</v>
      </c>
      <c r="C338" s="107" t="s">
        <v>880</v>
      </c>
      <c r="D338" s="108" t="s">
        <v>44</v>
      </c>
      <c r="E338" s="108"/>
      <c r="F338" s="108" t="s">
        <v>45</v>
      </c>
      <c r="G338" s="108" t="s">
        <v>45</v>
      </c>
      <c r="H338" s="108">
        <v>0</v>
      </c>
      <c r="I338" s="109" t="s">
        <v>46</v>
      </c>
      <c r="J338" s="110" t="s">
        <v>881</v>
      </c>
      <c r="K338" s="110" t="s">
        <v>882</v>
      </c>
    </row>
    <row r="339" spans="1:11" hidden="1" x14ac:dyDescent="0.2">
      <c r="A339" s="107" t="s">
        <v>891</v>
      </c>
      <c r="B339" s="107" t="s">
        <v>892</v>
      </c>
      <c r="C339" s="107" t="s">
        <v>880</v>
      </c>
      <c r="D339" s="108" t="s">
        <v>44</v>
      </c>
      <c r="E339" s="108"/>
      <c r="F339" s="108" t="s">
        <v>45</v>
      </c>
      <c r="G339" s="108" t="s">
        <v>45</v>
      </c>
      <c r="H339" s="108">
        <v>0</v>
      </c>
      <c r="I339" s="109" t="s">
        <v>46</v>
      </c>
      <c r="J339" s="110" t="s">
        <v>881</v>
      </c>
      <c r="K339" s="110" t="s">
        <v>882</v>
      </c>
    </row>
    <row r="340" spans="1:11" hidden="1" x14ac:dyDescent="0.2">
      <c r="A340" s="107" t="s">
        <v>893</v>
      </c>
      <c r="B340" s="107" t="s">
        <v>894</v>
      </c>
      <c r="C340" s="107" t="s">
        <v>895</v>
      </c>
      <c r="D340" s="108" t="s">
        <v>44</v>
      </c>
      <c r="E340" s="108"/>
      <c r="F340" s="108" t="s">
        <v>45</v>
      </c>
      <c r="G340" s="108" t="s">
        <v>45</v>
      </c>
      <c r="H340" s="108">
        <v>0</v>
      </c>
      <c r="I340" s="109" t="s">
        <v>46</v>
      </c>
      <c r="J340" s="110" t="s">
        <v>896</v>
      </c>
      <c r="K340" s="110" t="s">
        <v>897</v>
      </c>
    </row>
    <row r="341" spans="1:11" hidden="1" x14ac:dyDescent="0.2">
      <c r="A341" s="107" t="s">
        <v>898</v>
      </c>
      <c r="B341" s="107" t="s">
        <v>899</v>
      </c>
      <c r="C341" s="107" t="s">
        <v>895</v>
      </c>
      <c r="D341" s="108" t="s">
        <v>44</v>
      </c>
      <c r="E341" s="108"/>
      <c r="F341" s="108" t="s">
        <v>45</v>
      </c>
      <c r="G341" s="108" t="s">
        <v>45</v>
      </c>
      <c r="H341" s="108">
        <v>0</v>
      </c>
      <c r="I341" s="109" t="s">
        <v>46</v>
      </c>
      <c r="J341" s="110" t="s">
        <v>896</v>
      </c>
      <c r="K341" s="110" t="s">
        <v>897</v>
      </c>
    </row>
    <row r="342" spans="1:11" hidden="1" x14ac:dyDescent="0.2">
      <c r="A342" s="107" t="s">
        <v>900</v>
      </c>
      <c r="B342" s="107" t="s">
        <v>901</v>
      </c>
      <c r="C342" s="107" t="s">
        <v>895</v>
      </c>
      <c r="D342" s="108" t="s">
        <v>44</v>
      </c>
      <c r="E342" s="108"/>
      <c r="F342" s="108" t="s">
        <v>45</v>
      </c>
      <c r="G342" s="108" t="s">
        <v>45</v>
      </c>
      <c r="H342" s="108">
        <v>0</v>
      </c>
      <c r="I342" s="109" t="s">
        <v>46</v>
      </c>
      <c r="J342" s="110" t="s">
        <v>896</v>
      </c>
      <c r="K342" s="110" t="s">
        <v>897</v>
      </c>
    </row>
    <row r="343" spans="1:11" hidden="1" x14ac:dyDescent="0.2">
      <c r="A343" s="107" t="s">
        <v>902</v>
      </c>
      <c r="B343" s="107" t="s">
        <v>903</v>
      </c>
      <c r="C343" s="107" t="s">
        <v>904</v>
      </c>
      <c r="D343" s="108" t="s">
        <v>44</v>
      </c>
      <c r="E343" s="108"/>
      <c r="F343" s="108" t="s">
        <v>45</v>
      </c>
      <c r="G343" s="108" t="s">
        <v>45</v>
      </c>
      <c r="H343" s="108">
        <v>0</v>
      </c>
      <c r="I343" s="109" t="s">
        <v>46</v>
      </c>
      <c r="J343" s="110" t="s">
        <v>905</v>
      </c>
      <c r="K343" s="110" t="s">
        <v>906</v>
      </c>
    </row>
    <row r="344" spans="1:11" hidden="1" x14ac:dyDescent="0.2">
      <c r="A344" s="107" t="s">
        <v>907</v>
      </c>
      <c r="B344" s="107" t="s">
        <v>908</v>
      </c>
      <c r="C344" s="107" t="s">
        <v>904</v>
      </c>
      <c r="D344" s="108" t="s">
        <v>44</v>
      </c>
      <c r="E344" s="108"/>
      <c r="F344" s="108" t="s">
        <v>45</v>
      </c>
      <c r="G344" s="108" t="s">
        <v>45</v>
      </c>
      <c r="H344" s="108">
        <v>0</v>
      </c>
      <c r="I344" s="109" t="s">
        <v>46</v>
      </c>
      <c r="J344" s="110" t="s">
        <v>905</v>
      </c>
      <c r="K344" s="110" t="s">
        <v>906</v>
      </c>
    </row>
    <row r="345" spans="1:11" hidden="1" x14ac:dyDescent="0.2">
      <c r="A345" s="107" t="s">
        <v>909</v>
      </c>
      <c r="B345" s="107" t="s">
        <v>910</v>
      </c>
      <c r="C345" s="107" t="s">
        <v>904</v>
      </c>
      <c r="D345" s="108" t="s">
        <v>44</v>
      </c>
      <c r="E345" s="108"/>
      <c r="F345" s="108" t="s">
        <v>45</v>
      </c>
      <c r="G345" s="108" t="s">
        <v>45</v>
      </c>
      <c r="H345" s="108">
        <v>0</v>
      </c>
      <c r="I345" s="109" t="s">
        <v>46</v>
      </c>
      <c r="J345" s="110" t="s">
        <v>905</v>
      </c>
      <c r="K345" s="110" t="s">
        <v>906</v>
      </c>
    </row>
    <row r="346" spans="1:11" hidden="1" x14ac:dyDescent="0.2">
      <c r="A346" s="107" t="s">
        <v>911</v>
      </c>
      <c r="B346" s="107" t="s">
        <v>912</v>
      </c>
      <c r="C346" s="107" t="s">
        <v>913</v>
      </c>
      <c r="D346" s="108" t="s">
        <v>44</v>
      </c>
      <c r="E346" s="108"/>
      <c r="F346" s="108" t="s">
        <v>45</v>
      </c>
      <c r="G346" s="108" t="s">
        <v>45</v>
      </c>
      <c r="H346" s="108">
        <v>0</v>
      </c>
      <c r="I346" s="109" t="s">
        <v>46</v>
      </c>
      <c r="J346" s="110" t="s">
        <v>914</v>
      </c>
      <c r="K346" s="110" t="s">
        <v>915</v>
      </c>
    </row>
    <row r="347" spans="1:11" hidden="1" x14ac:dyDescent="0.2">
      <c r="A347" s="107" t="s">
        <v>916</v>
      </c>
      <c r="B347" s="107" t="s">
        <v>917</v>
      </c>
      <c r="C347" s="107" t="s">
        <v>913</v>
      </c>
      <c r="D347" s="108" t="s">
        <v>44</v>
      </c>
      <c r="E347" s="108"/>
      <c r="F347" s="108" t="s">
        <v>45</v>
      </c>
      <c r="G347" s="108" t="s">
        <v>45</v>
      </c>
      <c r="H347" s="108">
        <v>0</v>
      </c>
      <c r="I347" s="109" t="s">
        <v>46</v>
      </c>
      <c r="J347" s="110" t="s">
        <v>914</v>
      </c>
      <c r="K347" s="110" t="s">
        <v>915</v>
      </c>
    </row>
    <row r="348" spans="1:11" hidden="1" x14ac:dyDescent="0.2">
      <c r="A348" s="107" t="s">
        <v>918</v>
      </c>
      <c r="B348" s="107" t="s">
        <v>919</v>
      </c>
      <c r="C348" s="107" t="s">
        <v>920</v>
      </c>
      <c r="D348" s="108" t="s">
        <v>44</v>
      </c>
      <c r="E348" s="108"/>
      <c r="F348" s="108" t="s">
        <v>45</v>
      </c>
      <c r="G348" s="108" t="s">
        <v>45</v>
      </c>
      <c r="H348" s="108">
        <v>0</v>
      </c>
      <c r="I348" s="109" t="s">
        <v>46</v>
      </c>
      <c r="J348" s="110" t="s">
        <v>921</v>
      </c>
      <c r="K348" s="110" t="s">
        <v>922</v>
      </c>
    </row>
    <row r="349" spans="1:11" hidden="1" x14ac:dyDescent="0.2">
      <c r="A349" s="107" t="s">
        <v>923</v>
      </c>
      <c r="B349" s="107" t="s">
        <v>924</v>
      </c>
      <c r="C349" s="107" t="s">
        <v>920</v>
      </c>
      <c r="D349" s="108" t="s">
        <v>44</v>
      </c>
      <c r="E349" s="108"/>
      <c r="F349" s="108" t="s">
        <v>45</v>
      </c>
      <c r="G349" s="108" t="s">
        <v>45</v>
      </c>
      <c r="H349" s="108">
        <v>0</v>
      </c>
      <c r="I349" s="109" t="s">
        <v>46</v>
      </c>
      <c r="J349" s="110" t="s">
        <v>921</v>
      </c>
      <c r="K349" s="110" t="s">
        <v>922</v>
      </c>
    </row>
    <row r="350" spans="1:11" hidden="1" x14ac:dyDescent="0.2">
      <c r="A350" s="107" t="s">
        <v>925</v>
      </c>
      <c r="B350" s="107" t="s">
        <v>926</v>
      </c>
      <c r="C350" s="107" t="s">
        <v>920</v>
      </c>
      <c r="D350" s="108" t="s">
        <v>44</v>
      </c>
      <c r="E350" s="108"/>
      <c r="F350" s="108" t="s">
        <v>45</v>
      </c>
      <c r="G350" s="108" t="s">
        <v>45</v>
      </c>
      <c r="H350" s="108">
        <v>0</v>
      </c>
      <c r="I350" s="109" t="s">
        <v>46</v>
      </c>
      <c r="J350" s="110" t="s">
        <v>921</v>
      </c>
      <c r="K350" s="110" t="s">
        <v>922</v>
      </c>
    </row>
    <row r="351" spans="1:11" hidden="1" x14ac:dyDescent="0.2">
      <c r="A351" s="107" t="s">
        <v>927</v>
      </c>
      <c r="B351" s="107" t="s">
        <v>928</v>
      </c>
      <c r="C351" s="107" t="s">
        <v>929</v>
      </c>
      <c r="D351" s="108" t="s">
        <v>44</v>
      </c>
      <c r="E351" s="108"/>
      <c r="F351" s="108" t="s">
        <v>45</v>
      </c>
      <c r="G351" s="108" t="s">
        <v>45</v>
      </c>
      <c r="H351" s="108">
        <v>0</v>
      </c>
      <c r="I351" s="109" t="s">
        <v>46</v>
      </c>
      <c r="J351" s="110" t="s">
        <v>930</v>
      </c>
      <c r="K351" s="110" t="s">
        <v>931</v>
      </c>
    </row>
    <row r="352" spans="1:11" hidden="1" x14ac:dyDescent="0.2">
      <c r="A352" s="107" t="s">
        <v>932</v>
      </c>
      <c r="B352" s="107" t="s">
        <v>933</v>
      </c>
      <c r="C352" s="107" t="s">
        <v>929</v>
      </c>
      <c r="D352" s="108" t="s">
        <v>44</v>
      </c>
      <c r="E352" s="108"/>
      <c r="F352" s="108" t="s">
        <v>45</v>
      </c>
      <c r="G352" s="108" t="s">
        <v>45</v>
      </c>
      <c r="H352" s="108">
        <v>0</v>
      </c>
      <c r="I352" s="109" t="s">
        <v>46</v>
      </c>
      <c r="J352" s="110" t="s">
        <v>930</v>
      </c>
      <c r="K352" s="110" t="s">
        <v>931</v>
      </c>
    </row>
    <row r="353" spans="1:11" hidden="1" x14ac:dyDescent="0.2">
      <c r="A353" s="107" t="s">
        <v>934</v>
      </c>
      <c r="B353" s="107" t="s">
        <v>935</v>
      </c>
      <c r="C353" s="107" t="s">
        <v>936</v>
      </c>
      <c r="D353" s="108" t="s">
        <v>44</v>
      </c>
      <c r="E353" s="108"/>
      <c r="F353" s="108" t="s">
        <v>45</v>
      </c>
      <c r="G353" s="108" t="s">
        <v>45</v>
      </c>
      <c r="H353" s="108">
        <v>0</v>
      </c>
      <c r="I353" s="109" t="s">
        <v>46</v>
      </c>
      <c r="J353" s="110" t="s">
        <v>937</v>
      </c>
      <c r="K353" s="110" t="s">
        <v>938</v>
      </c>
    </row>
    <row r="354" spans="1:11" hidden="1" x14ac:dyDescent="0.2">
      <c r="A354" s="107" t="s">
        <v>939</v>
      </c>
      <c r="B354" s="107" t="s">
        <v>940</v>
      </c>
      <c r="C354" s="107" t="s">
        <v>936</v>
      </c>
      <c r="D354" s="108" t="s">
        <v>44</v>
      </c>
      <c r="E354" s="108"/>
      <c r="F354" s="108" t="s">
        <v>45</v>
      </c>
      <c r="G354" s="108" t="s">
        <v>45</v>
      </c>
      <c r="H354" s="108">
        <v>0</v>
      </c>
      <c r="I354" s="109" t="s">
        <v>46</v>
      </c>
      <c r="J354" s="110" t="s">
        <v>937</v>
      </c>
      <c r="K354" s="110" t="s">
        <v>938</v>
      </c>
    </row>
    <row r="355" spans="1:11" hidden="1" x14ac:dyDescent="0.2">
      <c r="A355" s="107" t="s">
        <v>941</v>
      </c>
      <c r="B355" s="107" t="s">
        <v>942</v>
      </c>
      <c r="C355" s="107" t="s">
        <v>936</v>
      </c>
      <c r="D355" s="108" t="s">
        <v>44</v>
      </c>
      <c r="E355" s="108"/>
      <c r="F355" s="108" t="s">
        <v>45</v>
      </c>
      <c r="G355" s="108" t="s">
        <v>45</v>
      </c>
      <c r="H355" s="108">
        <v>0</v>
      </c>
      <c r="I355" s="109" t="s">
        <v>46</v>
      </c>
      <c r="J355" s="110" t="s">
        <v>937</v>
      </c>
      <c r="K355" s="110" t="s">
        <v>938</v>
      </c>
    </row>
    <row r="356" spans="1:11" hidden="1" x14ac:dyDescent="0.2">
      <c r="A356" s="107" t="s">
        <v>943</v>
      </c>
      <c r="B356" s="107" t="s">
        <v>944</v>
      </c>
      <c r="C356" s="107" t="s">
        <v>936</v>
      </c>
      <c r="D356" s="108" t="s">
        <v>44</v>
      </c>
      <c r="E356" s="108"/>
      <c r="F356" s="108" t="s">
        <v>45</v>
      </c>
      <c r="G356" s="108" t="s">
        <v>45</v>
      </c>
      <c r="H356" s="108">
        <v>0</v>
      </c>
      <c r="I356" s="109" t="s">
        <v>46</v>
      </c>
      <c r="J356" s="110" t="s">
        <v>937</v>
      </c>
      <c r="K356" s="110" t="s">
        <v>938</v>
      </c>
    </row>
    <row r="357" spans="1:11" hidden="1" x14ac:dyDescent="0.2">
      <c r="A357" s="107" t="s">
        <v>945</v>
      </c>
      <c r="B357" s="107" t="s">
        <v>946</v>
      </c>
      <c r="C357" s="107" t="s">
        <v>947</v>
      </c>
      <c r="D357" s="108" t="s">
        <v>44</v>
      </c>
      <c r="E357" s="108"/>
      <c r="F357" s="108" t="s">
        <v>45</v>
      </c>
      <c r="G357" s="108" t="s">
        <v>45</v>
      </c>
      <c r="H357" s="108">
        <v>0</v>
      </c>
      <c r="I357" s="109" t="s">
        <v>46</v>
      </c>
      <c r="J357" s="110" t="s">
        <v>948</v>
      </c>
      <c r="K357" s="110" t="s">
        <v>949</v>
      </c>
    </row>
    <row r="358" spans="1:11" hidden="1" x14ac:dyDescent="0.2">
      <c r="A358" s="107" t="s">
        <v>950</v>
      </c>
      <c r="B358" s="107" t="s">
        <v>951</v>
      </c>
      <c r="C358" s="107" t="s">
        <v>947</v>
      </c>
      <c r="D358" s="108" t="s">
        <v>44</v>
      </c>
      <c r="E358" s="108"/>
      <c r="F358" s="108" t="s">
        <v>45</v>
      </c>
      <c r="G358" s="108" t="s">
        <v>45</v>
      </c>
      <c r="H358" s="108">
        <v>0</v>
      </c>
      <c r="I358" s="109" t="s">
        <v>46</v>
      </c>
      <c r="J358" s="110" t="s">
        <v>948</v>
      </c>
      <c r="K358" s="110" t="s">
        <v>949</v>
      </c>
    </row>
    <row r="359" spans="1:11" hidden="1" x14ac:dyDescent="0.2">
      <c r="A359" s="107" t="s">
        <v>952</v>
      </c>
      <c r="B359" s="107" t="s">
        <v>953</v>
      </c>
      <c r="C359" s="107" t="s">
        <v>954</v>
      </c>
      <c r="D359" s="108" t="s">
        <v>44</v>
      </c>
      <c r="E359" s="108"/>
      <c r="F359" s="108" t="s">
        <v>45</v>
      </c>
      <c r="G359" s="108" t="s">
        <v>45</v>
      </c>
      <c r="H359" s="108">
        <v>0</v>
      </c>
      <c r="I359" s="109" t="s">
        <v>46</v>
      </c>
      <c r="J359" s="110" t="s">
        <v>955</v>
      </c>
      <c r="K359" s="110" t="s">
        <v>956</v>
      </c>
    </row>
    <row r="360" spans="1:11" hidden="1" x14ac:dyDescent="0.2">
      <c r="A360" s="107" t="s">
        <v>957</v>
      </c>
      <c r="B360" s="107" t="s">
        <v>958</v>
      </c>
      <c r="C360" s="107" t="s">
        <v>959</v>
      </c>
      <c r="D360" s="108" t="s">
        <v>44</v>
      </c>
      <c r="E360" s="108"/>
      <c r="F360" s="108" t="s">
        <v>45</v>
      </c>
      <c r="G360" s="108" t="s">
        <v>45</v>
      </c>
      <c r="H360" s="108">
        <v>0</v>
      </c>
      <c r="I360" s="109" t="s">
        <v>46</v>
      </c>
      <c r="J360" s="110" t="s">
        <v>960</v>
      </c>
      <c r="K360" s="110" t="s">
        <v>961</v>
      </c>
    </row>
    <row r="361" spans="1:11" hidden="1" x14ac:dyDescent="0.2">
      <c r="A361" s="107" t="s">
        <v>962</v>
      </c>
      <c r="B361" s="107" t="s">
        <v>963</v>
      </c>
      <c r="C361" s="107" t="s">
        <v>959</v>
      </c>
      <c r="D361" s="108" t="s">
        <v>44</v>
      </c>
      <c r="E361" s="108"/>
      <c r="F361" s="108" t="s">
        <v>45</v>
      </c>
      <c r="G361" s="108" t="s">
        <v>45</v>
      </c>
      <c r="H361" s="108">
        <v>0</v>
      </c>
      <c r="I361" s="109" t="s">
        <v>46</v>
      </c>
      <c r="J361" s="110" t="s">
        <v>960</v>
      </c>
      <c r="K361" s="110" t="s">
        <v>961</v>
      </c>
    </row>
    <row r="362" spans="1:11" hidden="1" x14ac:dyDescent="0.2">
      <c r="A362" s="107" t="s">
        <v>964</v>
      </c>
      <c r="B362" s="107" t="s">
        <v>965</v>
      </c>
      <c r="C362" s="107" t="s">
        <v>959</v>
      </c>
      <c r="D362" s="108" t="s">
        <v>44</v>
      </c>
      <c r="E362" s="108"/>
      <c r="F362" s="108" t="s">
        <v>45</v>
      </c>
      <c r="G362" s="108" t="s">
        <v>45</v>
      </c>
      <c r="H362" s="108">
        <v>0</v>
      </c>
      <c r="I362" s="109" t="s">
        <v>46</v>
      </c>
      <c r="J362" s="110" t="s">
        <v>960</v>
      </c>
      <c r="K362" s="110" t="s">
        <v>961</v>
      </c>
    </row>
    <row r="363" spans="1:11" hidden="1" x14ac:dyDescent="0.2">
      <c r="A363" s="107" t="s">
        <v>966</v>
      </c>
      <c r="B363" s="107" t="s">
        <v>967</v>
      </c>
      <c r="C363" s="107" t="s">
        <v>959</v>
      </c>
      <c r="D363" s="108" t="s">
        <v>44</v>
      </c>
      <c r="E363" s="108"/>
      <c r="F363" s="108" t="s">
        <v>45</v>
      </c>
      <c r="G363" s="108" t="s">
        <v>45</v>
      </c>
      <c r="H363" s="108">
        <v>0</v>
      </c>
      <c r="I363" s="109" t="s">
        <v>46</v>
      </c>
      <c r="J363" s="110" t="s">
        <v>960</v>
      </c>
      <c r="K363" s="110" t="s">
        <v>961</v>
      </c>
    </row>
    <row r="364" spans="1:11" hidden="1" x14ac:dyDescent="0.2">
      <c r="A364" s="107" t="s">
        <v>968</v>
      </c>
      <c r="B364" s="107" t="s">
        <v>969</v>
      </c>
      <c r="C364" s="107" t="s">
        <v>959</v>
      </c>
      <c r="D364" s="108" t="s">
        <v>44</v>
      </c>
      <c r="E364" s="108"/>
      <c r="F364" s="108" t="s">
        <v>45</v>
      </c>
      <c r="G364" s="108" t="s">
        <v>45</v>
      </c>
      <c r="H364" s="108">
        <v>0</v>
      </c>
      <c r="I364" s="109" t="s">
        <v>46</v>
      </c>
      <c r="J364" s="110" t="s">
        <v>960</v>
      </c>
      <c r="K364" s="110" t="s">
        <v>961</v>
      </c>
    </row>
    <row r="365" spans="1:11" hidden="1" x14ac:dyDescent="0.2">
      <c r="A365" s="107" t="s">
        <v>970</v>
      </c>
      <c r="B365" s="107" t="s">
        <v>971</v>
      </c>
      <c r="C365" s="107" t="s">
        <v>959</v>
      </c>
      <c r="D365" s="108" t="s">
        <v>44</v>
      </c>
      <c r="E365" s="108"/>
      <c r="F365" s="108" t="s">
        <v>45</v>
      </c>
      <c r="G365" s="108" t="s">
        <v>45</v>
      </c>
      <c r="H365" s="108">
        <v>0</v>
      </c>
      <c r="I365" s="109" t="s">
        <v>46</v>
      </c>
      <c r="J365" s="110" t="s">
        <v>960</v>
      </c>
      <c r="K365" s="110" t="s">
        <v>961</v>
      </c>
    </row>
    <row r="366" spans="1:11" hidden="1" x14ac:dyDescent="0.2">
      <c r="A366" s="107" t="s">
        <v>972</v>
      </c>
      <c r="B366" s="107" t="s">
        <v>973</v>
      </c>
      <c r="C366" s="107" t="s">
        <v>974</v>
      </c>
      <c r="D366" s="108" t="s">
        <v>44</v>
      </c>
      <c r="E366" s="108"/>
      <c r="F366" s="108" t="s">
        <v>45</v>
      </c>
      <c r="G366" s="108" t="s">
        <v>45</v>
      </c>
      <c r="H366" s="108">
        <v>0</v>
      </c>
      <c r="I366" s="109" t="s">
        <v>46</v>
      </c>
      <c r="J366" s="110" t="s">
        <v>975</v>
      </c>
      <c r="K366" s="110" t="s">
        <v>956</v>
      </c>
    </row>
    <row r="367" spans="1:11" hidden="1" x14ac:dyDescent="0.2">
      <c r="A367" s="107" t="s">
        <v>976</v>
      </c>
      <c r="B367" s="107" t="s">
        <v>977</v>
      </c>
      <c r="C367" s="107" t="s">
        <v>974</v>
      </c>
      <c r="D367" s="108" t="s">
        <v>44</v>
      </c>
      <c r="E367" s="108"/>
      <c r="F367" s="108" t="s">
        <v>45</v>
      </c>
      <c r="G367" s="108" t="s">
        <v>45</v>
      </c>
      <c r="H367" s="108">
        <v>0</v>
      </c>
      <c r="I367" s="109" t="s">
        <v>46</v>
      </c>
      <c r="J367" s="110" t="s">
        <v>975</v>
      </c>
      <c r="K367" s="110" t="s">
        <v>956</v>
      </c>
    </row>
    <row r="368" spans="1:11" hidden="1" x14ac:dyDescent="0.2">
      <c r="A368" s="107" t="s">
        <v>978</v>
      </c>
      <c r="B368" s="107" t="s">
        <v>979</v>
      </c>
      <c r="C368" s="107" t="s">
        <v>974</v>
      </c>
      <c r="D368" s="108" t="s">
        <v>44</v>
      </c>
      <c r="E368" s="108"/>
      <c r="F368" s="108" t="s">
        <v>45</v>
      </c>
      <c r="G368" s="108" t="s">
        <v>45</v>
      </c>
      <c r="H368" s="108">
        <v>0</v>
      </c>
      <c r="I368" s="109" t="s">
        <v>46</v>
      </c>
      <c r="J368" s="110" t="s">
        <v>975</v>
      </c>
      <c r="K368" s="110" t="s">
        <v>956</v>
      </c>
    </row>
    <row r="369" spans="1:11" hidden="1" x14ac:dyDescent="0.2">
      <c r="A369" s="107" t="s">
        <v>980</v>
      </c>
      <c r="B369" s="107" t="s">
        <v>981</v>
      </c>
      <c r="C369" s="107" t="s">
        <v>974</v>
      </c>
      <c r="D369" s="108" t="s">
        <v>44</v>
      </c>
      <c r="E369" s="108"/>
      <c r="F369" s="108" t="s">
        <v>45</v>
      </c>
      <c r="G369" s="108" t="s">
        <v>45</v>
      </c>
      <c r="H369" s="108">
        <v>0</v>
      </c>
      <c r="I369" s="109" t="s">
        <v>46</v>
      </c>
      <c r="J369" s="110" t="s">
        <v>975</v>
      </c>
      <c r="K369" s="110" t="s">
        <v>956</v>
      </c>
    </row>
    <row r="370" spans="1:11" hidden="1" x14ac:dyDescent="0.2">
      <c r="A370" s="107" t="s">
        <v>982</v>
      </c>
      <c r="B370" s="107" t="s">
        <v>983</v>
      </c>
      <c r="C370" s="107" t="s">
        <v>974</v>
      </c>
      <c r="D370" s="108" t="s">
        <v>44</v>
      </c>
      <c r="E370" s="108"/>
      <c r="F370" s="108" t="s">
        <v>45</v>
      </c>
      <c r="G370" s="108" t="s">
        <v>45</v>
      </c>
      <c r="H370" s="108">
        <v>0</v>
      </c>
      <c r="I370" s="109" t="s">
        <v>46</v>
      </c>
      <c r="J370" s="110" t="s">
        <v>975</v>
      </c>
      <c r="K370" s="110" t="s">
        <v>956</v>
      </c>
    </row>
    <row r="371" spans="1:11" hidden="1" x14ac:dyDescent="0.2">
      <c r="A371" s="107" t="s">
        <v>984</v>
      </c>
      <c r="B371" s="107" t="s">
        <v>985</v>
      </c>
      <c r="C371" s="107" t="s">
        <v>986</v>
      </c>
      <c r="D371" s="108" t="s">
        <v>44</v>
      </c>
      <c r="E371" s="108"/>
      <c r="F371" s="108" t="s">
        <v>45</v>
      </c>
      <c r="G371" s="108" t="s">
        <v>45</v>
      </c>
      <c r="H371" s="108">
        <v>0</v>
      </c>
      <c r="I371" s="109" t="s">
        <v>46</v>
      </c>
      <c r="J371" s="110" t="s">
        <v>987</v>
      </c>
      <c r="K371" s="110" t="s">
        <v>961</v>
      </c>
    </row>
    <row r="372" spans="1:11" hidden="1" x14ac:dyDescent="0.2">
      <c r="A372" s="107" t="s">
        <v>988</v>
      </c>
      <c r="B372" s="107" t="s">
        <v>989</v>
      </c>
      <c r="C372" s="107" t="s">
        <v>986</v>
      </c>
      <c r="D372" s="108" t="s">
        <v>44</v>
      </c>
      <c r="E372" s="108"/>
      <c r="F372" s="108" t="s">
        <v>45</v>
      </c>
      <c r="G372" s="108" t="s">
        <v>45</v>
      </c>
      <c r="H372" s="108">
        <v>0</v>
      </c>
      <c r="I372" s="109" t="s">
        <v>46</v>
      </c>
      <c r="J372" s="110" t="s">
        <v>987</v>
      </c>
      <c r="K372" s="110" t="s">
        <v>961</v>
      </c>
    </row>
    <row r="373" spans="1:11" hidden="1" x14ac:dyDescent="0.2">
      <c r="A373" s="107" t="s">
        <v>990</v>
      </c>
      <c r="B373" s="107" t="s">
        <v>991</v>
      </c>
      <c r="C373" s="107" t="s">
        <v>986</v>
      </c>
      <c r="D373" s="108" t="s">
        <v>44</v>
      </c>
      <c r="E373" s="108"/>
      <c r="F373" s="108" t="s">
        <v>45</v>
      </c>
      <c r="G373" s="108" t="s">
        <v>45</v>
      </c>
      <c r="H373" s="108">
        <v>0</v>
      </c>
      <c r="I373" s="109" t="s">
        <v>46</v>
      </c>
      <c r="J373" s="110" t="s">
        <v>987</v>
      </c>
      <c r="K373" s="110" t="s">
        <v>961</v>
      </c>
    </row>
    <row r="374" spans="1:11" hidden="1" x14ac:dyDescent="0.2">
      <c r="A374" s="107" t="s">
        <v>992</v>
      </c>
      <c r="B374" s="107" t="s">
        <v>993</v>
      </c>
      <c r="C374" s="107" t="s">
        <v>986</v>
      </c>
      <c r="D374" s="108" t="s">
        <v>44</v>
      </c>
      <c r="E374" s="108"/>
      <c r="F374" s="108" t="s">
        <v>45</v>
      </c>
      <c r="G374" s="108" t="s">
        <v>45</v>
      </c>
      <c r="H374" s="108">
        <v>0</v>
      </c>
      <c r="I374" s="109" t="s">
        <v>46</v>
      </c>
      <c r="J374" s="110" t="s">
        <v>987</v>
      </c>
      <c r="K374" s="110" t="s">
        <v>961</v>
      </c>
    </row>
    <row r="375" spans="1:11" hidden="1" x14ac:dyDescent="0.2">
      <c r="A375" s="107" t="s">
        <v>994</v>
      </c>
      <c r="B375" s="107" t="s">
        <v>995</v>
      </c>
      <c r="C375" s="107" t="s">
        <v>986</v>
      </c>
      <c r="D375" s="108" t="s">
        <v>44</v>
      </c>
      <c r="E375" s="108"/>
      <c r="F375" s="108" t="s">
        <v>45</v>
      </c>
      <c r="G375" s="108" t="s">
        <v>45</v>
      </c>
      <c r="H375" s="108">
        <v>0</v>
      </c>
      <c r="I375" s="109" t="s">
        <v>46</v>
      </c>
      <c r="J375" s="110" t="s">
        <v>987</v>
      </c>
      <c r="K375" s="110" t="s">
        <v>961</v>
      </c>
    </row>
    <row r="376" spans="1:11" hidden="1" x14ac:dyDescent="0.2">
      <c r="A376" s="107" t="s">
        <v>996</v>
      </c>
      <c r="B376" s="107" t="s">
        <v>997</v>
      </c>
      <c r="C376" s="107" t="s">
        <v>986</v>
      </c>
      <c r="D376" s="108" t="s">
        <v>44</v>
      </c>
      <c r="E376" s="108"/>
      <c r="F376" s="108" t="s">
        <v>45</v>
      </c>
      <c r="G376" s="108" t="s">
        <v>45</v>
      </c>
      <c r="H376" s="108">
        <v>0</v>
      </c>
      <c r="I376" s="109" t="s">
        <v>46</v>
      </c>
      <c r="J376" s="110" t="s">
        <v>987</v>
      </c>
      <c r="K376" s="110" t="s">
        <v>961</v>
      </c>
    </row>
    <row r="377" spans="1:11" hidden="1" x14ac:dyDescent="0.2">
      <c r="A377" s="107" t="s">
        <v>998</v>
      </c>
      <c r="B377" s="107" t="s">
        <v>999</v>
      </c>
      <c r="C377" s="107" t="s">
        <v>986</v>
      </c>
      <c r="D377" s="108" t="s">
        <v>44</v>
      </c>
      <c r="E377" s="108"/>
      <c r="F377" s="108" t="s">
        <v>45</v>
      </c>
      <c r="G377" s="108" t="s">
        <v>45</v>
      </c>
      <c r="H377" s="108">
        <v>0</v>
      </c>
      <c r="I377" s="109" t="s">
        <v>46</v>
      </c>
      <c r="J377" s="110" t="s">
        <v>987</v>
      </c>
      <c r="K377" s="110" t="s">
        <v>961</v>
      </c>
    </row>
    <row r="378" spans="1:11" hidden="1" x14ac:dyDescent="0.2">
      <c r="A378" s="107" t="s">
        <v>1000</v>
      </c>
      <c r="B378" s="107" t="s">
        <v>1001</v>
      </c>
      <c r="C378" s="107" t="s">
        <v>986</v>
      </c>
      <c r="D378" s="108" t="s">
        <v>44</v>
      </c>
      <c r="E378" s="108"/>
      <c r="F378" s="108" t="s">
        <v>45</v>
      </c>
      <c r="G378" s="108" t="s">
        <v>45</v>
      </c>
      <c r="H378" s="108">
        <v>0</v>
      </c>
      <c r="I378" s="109" t="s">
        <v>46</v>
      </c>
      <c r="J378" s="110" t="s">
        <v>987</v>
      </c>
      <c r="K378" s="110" t="s">
        <v>961</v>
      </c>
    </row>
    <row r="379" spans="1:11" hidden="1" x14ac:dyDescent="0.2">
      <c r="A379" s="107" t="s">
        <v>1002</v>
      </c>
      <c r="B379" s="107" t="s">
        <v>1003</v>
      </c>
      <c r="C379" s="107" t="s">
        <v>986</v>
      </c>
      <c r="D379" s="108" t="s">
        <v>44</v>
      </c>
      <c r="E379" s="108"/>
      <c r="F379" s="108" t="s">
        <v>45</v>
      </c>
      <c r="G379" s="108" t="s">
        <v>45</v>
      </c>
      <c r="H379" s="108">
        <v>0</v>
      </c>
      <c r="I379" s="109" t="s">
        <v>46</v>
      </c>
      <c r="J379" s="110" t="s">
        <v>987</v>
      </c>
      <c r="K379" s="110" t="s">
        <v>961</v>
      </c>
    </row>
    <row r="380" spans="1:11" hidden="1" x14ac:dyDescent="0.2">
      <c r="A380" s="107" t="s">
        <v>1004</v>
      </c>
      <c r="B380" s="107" t="s">
        <v>1005</v>
      </c>
      <c r="C380" s="107" t="s">
        <v>986</v>
      </c>
      <c r="D380" s="108" t="s">
        <v>44</v>
      </c>
      <c r="E380" s="108"/>
      <c r="F380" s="108" t="s">
        <v>45</v>
      </c>
      <c r="G380" s="108" t="s">
        <v>45</v>
      </c>
      <c r="H380" s="108">
        <v>0</v>
      </c>
      <c r="I380" s="109" t="s">
        <v>46</v>
      </c>
      <c r="J380" s="110" t="s">
        <v>987</v>
      </c>
      <c r="K380" s="110" t="s">
        <v>961</v>
      </c>
    </row>
    <row r="381" spans="1:11" hidden="1" x14ac:dyDescent="0.2">
      <c r="A381" s="107" t="s">
        <v>1006</v>
      </c>
      <c r="B381" s="107" t="s">
        <v>1007</v>
      </c>
      <c r="C381" s="107" t="s">
        <v>986</v>
      </c>
      <c r="D381" s="108" t="s">
        <v>44</v>
      </c>
      <c r="E381" s="108"/>
      <c r="F381" s="108" t="s">
        <v>45</v>
      </c>
      <c r="G381" s="108" t="s">
        <v>45</v>
      </c>
      <c r="H381" s="108">
        <v>0</v>
      </c>
      <c r="I381" s="109" t="s">
        <v>46</v>
      </c>
      <c r="J381" s="110" t="s">
        <v>987</v>
      </c>
      <c r="K381" s="110" t="s">
        <v>961</v>
      </c>
    </row>
    <row r="382" spans="1:11" hidden="1" x14ac:dyDescent="0.2">
      <c r="A382" s="107" t="s">
        <v>1008</v>
      </c>
      <c r="B382" s="107" t="s">
        <v>1009</v>
      </c>
      <c r="C382" s="107" t="s">
        <v>986</v>
      </c>
      <c r="D382" s="108" t="s">
        <v>44</v>
      </c>
      <c r="E382" s="108"/>
      <c r="F382" s="108" t="s">
        <v>45</v>
      </c>
      <c r="G382" s="108" t="s">
        <v>45</v>
      </c>
      <c r="H382" s="108">
        <v>0</v>
      </c>
      <c r="I382" s="109" t="s">
        <v>46</v>
      </c>
      <c r="J382" s="110" t="s">
        <v>987</v>
      </c>
      <c r="K382" s="110" t="s">
        <v>961</v>
      </c>
    </row>
    <row r="383" spans="1:11" hidden="1" x14ac:dyDescent="0.2">
      <c r="A383" s="107" t="s">
        <v>1010</v>
      </c>
      <c r="B383" s="107" t="s">
        <v>1011</v>
      </c>
      <c r="C383" s="107" t="s">
        <v>986</v>
      </c>
      <c r="D383" s="108" t="s">
        <v>44</v>
      </c>
      <c r="E383" s="108"/>
      <c r="F383" s="108" t="s">
        <v>45</v>
      </c>
      <c r="G383" s="108" t="s">
        <v>45</v>
      </c>
      <c r="H383" s="108">
        <v>0</v>
      </c>
      <c r="I383" s="109" t="s">
        <v>46</v>
      </c>
      <c r="J383" s="110" t="s">
        <v>987</v>
      </c>
      <c r="K383" s="110" t="s">
        <v>961</v>
      </c>
    </row>
    <row r="384" spans="1:11" hidden="1" x14ac:dyDescent="0.2">
      <c r="A384" s="107" t="s">
        <v>1012</v>
      </c>
      <c r="B384" s="107" t="s">
        <v>1013</v>
      </c>
      <c r="C384" s="107" t="s">
        <v>986</v>
      </c>
      <c r="D384" s="108" t="s">
        <v>44</v>
      </c>
      <c r="E384" s="108"/>
      <c r="F384" s="108" t="s">
        <v>45</v>
      </c>
      <c r="G384" s="108" t="s">
        <v>45</v>
      </c>
      <c r="H384" s="108">
        <v>0</v>
      </c>
      <c r="I384" s="109" t="s">
        <v>46</v>
      </c>
      <c r="J384" s="110" t="s">
        <v>987</v>
      </c>
      <c r="K384" s="110" t="s">
        <v>961</v>
      </c>
    </row>
    <row r="385" spans="1:11" hidden="1" x14ac:dyDescent="0.2">
      <c r="A385" s="107" t="s">
        <v>1014</v>
      </c>
      <c r="B385" s="107" t="s">
        <v>1015</v>
      </c>
      <c r="C385" s="107" t="s">
        <v>986</v>
      </c>
      <c r="D385" s="108" t="s">
        <v>44</v>
      </c>
      <c r="E385" s="108"/>
      <c r="F385" s="108" t="s">
        <v>45</v>
      </c>
      <c r="G385" s="108" t="s">
        <v>45</v>
      </c>
      <c r="H385" s="108">
        <v>0</v>
      </c>
      <c r="I385" s="109" t="s">
        <v>46</v>
      </c>
      <c r="J385" s="110" t="s">
        <v>987</v>
      </c>
      <c r="K385" s="110" t="s">
        <v>961</v>
      </c>
    </row>
    <row r="386" spans="1:11" hidden="1" x14ac:dyDescent="0.2">
      <c r="A386" s="107" t="s">
        <v>1016</v>
      </c>
      <c r="B386" s="107" t="s">
        <v>1017</v>
      </c>
      <c r="C386" s="107" t="s">
        <v>986</v>
      </c>
      <c r="D386" s="108" t="s">
        <v>44</v>
      </c>
      <c r="E386" s="108"/>
      <c r="F386" s="108" t="s">
        <v>45</v>
      </c>
      <c r="G386" s="108" t="s">
        <v>45</v>
      </c>
      <c r="H386" s="108">
        <v>0</v>
      </c>
      <c r="I386" s="109" t="s">
        <v>46</v>
      </c>
      <c r="J386" s="110" t="s">
        <v>987</v>
      </c>
      <c r="K386" s="110" t="s">
        <v>961</v>
      </c>
    </row>
    <row r="387" spans="1:11" hidden="1" x14ac:dyDescent="0.2">
      <c r="A387" s="107" t="s">
        <v>1018</v>
      </c>
      <c r="B387" s="107" t="s">
        <v>1019</v>
      </c>
      <c r="C387" s="107" t="s">
        <v>986</v>
      </c>
      <c r="D387" s="108" t="s">
        <v>44</v>
      </c>
      <c r="E387" s="108"/>
      <c r="F387" s="108" t="s">
        <v>45</v>
      </c>
      <c r="G387" s="108" t="s">
        <v>45</v>
      </c>
      <c r="H387" s="108">
        <v>0</v>
      </c>
      <c r="I387" s="109" t="s">
        <v>46</v>
      </c>
      <c r="J387" s="110" t="s">
        <v>987</v>
      </c>
      <c r="K387" s="110" t="s">
        <v>961</v>
      </c>
    </row>
    <row r="388" spans="1:11" hidden="1" x14ac:dyDescent="0.2">
      <c r="A388" s="107" t="s">
        <v>1020</v>
      </c>
      <c r="B388" s="107" t="s">
        <v>1021</v>
      </c>
      <c r="C388" s="107" t="s">
        <v>986</v>
      </c>
      <c r="D388" s="108" t="s">
        <v>44</v>
      </c>
      <c r="E388" s="108"/>
      <c r="F388" s="108" t="s">
        <v>45</v>
      </c>
      <c r="G388" s="108" t="s">
        <v>45</v>
      </c>
      <c r="H388" s="108">
        <v>0</v>
      </c>
      <c r="I388" s="109" t="s">
        <v>46</v>
      </c>
      <c r="J388" s="110" t="s">
        <v>987</v>
      </c>
      <c r="K388" s="110" t="s">
        <v>961</v>
      </c>
    </row>
    <row r="389" spans="1:11" hidden="1" x14ac:dyDescent="0.2">
      <c r="A389" s="107" t="s">
        <v>1022</v>
      </c>
      <c r="B389" s="107" t="s">
        <v>1023</v>
      </c>
      <c r="C389" s="107" t="s">
        <v>986</v>
      </c>
      <c r="D389" s="108" t="s">
        <v>44</v>
      </c>
      <c r="E389" s="108"/>
      <c r="F389" s="108" t="s">
        <v>45</v>
      </c>
      <c r="G389" s="108" t="s">
        <v>45</v>
      </c>
      <c r="H389" s="108">
        <v>0</v>
      </c>
      <c r="I389" s="109" t="s">
        <v>46</v>
      </c>
      <c r="J389" s="110" t="s">
        <v>987</v>
      </c>
      <c r="K389" s="110" t="s">
        <v>961</v>
      </c>
    </row>
    <row r="390" spans="1:11" hidden="1" x14ac:dyDescent="0.2">
      <c r="A390" s="107" t="s">
        <v>1024</v>
      </c>
      <c r="B390" s="107" t="s">
        <v>1025</v>
      </c>
      <c r="C390" s="107" t="s">
        <v>986</v>
      </c>
      <c r="D390" s="108" t="s">
        <v>44</v>
      </c>
      <c r="E390" s="108"/>
      <c r="F390" s="108" t="s">
        <v>45</v>
      </c>
      <c r="G390" s="108" t="s">
        <v>45</v>
      </c>
      <c r="H390" s="108">
        <v>0</v>
      </c>
      <c r="I390" s="109" t="s">
        <v>46</v>
      </c>
      <c r="J390" s="110" t="s">
        <v>987</v>
      </c>
      <c r="K390" s="110" t="s">
        <v>961</v>
      </c>
    </row>
    <row r="391" spans="1:11" hidden="1" x14ac:dyDescent="0.2">
      <c r="A391" s="107" t="s">
        <v>1026</v>
      </c>
      <c r="B391" s="107" t="s">
        <v>1027</v>
      </c>
      <c r="C391" s="107" t="s">
        <v>986</v>
      </c>
      <c r="D391" s="108" t="s">
        <v>44</v>
      </c>
      <c r="E391" s="108"/>
      <c r="F391" s="108" t="s">
        <v>45</v>
      </c>
      <c r="G391" s="108" t="s">
        <v>45</v>
      </c>
      <c r="H391" s="108">
        <v>0</v>
      </c>
      <c r="I391" s="109" t="s">
        <v>46</v>
      </c>
      <c r="J391" s="110" t="s">
        <v>987</v>
      </c>
      <c r="K391" s="110" t="s">
        <v>961</v>
      </c>
    </row>
    <row r="392" spans="1:11" hidden="1" x14ac:dyDescent="0.2">
      <c r="A392" s="107" t="s">
        <v>1028</v>
      </c>
      <c r="B392" s="107" t="s">
        <v>1029</v>
      </c>
      <c r="C392" s="107" t="s">
        <v>986</v>
      </c>
      <c r="D392" s="108" t="s">
        <v>44</v>
      </c>
      <c r="E392" s="108"/>
      <c r="F392" s="108" t="s">
        <v>45</v>
      </c>
      <c r="G392" s="108" t="s">
        <v>45</v>
      </c>
      <c r="H392" s="108">
        <v>0</v>
      </c>
      <c r="I392" s="109" t="s">
        <v>46</v>
      </c>
      <c r="J392" s="110" t="s">
        <v>987</v>
      </c>
      <c r="K392" s="110" t="s">
        <v>961</v>
      </c>
    </row>
    <row r="393" spans="1:11" hidden="1" x14ac:dyDescent="0.2">
      <c r="A393" s="107" t="s">
        <v>1030</v>
      </c>
      <c r="B393" s="107" t="s">
        <v>1031</v>
      </c>
      <c r="C393" s="107" t="s">
        <v>986</v>
      </c>
      <c r="D393" s="108" t="s">
        <v>44</v>
      </c>
      <c r="E393" s="108"/>
      <c r="F393" s="108" t="s">
        <v>45</v>
      </c>
      <c r="G393" s="108" t="s">
        <v>45</v>
      </c>
      <c r="H393" s="108">
        <v>0</v>
      </c>
      <c r="I393" s="109" t="s">
        <v>46</v>
      </c>
      <c r="J393" s="110" t="s">
        <v>987</v>
      </c>
      <c r="K393" s="110" t="s">
        <v>961</v>
      </c>
    </row>
    <row r="394" spans="1:11" hidden="1" x14ac:dyDescent="0.2">
      <c r="A394" s="107" t="s">
        <v>1032</v>
      </c>
      <c r="B394" s="107" t="s">
        <v>1033</v>
      </c>
      <c r="C394" s="107" t="s">
        <v>986</v>
      </c>
      <c r="D394" s="108" t="s">
        <v>44</v>
      </c>
      <c r="E394" s="108"/>
      <c r="F394" s="108" t="s">
        <v>45</v>
      </c>
      <c r="G394" s="108" t="s">
        <v>45</v>
      </c>
      <c r="H394" s="108">
        <v>0</v>
      </c>
      <c r="I394" s="109" t="s">
        <v>46</v>
      </c>
      <c r="J394" s="110" t="s">
        <v>987</v>
      </c>
      <c r="K394" s="110" t="s">
        <v>961</v>
      </c>
    </row>
    <row r="395" spans="1:11" hidden="1" x14ac:dyDescent="0.2">
      <c r="A395" s="107" t="s">
        <v>1034</v>
      </c>
      <c r="B395" s="107" t="s">
        <v>1035</v>
      </c>
      <c r="C395" s="107" t="s">
        <v>986</v>
      </c>
      <c r="D395" s="108" t="s">
        <v>44</v>
      </c>
      <c r="E395" s="108"/>
      <c r="F395" s="108" t="s">
        <v>45</v>
      </c>
      <c r="G395" s="108" t="s">
        <v>45</v>
      </c>
      <c r="H395" s="108">
        <v>0</v>
      </c>
      <c r="I395" s="109" t="s">
        <v>46</v>
      </c>
      <c r="J395" s="110" t="s">
        <v>987</v>
      </c>
      <c r="K395" s="110" t="s">
        <v>961</v>
      </c>
    </row>
    <row r="396" spans="1:11" hidden="1" x14ac:dyDescent="0.2">
      <c r="A396" s="107" t="s">
        <v>1036</v>
      </c>
      <c r="B396" s="107" t="s">
        <v>1037</v>
      </c>
      <c r="C396" s="107" t="s">
        <v>986</v>
      </c>
      <c r="D396" s="108" t="s">
        <v>44</v>
      </c>
      <c r="E396" s="108"/>
      <c r="F396" s="108" t="s">
        <v>45</v>
      </c>
      <c r="G396" s="108" t="s">
        <v>45</v>
      </c>
      <c r="H396" s="108">
        <v>0</v>
      </c>
      <c r="I396" s="109" t="s">
        <v>46</v>
      </c>
      <c r="J396" s="110" t="s">
        <v>987</v>
      </c>
      <c r="K396" s="110" t="s">
        <v>961</v>
      </c>
    </row>
    <row r="397" spans="1:11" hidden="1" x14ac:dyDescent="0.2">
      <c r="A397" s="107" t="s">
        <v>1038</v>
      </c>
      <c r="B397" s="107" t="s">
        <v>1039</v>
      </c>
      <c r="C397" s="107" t="s">
        <v>986</v>
      </c>
      <c r="D397" s="108" t="s">
        <v>44</v>
      </c>
      <c r="E397" s="108"/>
      <c r="F397" s="108" t="s">
        <v>45</v>
      </c>
      <c r="G397" s="108" t="s">
        <v>45</v>
      </c>
      <c r="H397" s="108">
        <v>0</v>
      </c>
      <c r="I397" s="109" t="s">
        <v>46</v>
      </c>
      <c r="J397" s="110" t="s">
        <v>987</v>
      </c>
      <c r="K397" s="110" t="s">
        <v>961</v>
      </c>
    </row>
    <row r="398" spans="1:11" hidden="1" x14ac:dyDescent="0.2">
      <c r="A398" s="107" t="s">
        <v>1040</v>
      </c>
      <c r="B398" s="107" t="s">
        <v>1041</v>
      </c>
      <c r="C398" s="107" t="s">
        <v>986</v>
      </c>
      <c r="D398" s="108" t="s">
        <v>44</v>
      </c>
      <c r="E398" s="108"/>
      <c r="F398" s="108" t="s">
        <v>45</v>
      </c>
      <c r="G398" s="108" t="s">
        <v>45</v>
      </c>
      <c r="H398" s="108">
        <v>0</v>
      </c>
      <c r="I398" s="109" t="s">
        <v>46</v>
      </c>
      <c r="J398" s="110" t="s">
        <v>987</v>
      </c>
      <c r="K398" s="110" t="s">
        <v>961</v>
      </c>
    </row>
    <row r="399" spans="1:11" hidden="1" x14ac:dyDescent="0.2">
      <c r="A399" s="107" t="s">
        <v>1042</v>
      </c>
      <c r="B399" s="107" t="s">
        <v>1043</v>
      </c>
      <c r="C399" s="107" t="s">
        <v>986</v>
      </c>
      <c r="D399" s="108" t="s">
        <v>44</v>
      </c>
      <c r="E399" s="108"/>
      <c r="F399" s="108" t="s">
        <v>45</v>
      </c>
      <c r="G399" s="108" t="s">
        <v>45</v>
      </c>
      <c r="H399" s="108">
        <v>0</v>
      </c>
      <c r="I399" s="109" t="s">
        <v>46</v>
      </c>
      <c r="J399" s="110" t="s">
        <v>987</v>
      </c>
      <c r="K399" s="110" t="s">
        <v>961</v>
      </c>
    </row>
    <row r="400" spans="1:11" hidden="1" x14ac:dyDescent="0.2">
      <c r="A400" s="107" t="s">
        <v>1044</v>
      </c>
      <c r="B400" s="107" t="s">
        <v>1045</v>
      </c>
      <c r="C400" s="107" t="s">
        <v>986</v>
      </c>
      <c r="D400" s="108" t="s">
        <v>44</v>
      </c>
      <c r="E400" s="108"/>
      <c r="F400" s="108" t="s">
        <v>45</v>
      </c>
      <c r="G400" s="108" t="s">
        <v>45</v>
      </c>
      <c r="H400" s="108">
        <v>0</v>
      </c>
      <c r="I400" s="109" t="s">
        <v>46</v>
      </c>
      <c r="J400" s="110" t="s">
        <v>987</v>
      </c>
      <c r="K400" s="110" t="s">
        <v>961</v>
      </c>
    </row>
    <row r="401" spans="1:11" hidden="1" x14ac:dyDescent="0.2">
      <c r="A401" s="107" t="s">
        <v>1046</v>
      </c>
      <c r="B401" s="107" t="s">
        <v>1047</v>
      </c>
      <c r="C401" s="107" t="s">
        <v>1048</v>
      </c>
      <c r="D401" s="108" t="s">
        <v>44</v>
      </c>
      <c r="E401" s="108"/>
      <c r="F401" s="108" t="s">
        <v>45</v>
      </c>
      <c r="G401" s="108" t="s">
        <v>45</v>
      </c>
      <c r="H401" s="108">
        <v>0</v>
      </c>
      <c r="I401" s="109" t="s">
        <v>46</v>
      </c>
      <c r="J401" s="110" t="s">
        <v>1049</v>
      </c>
      <c r="K401" s="110" t="s">
        <v>1050</v>
      </c>
    </row>
    <row r="402" spans="1:11" hidden="1" x14ac:dyDescent="0.2">
      <c r="A402" s="107" t="s">
        <v>1051</v>
      </c>
      <c r="B402" s="107" t="s">
        <v>1052</v>
      </c>
      <c r="C402" s="107" t="s">
        <v>1048</v>
      </c>
      <c r="D402" s="108" t="s">
        <v>44</v>
      </c>
      <c r="E402" s="108"/>
      <c r="F402" s="108" t="s">
        <v>45</v>
      </c>
      <c r="G402" s="108" t="s">
        <v>45</v>
      </c>
      <c r="H402" s="108">
        <v>0</v>
      </c>
      <c r="I402" s="109" t="s">
        <v>46</v>
      </c>
      <c r="J402" s="110" t="s">
        <v>1049</v>
      </c>
      <c r="K402" s="110" t="s">
        <v>1050</v>
      </c>
    </row>
    <row r="403" spans="1:11" hidden="1" x14ac:dyDescent="0.2">
      <c r="A403" s="107" t="s">
        <v>1053</v>
      </c>
      <c r="B403" s="107" t="s">
        <v>1054</v>
      </c>
      <c r="C403" s="107" t="s">
        <v>1048</v>
      </c>
      <c r="D403" s="108" t="s">
        <v>44</v>
      </c>
      <c r="E403" s="108"/>
      <c r="F403" s="108" t="s">
        <v>45</v>
      </c>
      <c r="G403" s="108" t="s">
        <v>45</v>
      </c>
      <c r="H403" s="108">
        <v>0</v>
      </c>
      <c r="I403" s="109" t="s">
        <v>46</v>
      </c>
      <c r="J403" s="110" t="s">
        <v>1049</v>
      </c>
      <c r="K403" s="110" t="s">
        <v>1050</v>
      </c>
    </row>
    <row r="404" spans="1:11" hidden="1" x14ac:dyDescent="0.2">
      <c r="A404" s="107" t="s">
        <v>1055</v>
      </c>
      <c r="B404" s="107" t="s">
        <v>1056</v>
      </c>
      <c r="C404" s="107" t="s">
        <v>1048</v>
      </c>
      <c r="D404" s="108" t="s">
        <v>44</v>
      </c>
      <c r="E404" s="108"/>
      <c r="F404" s="108" t="s">
        <v>45</v>
      </c>
      <c r="G404" s="108" t="s">
        <v>45</v>
      </c>
      <c r="H404" s="108">
        <v>0</v>
      </c>
      <c r="I404" s="109" t="s">
        <v>46</v>
      </c>
      <c r="J404" s="110" t="s">
        <v>1049</v>
      </c>
      <c r="K404" s="110" t="s">
        <v>1050</v>
      </c>
    </row>
    <row r="405" spans="1:11" hidden="1" x14ac:dyDescent="0.2">
      <c r="A405" s="107" t="s">
        <v>1057</v>
      </c>
      <c r="B405" s="107" t="s">
        <v>1058</v>
      </c>
      <c r="C405" s="107" t="s">
        <v>1048</v>
      </c>
      <c r="D405" s="108" t="s">
        <v>44</v>
      </c>
      <c r="E405" s="108"/>
      <c r="F405" s="108" t="s">
        <v>45</v>
      </c>
      <c r="G405" s="108" t="s">
        <v>45</v>
      </c>
      <c r="H405" s="108">
        <v>0</v>
      </c>
      <c r="I405" s="109" t="s">
        <v>46</v>
      </c>
      <c r="J405" s="110" t="s">
        <v>1049</v>
      </c>
      <c r="K405" s="110" t="s">
        <v>1050</v>
      </c>
    </row>
    <row r="406" spans="1:11" hidden="1" x14ac:dyDescent="0.2">
      <c r="A406" s="107" t="s">
        <v>1059</v>
      </c>
      <c r="B406" s="107" t="s">
        <v>1060</v>
      </c>
      <c r="C406" s="107" t="s">
        <v>1048</v>
      </c>
      <c r="D406" s="108" t="s">
        <v>44</v>
      </c>
      <c r="E406" s="108"/>
      <c r="F406" s="108" t="s">
        <v>45</v>
      </c>
      <c r="G406" s="108" t="s">
        <v>45</v>
      </c>
      <c r="H406" s="108">
        <v>0</v>
      </c>
      <c r="I406" s="109" t="s">
        <v>46</v>
      </c>
      <c r="J406" s="110" t="s">
        <v>1049</v>
      </c>
      <c r="K406" s="110" t="s">
        <v>1050</v>
      </c>
    </row>
    <row r="407" spans="1:11" hidden="1" x14ac:dyDescent="0.2">
      <c r="A407" s="107" t="s">
        <v>1061</v>
      </c>
      <c r="B407" s="107" t="s">
        <v>1062</v>
      </c>
      <c r="C407" s="107" t="s">
        <v>1048</v>
      </c>
      <c r="D407" s="108" t="s">
        <v>44</v>
      </c>
      <c r="E407" s="108"/>
      <c r="F407" s="108" t="s">
        <v>45</v>
      </c>
      <c r="G407" s="108" t="s">
        <v>45</v>
      </c>
      <c r="H407" s="108">
        <v>0</v>
      </c>
      <c r="I407" s="109" t="s">
        <v>46</v>
      </c>
      <c r="J407" s="110" t="s">
        <v>1049</v>
      </c>
      <c r="K407" s="110" t="s">
        <v>1050</v>
      </c>
    </row>
    <row r="408" spans="1:11" hidden="1" x14ac:dyDescent="0.2">
      <c r="A408" s="107" t="s">
        <v>1063</v>
      </c>
      <c r="B408" s="107" t="s">
        <v>1064</v>
      </c>
      <c r="C408" s="107" t="s">
        <v>1048</v>
      </c>
      <c r="D408" s="108" t="s">
        <v>44</v>
      </c>
      <c r="E408" s="108"/>
      <c r="F408" s="108" t="s">
        <v>45</v>
      </c>
      <c r="G408" s="108" t="s">
        <v>45</v>
      </c>
      <c r="H408" s="108">
        <v>0</v>
      </c>
      <c r="I408" s="109" t="s">
        <v>46</v>
      </c>
      <c r="J408" s="110" t="s">
        <v>1049</v>
      </c>
      <c r="K408" s="110" t="s">
        <v>1050</v>
      </c>
    </row>
    <row r="409" spans="1:11" hidden="1" x14ac:dyDescent="0.2">
      <c r="A409" s="107" t="s">
        <v>1065</v>
      </c>
      <c r="B409" s="107" t="s">
        <v>1066</v>
      </c>
      <c r="C409" s="107" t="s">
        <v>1048</v>
      </c>
      <c r="D409" s="108" t="s">
        <v>44</v>
      </c>
      <c r="E409" s="108"/>
      <c r="F409" s="108" t="s">
        <v>45</v>
      </c>
      <c r="G409" s="108" t="s">
        <v>45</v>
      </c>
      <c r="H409" s="108">
        <v>0</v>
      </c>
      <c r="I409" s="109" t="s">
        <v>46</v>
      </c>
      <c r="J409" s="110" t="s">
        <v>1049</v>
      </c>
      <c r="K409" s="110" t="s">
        <v>1050</v>
      </c>
    </row>
    <row r="410" spans="1:11" hidden="1" x14ac:dyDescent="0.2">
      <c r="A410" s="107" t="s">
        <v>1067</v>
      </c>
      <c r="B410" s="107" t="s">
        <v>1068</v>
      </c>
      <c r="C410" s="107" t="s">
        <v>1048</v>
      </c>
      <c r="D410" s="108" t="s">
        <v>44</v>
      </c>
      <c r="E410" s="108"/>
      <c r="F410" s="108" t="s">
        <v>45</v>
      </c>
      <c r="G410" s="108" t="s">
        <v>45</v>
      </c>
      <c r="H410" s="108">
        <v>0</v>
      </c>
      <c r="I410" s="109" t="s">
        <v>46</v>
      </c>
      <c r="J410" s="110" t="s">
        <v>1049</v>
      </c>
      <c r="K410" s="110" t="s">
        <v>1050</v>
      </c>
    </row>
    <row r="411" spans="1:11" hidden="1" x14ac:dyDescent="0.2">
      <c r="A411" s="107" t="s">
        <v>1069</v>
      </c>
      <c r="B411" s="107" t="s">
        <v>1070</v>
      </c>
      <c r="C411" s="107" t="s">
        <v>1048</v>
      </c>
      <c r="D411" s="108" t="s">
        <v>44</v>
      </c>
      <c r="E411" s="108"/>
      <c r="F411" s="108" t="s">
        <v>45</v>
      </c>
      <c r="G411" s="108" t="s">
        <v>45</v>
      </c>
      <c r="H411" s="108">
        <v>0</v>
      </c>
      <c r="I411" s="109" t="s">
        <v>46</v>
      </c>
      <c r="J411" s="110" t="s">
        <v>1049</v>
      </c>
      <c r="K411" s="110" t="s">
        <v>1050</v>
      </c>
    </row>
    <row r="412" spans="1:11" hidden="1" x14ac:dyDescent="0.2">
      <c r="A412" s="107" t="s">
        <v>1071</v>
      </c>
      <c r="B412" s="107" t="s">
        <v>1072</v>
      </c>
      <c r="C412" s="107" t="s">
        <v>1048</v>
      </c>
      <c r="D412" s="108" t="s">
        <v>44</v>
      </c>
      <c r="E412" s="108"/>
      <c r="F412" s="108" t="s">
        <v>45</v>
      </c>
      <c r="G412" s="108" t="s">
        <v>45</v>
      </c>
      <c r="H412" s="108">
        <v>0</v>
      </c>
      <c r="I412" s="109" t="s">
        <v>46</v>
      </c>
      <c r="J412" s="110" t="s">
        <v>1049</v>
      </c>
      <c r="K412" s="110" t="s">
        <v>1050</v>
      </c>
    </row>
    <row r="413" spans="1:11" hidden="1" x14ac:dyDescent="0.2">
      <c r="A413" s="107" t="s">
        <v>1073</v>
      </c>
      <c r="B413" s="107" t="s">
        <v>1074</v>
      </c>
      <c r="C413" s="107" t="s">
        <v>1048</v>
      </c>
      <c r="D413" s="108" t="s">
        <v>44</v>
      </c>
      <c r="E413" s="108"/>
      <c r="F413" s="108" t="s">
        <v>45</v>
      </c>
      <c r="G413" s="108" t="s">
        <v>45</v>
      </c>
      <c r="H413" s="108">
        <v>0</v>
      </c>
      <c r="I413" s="109" t="s">
        <v>46</v>
      </c>
      <c r="J413" s="110" t="s">
        <v>1049</v>
      </c>
      <c r="K413" s="110" t="s">
        <v>1050</v>
      </c>
    </row>
    <row r="414" spans="1:11" hidden="1" x14ac:dyDescent="0.2">
      <c r="A414" s="107" t="s">
        <v>1075</v>
      </c>
      <c r="B414" s="107" t="s">
        <v>1076</v>
      </c>
      <c r="C414" s="107" t="s">
        <v>1048</v>
      </c>
      <c r="D414" s="108" t="s">
        <v>44</v>
      </c>
      <c r="E414" s="108"/>
      <c r="F414" s="108" t="s">
        <v>45</v>
      </c>
      <c r="G414" s="108" t="s">
        <v>45</v>
      </c>
      <c r="H414" s="108">
        <v>0</v>
      </c>
      <c r="I414" s="109" t="s">
        <v>46</v>
      </c>
      <c r="J414" s="110" t="s">
        <v>1049</v>
      </c>
      <c r="K414" s="110" t="s">
        <v>1050</v>
      </c>
    </row>
    <row r="415" spans="1:11" hidden="1" x14ac:dyDescent="0.2">
      <c r="A415" s="107" t="s">
        <v>1077</v>
      </c>
      <c r="B415" s="107" t="s">
        <v>1078</v>
      </c>
      <c r="C415" s="107" t="s">
        <v>1048</v>
      </c>
      <c r="D415" s="108" t="s">
        <v>44</v>
      </c>
      <c r="E415" s="108"/>
      <c r="F415" s="108" t="s">
        <v>45</v>
      </c>
      <c r="G415" s="108" t="s">
        <v>45</v>
      </c>
      <c r="H415" s="108">
        <v>0</v>
      </c>
      <c r="I415" s="109" t="s">
        <v>46</v>
      </c>
      <c r="J415" s="110" t="s">
        <v>1049</v>
      </c>
      <c r="K415" s="110" t="s">
        <v>1050</v>
      </c>
    </row>
    <row r="416" spans="1:11" hidden="1" x14ac:dyDescent="0.2">
      <c r="A416" s="107" t="s">
        <v>1079</v>
      </c>
      <c r="B416" s="107" t="s">
        <v>1080</v>
      </c>
      <c r="C416" s="107" t="s">
        <v>1048</v>
      </c>
      <c r="D416" s="108" t="s">
        <v>44</v>
      </c>
      <c r="E416" s="108"/>
      <c r="F416" s="108" t="s">
        <v>45</v>
      </c>
      <c r="G416" s="108" t="s">
        <v>45</v>
      </c>
      <c r="H416" s="108">
        <v>0</v>
      </c>
      <c r="I416" s="109" t="s">
        <v>46</v>
      </c>
      <c r="J416" s="110" t="s">
        <v>1049</v>
      </c>
      <c r="K416" s="110" t="s">
        <v>1050</v>
      </c>
    </row>
    <row r="417" spans="1:11" hidden="1" x14ac:dyDescent="0.2">
      <c r="A417" s="107" t="s">
        <v>1081</v>
      </c>
      <c r="B417" s="107" t="s">
        <v>1082</v>
      </c>
      <c r="C417" s="107" t="s">
        <v>1048</v>
      </c>
      <c r="D417" s="108" t="s">
        <v>44</v>
      </c>
      <c r="E417" s="108"/>
      <c r="F417" s="108" t="s">
        <v>45</v>
      </c>
      <c r="G417" s="108" t="s">
        <v>45</v>
      </c>
      <c r="H417" s="108">
        <v>0</v>
      </c>
      <c r="I417" s="109" t="s">
        <v>46</v>
      </c>
      <c r="J417" s="110" t="s">
        <v>1049</v>
      </c>
      <c r="K417" s="110" t="s">
        <v>1050</v>
      </c>
    </row>
    <row r="418" spans="1:11" hidden="1" x14ac:dyDescent="0.2">
      <c r="A418" s="107" t="s">
        <v>1083</v>
      </c>
      <c r="B418" s="107" t="s">
        <v>1084</v>
      </c>
      <c r="C418" s="107" t="s">
        <v>1048</v>
      </c>
      <c r="D418" s="108" t="s">
        <v>44</v>
      </c>
      <c r="E418" s="108"/>
      <c r="F418" s="108" t="s">
        <v>45</v>
      </c>
      <c r="G418" s="108" t="s">
        <v>45</v>
      </c>
      <c r="H418" s="108">
        <v>0</v>
      </c>
      <c r="I418" s="109" t="s">
        <v>46</v>
      </c>
      <c r="J418" s="110" t="s">
        <v>1049</v>
      </c>
      <c r="K418" s="110" t="s">
        <v>1050</v>
      </c>
    </row>
    <row r="419" spans="1:11" hidden="1" x14ac:dyDescent="0.2">
      <c r="A419" s="107" t="s">
        <v>1085</v>
      </c>
      <c r="B419" s="107" t="s">
        <v>1086</v>
      </c>
      <c r="C419" s="107" t="s">
        <v>1048</v>
      </c>
      <c r="D419" s="108" t="s">
        <v>44</v>
      </c>
      <c r="E419" s="108"/>
      <c r="F419" s="108" t="s">
        <v>45</v>
      </c>
      <c r="G419" s="108" t="s">
        <v>45</v>
      </c>
      <c r="H419" s="108">
        <v>0</v>
      </c>
      <c r="I419" s="109" t="s">
        <v>46</v>
      </c>
      <c r="J419" s="110" t="s">
        <v>1049</v>
      </c>
      <c r="K419" s="110" t="s">
        <v>1050</v>
      </c>
    </row>
    <row r="420" spans="1:11" hidden="1" x14ac:dyDescent="0.2">
      <c r="A420" s="107" t="s">
        <v>1087</v>
      </c>
      <c r="B420" s="107" t="s">
        <v>1088</v>
      </c>
      <c r="C420" s="107" t="s">
        <v>1048</v>
      </c>
      <c r="D420" s="108" t="s">
        <v>44</v>
      </c>
      <c r="E420" s="108"/>
      <c r="F420" s="108" t="s">
        <v>45</v>
      </c>
      <c r="G420" s="108" t="s">
        <v>45</v>
      </c>
      <c r="H420" s="108">
        <v>0</v>
      </c>
      <c r="I420" s="109" t="s">
        <v>46</v>
      </c>
      <c r="J420" s="110" t="s">
        <v>1049</v>
      </c>
      <c r="K420" s="110" t="s">
        <v>1050</v>
      </c>
    </row>
    <row r="421" spans="1:11" hidden="1" x14ac:dyDescent="0.2">
      <c r="A421" s="107" t="s">
        <v>1089</v>
      </c>
      <c r="B421" s="107" t="s">
        <v>1090</v>
      </c>
      <c r="C421" s="107" t="s">
        <v>1048</v>
      </c>
      <c r="D421" s="108" t="s">
        <v>44</v>
      </c>
      <c r="E421" s="108"/>
      <c r="F421" s="108" t="s">
        <v>45</v>
      </c>
      <c r="G421" s="108" t="s">
        <v>45</v>
      </c>
      <c r="H421" s="108">
        <v>0</v>
      </c>
      <c r="I421" s="109" t="s">
        <v>46</v>
      </c>
      <c r="J421" s="110" t="s">
        <v>1049</v>
      </c>
      <c r="K421" s="110" t="s">
        <v>1050</v>
      </c>
    </row>
    <row r="422" spans="1:11" hidden="1" x14ac:dyDescent="0.2">
      <c r="A422" s="107" t="s">
        <v>1091</v>
      </c>
      <c r="B422" s="107" t="s">
        <v>1092</v>
      </c>
      <c r="C422" s="107" t="s">
        <v>1048</v>
      </c>
      <c r="D422" s="108" t="s">
        <v>44</v>
      </c>
      <c r="E422" s="108"/>
      <c r="F422" s="108" t="s">
        <v>45</v>
      </c>
      <c r="G422" s="108" t="s">
        <v>45</v>
      </c>
      <c r="H422" s="108">
        <v>0</v>
      </c>
      <c r="I422" s="109" t="s">
        <v>46</v>
      </c>
      <c r="J422" s="110" t="s">
        <v>1049</v>
      </c>
      <c r="K422" s="110" t="s">
        <v>1050</v>
      </c>
    </row>
    <row r="423" spans="1:11" hidden="1" x14ac:dyDescent="0.2">
      <c r="A423" s="107" t="s">
        <v>1093</v>
      </c>
      <c r="B423" s="107" t="s">
        <v>1094</v>
      </c>
      <c r="C423" s="107" t="s">
        <v>1048</v>
      </c>
      <c r="D423" s="108" t="s">
        <v>44</v>
      </c>
      <c r="E423" s="108"/>
      <c r="F423" s="108" t="s">
        <v>45</v>
      </c>
      <c r="G423" s="108" t="s">
        <v>45</v>
      </c>
      <c r="H423" s="108">
        <v>0</v>
      </c>
      <c r="I423" s="109" t="s">
        <v>46</v>
      </c>
      <c r="J423" s="110" t="s">
        <v>1049</v>
      </c>
      <c r="K423" s="110" t="s">
        <v>1050</v>
      </c>
    </row>
    <row r="424" spans="1:11" hidden="1" x14ac:dyDescent="0.2">
      <c r="A424" s="107" t="s">
        <v>1095</v>
      </c>
      <c r="B424" s="107" t="s">
        <v>1096</v>
      </c>
      <c r="C424" s="107" t="s">
        <v>1048</v>
      </c>
      <c r="D424" s="108" t="s">
        <v>44</v>
      </c>
      <c r="E424" s="108"/>
      <c r="F424" s="108" t="s">
        <v>45</v>
      </c>
      <c r="G424" s="108" t="s">
        <v>45</v>
      </c>
      <c r="H424" s="108">
        <v>0</v>
      </c>
      <c r="I424" s="109" t="s">
        <v>46</v>
      </c>
      <c r="J424" s="110" t="s">
        <v>1049</v>
      </c>
      <c r="K424" s="110" t="s">
        <v>1050</v>
      </c>
    </row>
    <row r="425" spans="1:11" hidden="1" x14ac:dyDescent="0.2">
      <c r="A425" s="107" t="s">
        <v>1097</v>
      </c>
      <c r="B425" s="107" t="s">
        <v>1098</v>
      </c>
      <c r="C425" s="107" t="s">
        <v>1048</v>
      </c>
      <c r="D425" s="108" t="s">
        <v>44</v>
      </c>
      <c r="E425" s="108"/>
      <c r="F425" s="108" t="s">
        <v>45</v>
      </c>
      <c r="G425" s="108" t="s">
        <v>45</v>
      </c>
      <c r="H425" s="108">
        <v>0</v>
      </c>
      <c r="I425" s="109" t="s">
        <v>46</v>
      </c>
      <c r="J425" s="110" t="s">
        <v>1049</v>
      </c>
      <c r="K425" s="110" t="s">
        <v>1050</v>
      </c>
    </row>
    <row r="426" spans="1:11" hidden="1" x14ac:dyDescent="0.2">
      <c r="A426" s="107" t="s">
        <v>1099</v>
      </c>
      <c r="B426" s="107" t="s">
        <v>1100</v>
      </c>
      <c r="C426" s="107" t="s">
        <v>1048</v>
      </c>
      <c r="D426" s="108" t="s">
        <v>44</v>
      </c>
      <c r="E426" s="108"/>
      <c r="F426" s="108" t="s">
        <v>45</v>
      </c>
      <c r="G426" s="108" t="s">
        <v>45</v>
      </c>
      <c r="H426" s="108">
        <v>0</v>
      </c>
      <c r="I426" s="109" t="s">
        <v>46</v>
      </c>
      <c r="J426" s="110" t="s">
        <v>1049</v>
      </c>
      <c r="K426" s="110" t="s">
        <v>1050</v>
      </c>
    </row>
    <row r="427" spans="1:11" hidden="1" x14ac:dyDescent="0.2">
      <c r="A427" s="107" t="s">
        <v>1101</v>
      </c>
      <c r="B427" s="107" t="s">
        <v>1102</v>
      </c>
      <c r="C427" s="107" t="s">
        <v>1048</v>
      </c>
      <c r="D427" s="108" t="s">
        <v>44</v>
      </c>
      <c r="E427" s="108"/>
      <c r="F427" s="108" t="s">
        <v>45</v>
      </c>
      <c r="G427" s="108" t="s">
        <v>45</v>
      </c>
      <c r="H427" s="108">
        <v>0</v>
      </c>
      <c r="I427" s="109" t="s">
        <v>46</v>
      </c>
      <c r="J427" s="110" t="s">
        <v>1049</v>
      </c>
      <c r="K427" s="110" t="s">
        <v>1050</v>
      </c>
    </row>
    <row r="428" spans="1:11" hidden="1" x14ac:dyDescent="0.2">
      <c r="A428" s="107" t="s">
        <v>1103</v>
      </c>
      <c r="B428" s="107" t="s">
        <v>1104</v>
      </c>
      <c r="C428" s="107" t="s">
        <v>1048</v>
      </c>
      <c r="D428" s="108" t="s">
        <v>44</v>
      </c>
      <c r="E428" s="108"/>
      <c r="F428" s="108" t="s">
        <v>45</v>
      </c>
      <c r="G428" s="108" t="s">
        <v>45</v>
      </c>
      <c r="H428" s="108">
        <v>0</v>
      </c>
      <c r="I428" s="109" t="s">
        <v>46</v>
      </c>
      <c r="J428" s="110" t="s">
        <v>1049</v>
      </c>
      <c r="K428" s="110" t="s">
        <v>1050</v>
      </c>
    </row>
    <row r="429" spans="1:11" hidden="1" x14ac:dyDescent="0.2">
      <c r="A429" s="107" t="s">
        <v>1105</v>
      </c>
      <c r="B429" s="107" t="s">
        <v>1106</v>
      </c>
      <c r="C429" s="107" t="s">
        <v>1048</v>
      </c>
      <c r="D429" s="108" t="s">
        <v>44</v>
      </c>
      <c r="E429" s="108"/>
      <c r="F429" s="108" t="s">
        <v>45</v>
      </c>
      <c r="G429" s="108" t="s">
        <v>45</v>
      </c>
      <c r="H429" s="108">
        <v>0</v>
      </c>
      <c r="I429" s="109" t="s">
        <v>46</v>
      </c>
      <c r="J429" s="110" t="s">
        <v>1049</v>
      </c>
      <c r="K429" s="110" t="s">
        <v>1050</v>
      </c>
    </row>
    <row r="430" spans="1:11" hidden="1" x14ac:dyDescent="0.2">
      <c r="A430" s="107" t="s">
        <v>1107</v>
      </c>
      <c r="B430" s="107" t="s">
        <v>1108</v>
      </c>
      <c r="C430" s="107" t="s">
        <v>1048</v>
      </c>
      <c r="D430" s="108" t="s">
        <v>44</v>
      </c>
      <c r="E430" s="108"/>
      <c r="F430" s="108" t="s">
        <v>45</v>
      </c>
      <c r="G430" s="108" t="s">
        <v>45</v>
      </c>
      <c r="H430" s="108">
        <v>0</v>
      </c>
      <c r="I430" s="109" t="s">
        <v>46</v>
      </c>
      <c r="J430" s="110" t="s">
        <v>1049</v>
      </c>
      <c r="K430" s="110" t="s">
        <v>1050</v>
      </c>
    </row>
    <row r="431" spans="1:11" hidden="1" x14ac:dyDescent="0.2">
      <c r="A431" s="107" t="s">
        <v>1109</v>
      </c>
      <c r="B431" s="107" t="s">
        <v>1110</v>
      </c>
      <c r="C431" s="107" t="s">
        <v>1048</v>
      </c>
      <c r="D431" s="108" t="s">
        <v>44</v>
      </c>
      <c r="E431" s="108"/>
      <c r="F431" s="108" t="s">
        <v>45</v>
      </c>
      <c r="G431" s="108" t="s">
        <v>45</v>
      </c>
      <c r="H431" s="108">
        <v>0</v>
      </c>
      <c r="I431" s="109" t="s">
        <v>46</v>
      </c>
      <c r="J431" s="110" t="s">
        <v>1049</v>
      </c>
      <c r="K431" s="110" t="s">
        <v>1050</v>
      </c>
    </row>
    <row r="432" spans="1:11" hidden="1" x14ac:dyDescent="0.2">
      <c r="A432" s="107" t="s">
        <v>1111</v>
      </c>
      <c r="B432" s="107" t="s">
        <v>1112</v>
      </c>
      <c r="C432" s="107" t="s">
        <v>1048</v>
      </c>
      <c r="D432" s="108" t="s">
        <v>44</v>
      </c>
      <c r="E432" s="108"/>
      <c r="F432" s="108" t="s">
        <v>45</v>
      </c>
      <c r="G432" s="108" t="s">
        <v>45</v>
      </c>
      <c r="H432" s="108">
        <v>0</v>
      </c>
      <c r="I432" s="109" t="s">
        <v>46</v>
      </c>
      <c r="J432" s="110" t="s">
        <v>1049</v>
      </c>
      <c r="K432" s="110" t="s">
        <v>1050</v>
      </c>
    </row>
    <row r="433" spans="1:11" hidden="1" x14ac:dyDescent="0.2">
      <c r="A433" s="107" t="s">
        <v>1113</v>
      </c>
      <c r="B433" s="107" t="s">
        <v>1114</v>
      </c>
      <c r="C433" s="107" t="s">
        <v>1048</v>
      </c>
      <c r="D433" s="108" t="s">
        <v>44</v>
      </c>
      <c r="E433" s="108"/>
      <c r="F433" s="108" t="s">
        <v>45</v>
      </c>
      <c r="G433" s="108" t="s">
        <v>45</v>
      </c>
      <c r="H433" s="108">
        <v>0</v>
      </c>
      <c r="I433" s="109" t="s">
        <v>46</v>
      </c>
      <c r="J433" s="110" t="s">
        <v>1049</v>
      </c>
      <c r="K433" s="110" t="s">
        <v>1050</v>
      </c>
    </row>
    <row r="434" spans="1:11" hidden="1" x14ac:dyDescent="0.2">
      <c r="A434" s="107" t="s">
        <v>1115</v>
      </c>
      <c r="B434" s="107" t="s">
        <v>1116</v>
      </c>
      <c r="C434" s="107" t="s">
        <v>1048</v>
      </c>
      <c r="D434" s="108" t="s">
        <v>44</v>
      </c>
      <c r="E434" s="108"/>
      <c r="F434" s="108" t="s">
        <v>45</v>
      </c>
      <c r="G434" s="108" t="s">
        <v>45</v>
      </c>
      <c r="H434" s="108">
        <v>0</v>
      </c>
      <c r="I434" s="109" t="s">
        <v>46</v>
      </c>
      <c r="J434" s="110" t="s">
        <v>1049</v>
      </c>
      <c r="K434" s="110" t="s">
        <v>1050</v>
      </c>
    </row>
    <row r="435" spans="1:11" hidden="1" x14ac:dyDescent="0.2">
      <c r="A435" s="107" t="s">
        <v>1117</v>
      </c>
      <c r="B435" s="107" t="s">
        <v>1118</v>
      </c>
      <c r="C435" s="107" t="s">
        <v>1048</v>
      </c>
      <c r="D435" s="108" t="s">
        <v>44</v>
      </c>
      <c r="E435" s="108"/>
      <c r="F435" s="108" t="s">
        <v>45</v>
      </c>
      <c r="G435" s="108" t="s">
        <v>45</v>
      </c>
      <c r="H435" s="108">
        <v>0</v>
      </c>
      <c r="I435" s="109" t="s">
        <v>46</v>
      </c>
      <c r="J435" s="110" t="s">
        <v>1049</v>
      </c>
      <c r="K435" s="110" t="s">
        <v>1050</v>
      </c>
    </row>
    <row r="436" spans="1:11" hidden="1" x14ac:dyDescent="0.2">
      <c r="A436" s="107" t="s">
        <v>1119</v>
      </c>
      <c r="B436" s="107" t="s">
        <v>1120</v>
      </c>
      <c r="C436" s="107" t="s">
        <v>1048</v>
      </c>
      <c r="D436" s="108" t="s">
        <v>44</v>
      </c>
      <c r="E436" s="108"/>
      <c r="F436" s="108" t="s">
        <v>45</v>
      </c>
      <c r="G436" s="108" t="s">
        <v>45</v>
      </c>
      <c r="H436" s="108">
        <v>0</v>
      </c>
      <c r="I436" s="109" t="s">
        <v>46</v>
      </c>
      <c r="J436" s="110" t="s">
        <v>1049</v>
      </c>
      <c r="K436" s="110" t="s">
        <v>1050</v>
      </c>
    </row>
    <row r="437" spans="1:11" hidden="1" x14ac:dyDescent="0.2">
      <c r="A437" s="107" t="s">
        <v>1121</v>
      </c>
      <c r="B437" s="107" t="s">
        <v>1122</v>
      </c>
      <c r="C437" s="107" t="s">
        <v>1048</v>
      </c>
      <c r="D437" s="108" t="s">
        <v>44</v>
      </c>
      <c r="E437" s="108"/>
      <c r="F437" s="108" t="s">
        <v>45</v>
      </c>
      <c r="G437" s="108" t="s">
        <v>45</v>
      </c>
      <c r="H437" s="108">
        <v>0</v>
      </c>
      <c r="I437" s="109" t="s">
        <v>46</v>
      </c>
      <c r="J437" s="110" t="s">
        <v>1049</v>
      </c>
      <c r="K437" s="110" t="s">
        <v>1050</v>
      </c>
    </row>
    <row r="438" spans="1:11" hidden="1" x14ac:dyDescent="0.2">
      <c r="A438" s="107" t="s">
        <v>1123</v>
      </c>
      <c r="B438" s="107" t="s">
        <v>1124</v>
      </c>
      <c r="C438" s="107" t="s">
        <v>1048</v>
      </c>
      <c r="D438" s="108" t="s">
        <v>44</v>
      </c>
      <c r="E438" s="108"/>
      <c r="F438" s="108" t="s">
        <v>45</v>
      </c>
      <c r="G438" s="108" t="s">
        <v>45</v>
      </c>
      <c r="H438" s="108">
        <v>0</v>
      </c>
      <c r="I438" s="109" t="s">
        <v>46</v>
      </c>
      <c r="J438" s="110" t="s">
        <v>1049</v>
      </c>
      <c r="K438" s="110" t="s">
        <v>1050</v>
      </c>
    </row>
    <row r="439" spans="1:11" hidden="1" x14ac:dyDescent="0.2">
      <c r="A439" s="107" t="s">
        <v>1125</v>
      </c>
      <c r="B439" s="107" t="s">
        <v>1126</v>
      </c>
      <c r="C439" s="107" t="s">
        <v>1048</v>
      </c>
      <c r="D439" s="108" t="s">
        <v>44</v>
      </c>
      <c r="E439" s="108"/>
      <c r="F439" s="108" t="s">
        <v>45</v>
      </c>
      <c r="G439" s="108" t="s">
        <v>45</v>
      </c>
      <c r="H439" s="108">
        <v>0</v>
      </c>
      <c r="I439" s="109" t="s">
        <v>46</v>
      </c>
      <c r="J439" s="110" t="s">
        <v>1049</v>
      </c>
      <c r="K439" s="110" t="s">
        <v>1050</v>
      </c>
    </row>
    <row r="440" spans="1:11" hidden="1" x14ac:dyDescent="0.2">
      <c r="A440" s="107" t="s">
        <v>1127</v>
      </c>
      <c r="B440" s="107" t="s">
        <v>1128</v>
      </c>
      <c r="C440" s="107" t="s">
        <v>1048</v>
      </c>
      <c r="D440" s="108" t="s">
        <v>44</v>
      </c>
      <c r="E440" s="108"/>
      <c r="F440" s="108" t="s">
        <v>45</v>
      </c>
      <c r="G440" s="108" t="s">
        <v>45</v>
      </c>
      <c r="H440" s="108">
        <v>0</v>
      </c>
      <c r="I440" s="109" t="s">
        <v>46</v>
      </c>
      <c r="J440" s="110" t="s">
        <v>1049</v>
      </c>
      <c r="K440" s="110" t="s">
        <v>1050</v>
      </c>
    </row>
    <row r="441" spans="1:11" hidden="1" x14ac:dyDescent="0.2">
      <c r="A441" s="107" t="s">
        <v>1129</v>
      </c>
      <c r="B441" s="107" t="s">
        <v>1130</v>
      </c>
      <c r="C441" s="107" t="s">
        <v>1131</v>
      </c>
      <c r="D441" s="108" t="s">
        <v>44</v>
      </c>
      <c r="E441" s="108"/>
      <c r="F441" s="108" t="s">
        <v>45</v>
      </c>
      <c r="G441" s="108" t="s">
        <v>45</v>
      </c>
      <c r="H441" s="108">
        <v>0</v>
      </c>
      <c r="I441" s="109" t="s">
        <v>46</v>
      </c>
      <c r="J441" s="110" t="s">
        <v>1132</v>
      </c>
      <c r="K441" s="110" t="s">
        <v>1133</v>
      </c>
    </row>
    <row r="442" spans="1:11" hidden="1" x14ac:dyDescent="0.2">
      <c r="A442" s="107" t="s">
        <v>1134</v>
      </c>
      <c r="B442" s="107" t="s">
        <v>1135</v>
      </c>
      <c r="C442" s="107" t="s">
        <v>1131</v>
      </c>
      <c r="D442" s="108" t="s">
        <v>44</v>
      </c>
      <c r="E442" s="108"/>
      <c r="F442" s="108" t="s">
        <v>45</v>
      </c>
      <c r="G442" s="108" t="s">
        <v>45</v>
      </c>
      <c r="H442" s="108">
        <v>0</v>
      </c>
      <c r="I442" s="109" t="s">
        <v>46</v>
      </c>
      <c r="J442" s="110" t="s">
        <v>1132</v>
      </c>
      <c r="K442" s="110" t="s">
        <v>1133</v>
      </c>
    </row>
    <row r="443" spans="1:11" hidden="1" x14ac:dyDescent="0.2">
      <c r="A443" s="107" t="s">
        <v>1136</v>
      </c>
      <c r="B443" s="107" t="s">
        <v>1137</v>
      </c>
      <c r="C443" s="107" t="s">
        <v>1131</v>
      </c>
      <c r="D443" s="108" t="s">
        <v>44</v>
      </c>
      <c r="E443" s="108"/>
      <c r="F443" s="108" t="s">
        <v>45</v>
      </c>
      <c r="G443" s="108" t="s">
        <v>45</v>
      </c>
      <c r="H443" s="108">
        <v>0</v>
      </c>
      <c r="I443" s="109" t="s">
        <v>46</v>
      </c>
      <c r="J443" s="110" t="s">
        <v>1132</v>
      </c>
      <c r="K443" s="110" t="s">
        <v>1133</v>
      </c>
    </row>
    <row r="444" spans="1:11" hidden="1" x14ac:dyDescent="0.2">
      <c r="A444" s="107" t="s">
        <v>1138</v>
      </c>
      <c r="B444" s="107" t="s">
        <v>1139</v>
      </c>
      <c r="C444" s="107" t="s">
        <v>1140</v>
      </c>
      <c r="D444" s="108" t="s">
        <v>44</v>
      </c>
      <c r="E444" s="108"/>
      <c r="F444" s="108" t="s">
        <v>45</v>
      </c>
      <c r="G444" s="108" t="s">
        <v>45</v>
      </c>
      <c r="H444" s="108">
        <v>0</v>
      </c>
      <c r="I444" s="109" t="s">
        <v>46</v>
      </c>
      <c r="J444" s="110" t="s">
        <v>1141</v>
      </c>
      <c r="K444" s="110" t="s">
        <v>1142</v>
      </c>
    </row>
    <row r="445" spans="1:11" hidden="1" x14ac:dyDescent="0.2">
      <c r="A445" s="107" t="s">
        <v>1143</v>
      </c>
      <c r="B445" s="107" t="s">
        <v>1144</v>
      </c>
      <c r="C445" s="107" t="s">
        <v>1140</v>
      </c>
      <c r="D445" s="108" t="s">
        <v>44</v>
      </c>
      <c r="E445" s="108"/>
      <c r="F445" s="108" t="s">
        <v>45</v>
      </c>
      <c r="G445" s="108" t="s">
        <v>45</v>
      </c>
      <c r="H445" s="108">
        <v>0</v>
      </c>
      <c r="I445" s="109" t="s">
        <v>46</v>
      </c>
      <c r="J445" s="110" t="s">
        <v>1141</v>
      </c>
      <c r="K445" s="110" t="s">
        <v>1142</v>
      </c>
    </row>
    <row r="446" spans="1:11" hidden="1" x14ac:dyDescent="0.2">
      <c r="A446" s="107" t="s">
        <v>1145</v>
      </c>
      <c r="B446" s="107" t="s">
        <v>1146</v>
      </c>
      <c r="C446" s="107" t="s">
        <v>1140</v>
      </c>
      <c r="D446" s="108" t="s">
        <v>44</v>
      </c>
      <c r="E446" s="108"/>
      <c r="F446" s="108" t="s">
        <v>45</v>
      </c>
      <c r="G446" s="108" t="s">
        <v>45</v>
      </c>
      <c r="H446" s="108">
        <v>0</v>
      </c>
      <c r="I446" s="109" t="s">
        <v>46</v>
      </c>
      <c r="J446" s="110" t="s">
        <v>1141</v>
      </c>
      <c r="K446" s="110" t="s">
        <v>1142</v>
      </c>
    </row>
    <row r="447" spans="1:11" hidden="1" x14ac:dyDescent="0.2">
      <c r="A447" s="107" t="s">
        <v>1147</v>
      </c>
      <c r="B447" s="107" t="s">
        <v>1148</v>
      </c>
      <c r="C447" s="107" t="s">
        <v>1140</v>
      </c>
      <c r="D447" s="108" t="s">
        <v>44</v>
      </c>
      <c r="E447" s="108"/>
      <c r="F447" s="108" t="s">
        <v>45</v>
      </c>
      <c r="G447" s="108" t="s">
        <v>45</v>
      </c>
      <c r="H447" s="108">
        <v>0</v>
      </c>
      <c r="I447" s="109" t="s">
        <v>46</v>
      </c>
      <c r="J447" s="110" t="s">
        <v>1141</v>
      </c>
      <c r="K447" s="110" t="s">
        <v>1142</v>
      </c>
    </row>
    <row r="448" spans="1:11" hidden="1" x14ac:dyDescent="0.2">
      <c r="A448" s="107" t="s">
        <v>1149</v>
      </c>
      <c r="B448" s="107" t="s">
        <v>1150</v>
      </c>
      <c r="C448" s="107" t="s">
        <v>1140</v>
      </c>
      <c r="D448" s="108" t="s">
        <v>44</v>
      </c>
      <c r="E448" s="108"/>
      <c r="F448" s="108" t="s">
        <v>45</v>
      </c>
      <c r="G448" s="108" t="s">
        <v>45</v>
      </c>
      <c r="H448" s="108">
        <v>0</v>
      </c>
      <c r="I448" s="109" t="s">
        <v>46</v>
      </c>
      <c r="J448" s="110" t="s">
        <v>1141</v>
      </c>
      <c r="K448" s="110" t="s">
        <v>1142</v>
      </c>
    </row>
    <row r="449" spans="1:11" hidden="1" x14ac:dyDescent="0.2">
      <c r="A449" s="107" t="s">
        <v>1151</v>
      </c>
      <c r="B449" s="107" t="s">
        <v>1152</v>
      </c>
      <c r="C449" s="107" t="s">
        <v>1140</v>
      </c>
      <c r="D449" s="108" t="s">
        <v>44</v>
      </c>
      <c r="E449" s="108"/>
      <c r="F449" s="108" t="s">
        <v>45</v>
      </c>
      <c r="G449" s="108" t="s">
        <v>45</v>
      </c>
      <c r="H449" s="108">
        <v>0</v>
      </c>
      <c r="I449" s="109" t="s">
        <v>46</v>
      </c>
      <c r="J449" s="110" t="s">
        <v>1141</v>
      </c>
      <c r="K449" s="110" t="s">
        <v>1142</v>
      </c>
    </row>
    <row r="450" spans="1:11" hidden="1" x14ac:dyDescent="0.2">
      <c r="A450" s="107" t="s">
        <v>1153</v>
      </c>
      <c r="B450" s="107" t="s">
        <v>1154</v>
      </c>
      <c r="C450" s="107" t="s">
        <v>1140</v>
      </c>
      <c r="D450" s="108" t="s">
        <v>44</v>
      </c>
      <c r="E450" s="108"/>
      <c r="F450" s="108" t="s">
        <v>45</v>
      </c>
      <c r="G450" s="108" t="s">
        <v>45</v>
      </c>
      <c r="H450" s="108">
        <v>0</v>
      </c>
      <c r="I450" s="109" t="s">
        <v>46</v>
      </c>
      <c r="J450" s="110" t="s">
        <v>1141</v>
      </c>
      <c r="K450" s="110" t="s">
        <v>1142</v>
      </c>
    </row>
    <row r="451" spans="1:11" hidden="1" x14ac:dyDescent="0.2">
      <c r="A451" s="107" t="s">
        <v>1155</v>
      </c>
      <c r="B451" s="107" t="s">
        <v>1156</v>
      </c>
      <c r="C451" s="107" t="s">
        <v>1140</v>
      </c>
      <c r="D451" s="108" t="s">
        <v>44</v>
      </c>
      <c r="E451" s="108"/>
      <c r="F451" s="108" t="s">
        <v>45</v>
      </c>
      <c r="G451" s="108" t="s">
        <v>45</v>
      </c>
      <c r="H451" s="108">
        <v>0</v>
      </c>
      <c r="I451" s="109" t="s">
        <v>46</v>
      </c>
      <c r="J451" s="110" t="s">
        <v>1141</v>
      </c>
      <c r="K451" s="110" t="s">
        <v>1142</v>
      </c>
    </row>
    <row r="452" spans="1:11" hidden="1" x14ac:dyDescent="0.2">
      <c r="A452" s="107" t="s">
        <v>1157</v>
      </c>
      <c r="B452" s="107" t="s">
        <v>1158</v>
      </c>
      <c r="C452" s="107" t="s">
        <v>1140</v>
      </c>
      <c r="D452" s="108" t="s">
        <v>44</v>
      </c>
      <c r="E452" s="108"/>
      <c r="F452" s="108" t="s">
        <v>45</v>
      </c>
      <c r="G452" s="108" t="s">
        <v>45</v>
      </c>
      <c r="H452" s="108">
        <v>0</v>
      </c>
      <c r="I452" s="109" t="s">
        <v>46</v>
      </c>
      <c r="J452" s="110" t="s">
        <v>1141</v>
      </c>
      <c r="K452" s="110" t="s">
        <v>1142</v>
      </c>
    </row>
    <row r="453" spans="1:11" hidden="1" x14ac:dyDescent="0.2">
      <c r="A453" s="107" t="s">
        <v>1159</v>
      </c>
      <c r="B453" s="107" t="s">
        <v>1160</v>
      </c>
      <c r="C453" s="107" t="s">
        <v>1140</v>
      </c>
      <c r="D453" s="108" t="s">
        <v>44</v>
      </c>
      <c r="E453" s="108"/>
      <c r="F453" s="108" t="s">
        <v>45</v>
      </c>
      <c r="G453" s="108" t="s">
        <v>45</v>
      </c>
      <c r="H453" s="108">
        <v>0</v>
      </c>
      <c r="I453" s="109" t="s">
        <v>46</v>
      </c>
      <c r="J453" s="110" t="s">
        <v>1141</v>
      </c>
      <c r="K453" s="110" t="s">
        <v>1142</v>
      </c>
    </row>
    <row r="454" spans="1:11" hidden="1" x14ac:dyDescent="0.2">
      <c r="A454" s="107" t="s">
        <v>1161</v>
      </c>
      <c r="B454" s="107" t="s">
        <v>1162</v>
      </c>
      <c r="C454" s="107" t="s">
        <v>1140</v>
      </c>
      <c r="D454" s="108" t="s">
        <v>44</v>
      </c>
      <c r="E454" s="108"/>
      <c r="F454" s="108" t="s">
        <v>45</v>
      </c>
      <c r="G454" s="108" t="s">
        <v>45</v>
      </c>
      <c r="H454" s="108">
        <v>0</v>
      </c>
      <c r="I454" s="109" t="s">
        <v>46</v>
      </c>
      <c r="J454" s="110" t="s">
        <v>1141</v>
      </c>
      <c r="K454" s="110" t="s">
        <v>1142</v>
      </c>
    </row>
    <row r="455" spans="1:11" hidden="1" x14ac:dyDescent="0.2">
      <c r="A455" s="107" t="s">
        <v>1163</v>
      </c>
      <c r="B455" s="107" t="s">
        <v>1164</v>
      </c>
      <c r="C455" s="107" t="s">
        <v>1140</v>
      </c>
      <c r="D455" s="108" t="s">
        <v>44</v>
      </c>
      <c r="E455" s="108"/>
      <c r="F455" s="108" t="s">
        <v>45</v>
      </c>
      <c r="G455" s="108" t="s">
        <v>45</v>
      </c>
      <c r="H455" s="108">
        <v>0</v>
      </c>
      <c r="I455" s="109" t="s">
        <v>46</v>
      </c>
      <c r="J455" s="110" t="s">
        <v>1141</v>
      </c>
      <c r="K455" s="110" t="s">
        <v>1142</v>
      </c>
    </row>
    <row r="456" spans="1:11" hidden="1" x14ac:dyDescent="0.2">
      <c r="A456" s="107" t="s">
        <v>1165</v>
      </c>
      <c r="B456" s="107" t="s">
        <v>1166</v>
      </c>
      <c r="C456" s="107" t="s">
        <v>1140</v>
      </c>
      <c r="D456" s="108" t="s">
        <v>44</v>
      </c>
      <c r="E456" s="108"/>
      <c r="F456" s="108" t="s">
        <v>45</v>
      </c>
      <c r="G456" s="108" t="s">
        <v>45</v>
      </c>
      <c r="H456" s="108">
        <v>0</v>
      </c>
      <c r="I456" s="109" t="s">
        <v>46</v>
      </c>
      <c r="J456" s="110" t="s">
        <v>1141</v>
      </c>
      <c r="K456" s="110" t="s">
        <v>1142</v>
      </c>
    </row>
    <row r="457" spans="1:11" hidden="1" x14ac:dyDescent="0.2">
      <c r="A457" s="107" t="s">
        <v>1167</v>
      </c>
      <c r="B457" s="107" t="s">
        <v>1168</v>
      </c>
      <c r="C457" s="107" t="s">
        <v>1140</v>
      </c>
      <c r="D457" s="108" t="s">
        <v>44</v>
      </c>
      <c r="E457" s="108"/>
      <c r="F457" s="108" t="s">
        <v>45</v>
      </c>
      <c r="G457" s="108" t="s">
        <v>45</v>
      </c>
      <c r="H457" s="108">
        <v>0</v>
      </c>
      <c r="I457" s="109" t="s">
        <v>46</v>
      </c>
      <c r="J457" s="110" t="s">
        <v>1141</v>
      </c>
      <c r="K457" s="110" t="s">
        <v>1142</v>
      </c>
    </row>
    <row r="458" spans="1:11" hidden="1" x14ac:dyDescent="0.2">
      <c r="A458" s="107" t="s">
        <v>1169</v>
      </c>
      <c r="B458" s="107" t="s">
        <v>1170</v>
      </c>
      <c r="C458" s="107" t="s">
        <v>1140</v>
      </c>
      <c r="D458" s="108" t="s">
        <v>44</v>
      </c>
      <c r="E458" s="108"/>
      <c r="F458" s="108" t="s">
        <v>45</v>
      </c>
      <c r="G458" s="108" t="s">
        <v>45</v>
      </c>
      <c r="H458" s="108">
        <v>0</v>
      </c>
      <c r="I458" s="109" t="s">
        <v>46</v>
      </c>
      <c r="J458" s="110" t="s">
        <v>1141</v>
      </c>
      <c r="K458" s="110" t="s">
        <v>1142</v>
      </c>
    </row>
    <row r="459" spans="1:11" hidden="1" x14ac:dyDescent="0.2">
      <c r="A459" s="107" t="s">
        <v>1171</v>
      </c>
      <c r="B459" s="107" t="s">
        <v>1172</v>
      </c>
      <c r="C459" s="107" t="s">
        <v>1140</v>
      </c>
      <c r="D459" s="108" t="s">
        <v>44</v>
      </c>
      <c r="E459" s="108"/>
      <c r="F459" s="108" t="s">
        <v>45</v>
      </c>
      <c r="G459" s="108" t="s">
        <v>45</v>
      </c>
      <c r="H459" s="108">
        <v>0</v>
      </c>
      <c r="I459" s="109" t="s">
        <v>46</v>
      </c>
      <c r="J459" s="110" t="s">
        <v>1141</v>
      </c>
      <c r="K459" s="110" t="s">
        <v>1142</v>
      </c>
    </row>
    <row r="460" spans="1:11" hidden="1" x14ac:dyDescent="0.2">
      <c r="A460" s="107" t="s">
        <v>1173</v>
      </c>
      <c r="B460" s="107" t="s">
        <v>1174</v>
      </c>
      <c r="C460" s="107" t="s">
        <v>1140</v>
      </c>
      <c r="D460" s="108" t="s">
        <v>44</v>
      </c>
      <c r="E460" s="108"/>
      <c r="F460" s="108" t="s">
        <v>45</v>
      </c>
      <c r="G460" s="108" t="s">
        <v>45</v>
      </c>
      <c r="H460" s="108">
        <v>0</v>
      </c>
      <c r="I460" s="109" t="s">
        <v>46</v>
      </c>
      <c r="J460" s="110" t="s">
        <v>1141</v>
      </c>
      <c r="K460" s="110" t="s">
        <v>1142</v>
      </c>
    </row>
    <row r="461" spans="1:11" hidden="1" x14ac:dyDescent="0.2">
      <c r="A461" s="107" t="s">
        <v>1175</v>
      </c>
      <c r="B461" s="107" t="s">
        <v>1176</v>
      </c>
      <c r="C461" s="107" t="s">
        <v>1140</v>
      </c>
      <c r="D461" s="108" t="s">
        <v>44</v>
      </c>
      <c r="E461" s="108"/>
      <c r="F461" s="108" t="s">
        <v>45</v>
      </c>
      <c r="G461" s="108" t="s">
        <v>45</v>
      </c>
      <c r="H461" s="108">
        <v>0</v>
      </c>
      <c r="I461" s="109" t="s">
        <v>46</v>
      </c>
      <c r="J461" s="110" t="s">
        <v>1141</v>
      </c>
      <c r="K461" s="110" t="s">
        <v>1142</v>
      </c>
    </row>
    <row r="462" spans="1:11" hidden="1" x14ac:dyDescent="0.2">
      <c r="A462" s="107" t="s">
        <v>1177</v>
      </c>
      <c r="B462" s="107" t="s">
        <v>1178</v>
      </c>
      <c r="C462" s="107" t="s">
        <v>1140</v>
      </c>
      <c r="D462" s="108" t="s">
        <v>44</v>
      </c>
      <c r="E462" s="108"/>
      <c r="F462" s="108" t="s">
        <v>45</v>
      </c>
      <c r="G462" s="108" t="s">
        <v>45</v>
      </c>
      <c r="H462" s="108">
        <v>0</v>
      </c>
      <c r="I462" s="109" t="s">
        <v>46</v>
      </c>
      <c r="J462" s="110" t="s">
        <v>1141</v>
      </c>
      <c r="K462" s="110" t="s">
        <v>1142</v>
      </c>
    </row>
    <row r="463" spans="1:11" hidden="1" x14ac:dyDescent="0.2">
      <c r="A463" s="107" t="s">
        <v>1179</v>
      </c>
      <c r="B463" s="107" t="s">
        <v>1180</v>
      </c>
      <c r="C463" s="107" t="s">
        <v>1140</v>
      </c>
      <c r="D463" s="108" t="s">
        <v>44</v>
      </c>
      <c r="E463" s="108"/>
      <c r="F463" s="108" t="s">
        <v>45</v>
      </c>
      <c r="G463" s="108" t="s">
        <v>45</v>
      </c>
      <c r="H463" s="108">
        <v>0</v>
      </c>
      <c r="I463" s="109" t="s">
        <v>46</v>
      </c>
      <c r="J463" s="110" t="s">
        <v>1141</v>
      </c>
      <c r="K463" s="110" t="s">
        <v>1142</v>
      </c>
    </row>
    <row r="464" spans="1:11" hidden="1" x14ac:dyDescent="0.2">
      <c r="A464" s="107" t="s">
        <v>1181</v>
      </c>
      <c r="B464" s="107" t="s">
        <v>1182</v>
      </c>
      <c r="C464" s="107" t="s">
        <v>1140</v>
      </c>
      <c r="D464" s="108" t="s">
        <v>44</v>
      </c>
      <c r="E464" s="108"/>
      <c r="F464" s="108" t="s">
        <v>45</v>
      </c>
      <c r="G464" s="108" t="s">
        <v>45</v>
      </c>
      <c r="H464" s="108">
        <v>0</v>
      </c>
      <c r="I464" s="109" t="s">
        <v>46</v>
      </c>
      <c r="J464" s="110" t="s">
        <v>1141</v>
      </c>
      <c r="K464" s="110" t="s">
        <v>1142</v>
      </c>
    </row>
    <row r="465" spans="1:11" hidden="1" x14ac:dyDescent="0.2">
      <c r="A465" s="107" t="s">
        <v>1183</v>
      </c>
      <c r="B465" s="107" t="s">
        <v>1184</v>
      </c>
      <c r="C465" s="107" t="s">
        <v>1140</v>
      </c>
      <c r="D465" s="108" t="s">
        <v>44</v>
      </c>
      <c r="E465" s="108"/>
      <c r="F465" s="108" t="s">
        <v>45</v>
      </c>
      <c r="G465" s="108" t="s">
        <v>45</v>
      </c>
      <c r="H465" s="108">
        <v>0</v>
      </c>
      <c r="I465" s="109" t="s">
        <v>46</v>
      </c>
      <c r="J465" s="110" t="s">
        <v>1141</v>
      </c>
      <c r="K465" s="110" t="s">
        <v>1142</v>
      </c>
    </row>
    <row r="466" spans="1:11" hidden="1" x14ac:dyDescent="0.2">
      <c r="A466" s="107" t="s">
        <v>1185</v>
      </c>
      <c r="B466" s="107" t="s">
        <v>1186</v>
      </c>
      <c r="C466" s="107" t="s">
        <v>1140</v>
      </c>
      <c r="D466" s="108" t="s">
        <v>44</v>
      </c>
      <c r="E466" s="108"/>
      <c r="F466" s="108" t="s">
        <v>45</v>
      </c>
      <c r="G466" s="108" t="s">
        <v>45</v>
      </c>
      <c r="H466" s="108">
        <v>0</v>
      </c>
      <c r="I466" s="109" t="s">
        <v>46</v>
      </c>
      <c r="J466" s="110" t="s">
        <v>1141</v>
      </c>
      <c r="K466" s="110" t="s">
        <v>1142</v>
      </c>
    </row>
    <row r="467" spans="1:11" hidden="1" x14ac:dyDescent="0.2">
      <c r="A467" s="107" t="s">
        <v>1187</v>
      </c>
      <c r="B467" s="107" t="s">
        <v>1188</v>
      </c>
      <c r="C467" s="107" t="s">
        <v>1140</v>
      </c>
      <c r="D467" s="108" t="s">
        <v>44</v>
      </c>
      <c r="E467" s="108"/>
      <c r="F467" s="108" t="s">
        <v>45</v>
      </c>
      <c r="G467" s="108" t="s">
        <v>45</v>
      </c>
      <c r="H467" s="108">
        <v>0</v>
      </c>
      <c r="I467" s="109" t="s">
        <v>46</v>
      </c>
      <c r="J467" s="110" t="s">
        <v>1141</v>
      </c>
      <c r="K467" s="110" t="s">
        <v>1142</v>
      </c>
    </row>
    <row r="468" spans="1:11" hidden="1" x14ac:dyDescent="0.2">
      <c r="A468" s="107" t="s">
        <v>1189</v>
      </c>
      <c r="B468" s="107" t="s">
        <v>1190</v>
      </c>
      <c r="C468" s="107" t="s">
        <v>1191</v>
      </c>
      <c r="D468" s="108" t="s">
        <v>44</v>
      </c>
      <c r="E468" s="108"/>
      <c r="F468" s="108" t="s">
        <v>45</v>
      </c>
      <c r="G468" s="108" t="s">
        <v>45</v>
      </c>
      <c r="H468" s="108">
        <v>0</v>
      </c>
      <c r="I468" s="109" t="s">
        <v>46</v>
      </c>
      <c r="J468" s="110" t="s">
        <v>1192</v>
      </c>
      <c r="K468" s="110" t="s">
        <v>1193</v>
      </c>
    </row>
    <row r="469" spans="1:11" hidden="1" x14ac:dyDescent="0.2">
      <c r="A469" s="107" t="s">
        <v>1194</v>
      </c>
      <c r="B469" s="107" t="s">
        <v>1195</v>
      </c>
      <c r="C469" s="107" t="s">
        <v>1191</v>
      </c>
      <c r="D469" s="108" t="s">
        <v>44</v>
      </c>
      <c r="E469" s="108"/>
      <c r="F469" s="108" t="s">
        <v>45</v>
      </c>
      <c r="G469" s="108" t="s">
        <v>45</v>
      </c>
      <c r="H469" s="108">
        <v>0</v>
      </c>
      <c r="I469" s="109" t="s">
        <v>46</v>
      </c>
      <c r="J469" s="110" t="s">
        <v>1192</v>
      </c>
      <c r="K469" s="110" t="s">
        <v>1193</v>
      </c>
    </row>
    <row r="470" spans="1:11" hidden="1" x14ac:dyDescent="0.2">
      <c r="A470" s="107" t="s">
        <v>1196</v>
      </c>
      <c r="B470" s="107" t="s">
        <v>1197</v>
      </c>
      <c r="C470" s="107" t="s">
        <v>1191</v>
      </c>
      <c r="D470" s="108" t="s">
        <v>44</v>
      </c>
      <c r="E470" s="108"/>
      <c r="F470" s="108" t="s">
        <v>45</v>
      </c>
      <c r="G470" s="108" t="s">
        <v>45</v>
      </c>
      <c r="H470" s="108">
        <v>0</v>
      </c>
      <c r="I470" s="109" t="s">
        <v>46</v>
      </c>
      <c r="J470" s="110" t="s">
        <v>1192</v>
      </c>
      <c r="K470" s="110" t="s">
        <v>1193</v>
      </c>
    </row>
    <row r="471" spans="1:11" hidden="1" x14ac:dyDescent="0.2">
      <c r="A471" s="107" t="s">
        <v>1198</v>
      </c>
      <c r="B471" s="107" t="s">
        <v>1199</v>
      </c>
      <c r="C471" s="107" t="s">
        <v>1200</v>
      </c>
      <c r="D471" s="108" t="s">
        <v>44</v>
      </c>
      <c r="E471" s="108"/>
      <c r="F471" s="108" t="s">
        <v>45</v>
      </c>
      <c r="G471" s="108" t="s">
        <v>45</v>
      </c>
      <c r="H471" s="108">
        <v>0</v>
      </c>
      <c r="I471" s="109" t="s">
        <v>46</v>
      </c>
      <c r="J471" s="110" t="s">
        <v>1201</v>
      </c>
      <c r="K471" s="110" t="s">
        <v>1202</v>
      </c>
    </row>
    <row r="472" spans="1:11" hidden="1" x14ac:dyDescent="0.2">
      <c r="A472" s="107" t="s">
        <v>1203</v>
      </c>
      <c r="B472" s="107" t="s">
        <v>1204</v>
      </c>
      <c r="C472" s="107" t="s">
        <v>1200</v>
      </c>
      <c r="D472" s="108" t="s">
        <v>44</v>
      </c>
      <c r="E472" s="108"/>
      <c r="F472" s="108" t="s">
        <v>45</v>
      </c>
      <c r="G472" s="108" t="s">
        <v>45</v>
      </c>
      <c r="H472" s="108">
        <v>0</v>
      </c>
      <c r="I472" s="109" t="s">
        <v>46</v>
      </c>
      <c r="J472" s="110" t="s">
        <v>1201</v>
      </c>
      <c r="K472" s="110" t="s">
        <v>1202</v>
      </c>
    </row>
    <row r="473" spans="1:11" hidden="1" x14ac:dyDescent="0.2">
      <c r="A473" s="107" t="s">
        <v>1205</v>
      </c>
      <c r="B473" s="107" t="s">
        <v>1206</v>
      </c>
      <c r="C473" s="107" t="s">
        <v>1200</v>
      </c>
      <c r="D473" s="108" t="s">
        <v>44</v>
      </c>
      <c r="E473" s="108"/>
      <c r="F473" s="108" t="s">
        <v>45</v>
      </c>
      <c r="G473" s="108" t="s">
        <v>45</v>
      </c>
      <c r="H473" s="108">
        <v>0</v>
      </c>
      <c r="I473" s="109" t="s">
        <v>46</v>
      </c>
      <c r="J473" s="110" t="s">
        <v>1201</v>
      </c>
      <c r="K473" s="110" t="s">
        <v>1202</v>
      </c>
    </row>
    <row r="474" spans="1:11" hidden="1" x14ac:dyDescent="0.2">
      <c r="A474" s="107" t="s">
        <v>1207</v>
      </c>
      <c r="B474" s="107" t="s">
        <v>1208</v>
      </c>
      <c r="C474" s="107" t="s">
        <v>1209</v>
      </c>
      <c r="D474" s="108" t="s">
        <v>44</v>
      </c>
      <c r="E474" s="108"/>
      <c r="F474" s="108" t="s">
        <v>45</v>
      </c>
      <c r="G474" s="108" t="s">
        <v>45</v>
      </c>
      <c r="H474" s="108">
        <v>0</v>
      </c>
      <c r="I474" s="109" t="s">
        <v>46</v>
      </c>
      <c r="J474" s="110" t="s">
        <v>1210</v>
      </c>
      <c r="K474" s="110" t="s">
        <v>1211</v>
      </c>
    </row>
    <row r="475" spans="1:11" hidden="1" x14ac:dyDescent="0.2">
      <c r="A475" s="107" t="s">
        <v>1212</v>
      </c>
      <c r="B475" s="107" t="s">
        <v>1213</v>
      </c>
      <c r="C475" s="107" t="s">
        <v>1209</v>
      </c>
      <c r="D475" s="108" t="s">
        <v>44</v>
      </c>
      <c r="E475" s="108"/>
      <c r="F475" s="108" t="s">
        <v>45</v>
      </c>
      <c r="G475" s="108" t="s">
        <v>45</v>
      </c>
      <c r="H475" s="108">
        <v>0</v>
      </c>
      <c r="I475" s="109" t="s">
        <v>46</v>
      </c>
      <c r="J475" s="110" t="s">
        <v>1210</v>
      </c>
      <c r="K475" s="110" t="s">
        <v>1211</v>
      </c>
    </row>
    <row r="476" spans="1:11" hidden="1" x14ac:dyDescent="0.2">
      <c r="A476" s="107" t="s">
        <v>1214</v>
      </c>
      <c r="B476" s="107" t="s">
        <v>1215</v>
      </c>
      <c r="C476" s="107" t="s">
        <v>1209</v>
      </c>
      <c r="D476" s="108" t="s">
        <v>44</v>
      </c>
      <c r="E476" s="108"/>
      <c r="F476" s="108" t="s">
        <v>45</v>
      </c>
      <c r="G476" s="108" t="s">
        <v>45</v>
      </c>
      <c r="H476" s="108">
        <v>0</v>
      </c>
      <c r="I476" s="109" t="s">
        <v>46</v>
      </c>
      <c r="J476" s="110" t="s">
        <v>1210</v>
      </c>
      <c r="K476" s="110" t="s">
        <v>1211</v>
      </c>
    </row>
    <row r="477" spans="1:11" hidden="1" x14ac:dyDescent="0.2">
      <c r="A477" s="107" t="s">
        <v>1216</v>
      </c>
      <c r="B477" s="107" t="s">
        <v>1217</v>
      </c>
      <c r="C477" s="107" t="s">
        <v>1209</v>
      </c>
      <c r="D477" s="108" t="s">
        <v>44</v>
      </c>
      <c r="E477" s="108"/>
      <c r="F477" s="108" t="s">
        <v>45</v>
      </c>
      <c r="G477" s="108" t="s">
        <v>45</v>
      </c>
      <c r="H477" s="108">
        <v>0</v>
      </c>
      <c r="I477" s="109" t="s">
        <v>46</v>
      </c>
      <c r="J477" s="110" t="s">
        <v>1210</v>
      </c>
      <c r="K477" s="110" t="s">
        <v>1211</v>
      </c>
    </row>
    <row r="478" spans="1:11" hidden="1" x14ac:dyDescent="0.2">
      <c r="A478" s="107" t="s">
        <v>1218</v>
      </c>
      <c r="B478" s="107" t="s">
        <v>1219</v>
      </c>
      <c r="C478" s="107" t="s">
        <v>1209</v>
      </c>
      <c r="D478" s="108" t="s">
        <v>44</v>
      </c>
      <c r="E478" s="108"/>
      <c r="F478" s="108" t="s">
        <v>45</v>
      </c>
      <c r="G478" s="108" t="s">
        <v>45</v>
      </c>
      <c r="H478" s="108">
        <v>0</v>
      </c>
      <c r="I478" s="109" t="s">
        <v>46</v>
      </c>
      <c r="J478" s="110" t="s">
        <v>1210</v>
      </c>
      <c r="K478" s="110" t="s">
        <v>1211</v>
      </c>
    </row>
    <row r="479" spans="1:11" hidden="1" x14ac:dyDescent="0.2">
      <c r="A479" s="107" t="s">
        <v>1220</v>
      </c>
      <c r="B479" s="107" t="s">
        <v>1221</v>
      </c>
      <c r="C479" s="107" t="s">
        <v>1209</v>
      </c>
      <c r="D479" s="108" t="s">
        <v>44</v>
      </c>
      <c r="E479" s="108"/>
      <c r="F479" s="108" t="s">
        <v>45</v>
      </c>
      <c r="G479" s="108" t="s">
        <v>45</v>
      </c>
      <c r="H479" s="108">
        <v>0</v>
      </c>
      <c r="I479" s="109" t="s">
        <v>46</v>
      </c>
      <c r="J479" s="110" t="s">
        <v>1210</v>
      </c>
      <c r="K479" s="110" t="s">
        <v>1211</v>
      </c>
    </row>
    <row r="480" spans="1:11" hidden="1" x14ac:dyDescent="0.2">
      <c r="A480" s="107" t="s">
        <v>1222</v>
      </c>
      <c r="B480" s="107" t="s">
        <v>1223</v>
      </c>
      <c r="C480" s="107" t="s">
        <v>1209</v>
      </c>
      <c r="D480" s="108" t="s">
        <v>44</v>
      </c>
      <c r="E480" s="108"/>
      <c r="F480" s="108" t="s">
        <v>45</v>
      </c>
      <c r="G480" s="108" t="s">
        <v>45</v>
      </c>
      <c r="H480" s="108">
        <v>0</v>
      </c>
      <c r="I480" s="109" t="s">
        <v>46</v>
      </c>
      <c r="J480" s="110" t="s">
        <v>1210</v>
      </c>
      <c r="K480" s="110" t="s">
        <v>1211</v>
      </c>
    </row>
    <row r="481" spans="1:11" hidden="1" x14ac:dyDescent="0.2">
      <c r="A481" s="107" t="s">
        <v>1224</v>
      </c>
      <c r="B481" s="107" t="s">
        <v>1225</v>
      </c>
      <c r="C481" s="107" t="s">
        <v>1209</v>
      </c>
      <c r="D481" s="108" t="s">
        <v>44</v>
      </c>
      <c r="E481" s="108"/>
      <c r="F481" s="108" t="s">
        <v>45</v>
      </c>
      <c r="G481" s="108" t="s">
        <v>45</v>
      </c>
      <c r="H481" s="108">
        <v>0</v>
      </c>
      <c r="I481" s="109" t="s">
        <v>46</v>
      </c>
      <c r="J481" s="110" t="s">
        <v>1210</v>
      </c>
      <c r="K481" s="110" t="s">
        <v>1211</v>
      </c>
    </row>
    <row r="482" spans="1:11" hidden="1" x14ac:dyDescent="0.2">
      <c r="A482" s="107" t="s">
        <v>1226</v>
      </c>
      <c r="B482" s="107" t="s">
        <v>1227</v>
      </c>
      <c r="C482" s="107" t="s">
        <v>1209</v>
      </c>
      <c r="D482" s="108" t="s">
        <v>44</v>
      </c>
      <c r="E482" s="108"/>
      <c r="F482" s="108" t="s">
        <v>45</v>
      </c>
      <c r="G482" s="108" t="s">
        <v>45</v>
      </c>
      <c r="H482" s="108">
        <v>0</v>
      </c>
      <c r="I482" s="109" t="s">
        <v>46</v>
      </c>
      <c r="J482" s="110" t="s">
        <v>1210</v>
      </c>
      <c r="K482" s="110" t="s">
        <v>1211</v>
      </c>
    </row>
    <row r="483" spans="1:11" hidden="1" x14ac:dyDescent="0.2">
      <c r="A483" s="107" t="s">
        <v>1228</v>
      </c>
      <c r="B483" s="107" t="s">
        <v>1229</v>
      </c>
      <c r="C483" s="107" t="s">
        <v>1209</v>
      </c>
      <c r="D483" s="108" t="s">
        <v>44</v>
      </c>
      <c r="E483" s="108"/>
      <c r="F483" s="108" t="s">
        <v>45</v>
      </c>
      <c r="G483" s="108" t="s">
        <v>45</v>
      </c>
      <c r="H483" s="108">
        <v>0</v>
      </c>
      <c r="I483" s="109" t="s">
        <v>46</v>
      </c>
      <c r="J483" s="110" t="s">
        <v>1210</v>
      </c>
      <c r="K483" s="110" t="s">
        <v>1211</v>
      </c>
    </row>
    <row r="484" spans="1:11" hidden="1" x14ac:dyDescent="0.2">
      <c r="A484" s="107" t="s">
        <v>1230</v>
      </c>
      <c r="B484" s="107" t="s">
        <v>1231</v>
      </c>
      <c r="C484" s="107" t="s">
        <v>1209</v>
      </c>
      <c r="D484" s="108" t="s">
        <v>44</v>
      </c>
      <c r="E484" s="108"/>
      <c r="F484" s="108" t="s">
        <v>45</v>
      </c>
      <c r="G484" s="108" t="s">
        <v>45</v>
      </c>
      <c r="H484" s="108">
        <v>0</v>
      </c>
      <c r="I484" s="109" t="s">
        <v>46</v>
      </c>
      <c r="J484" s="110" t="s">
        <v>1210</v>
      </c>
      <c r="K484" s="110" t="s">
        <v>1211</v>
      </c>
    </row>
    <row r="485" spans="1:11" hidden="1" x14ac:dyDescent="0.2">
      <c r="A485" s="107" t="s">
        <v>1232</v>
      </c>
      <c r="B485" s="107" t="s">
        <v>1233</v>
      </c>
      <c r="C485" s="107" t="s">
        <v>1209</v>
      </c>
      <c r="D485" s="108" t="s">
        <v>44</v>
      </c>
      <c r="E485" s="108"/>
      <c r="F485" s="108" t="s">
        <v>45</v>
      </c>
      <c r="G485" s="108" t="s">
        <v>45</v>
      </c>
      <c r="H485" s="108">
        <v>0</v>
      </c>
      <c r="I485" s="109" t="s">
        <v>46</v>
      </c>
      <c r="J485" s="110" t="s">
        <v>1210</v>
      </c>
      <c r="K485" s="110" t="s">
        <v>1211</v>
      </c>
    </row>
    <row r="486" spans="1:11" hidden="1" x14ac:dyDescent="0.2">
      <c r="A486" s="107" t="s">
        <v>1234</v>
      </c>
      <c r="B486" s="107" t="s">
        <v>1235</v>
      </c>
      <c r="C486" s="107" t="s">
        <v>1209</v>
      </c>
      <c r="D486" s="108" t="s">
        <v>44</v>
      </c>
      <c r="E486" s="108"/>
      <c r="F486" s="108" t="s">
        <v>45</v>
      </c>
      <c r="G486" s="108" t="s">
        <v>45</v>
      </c>
      <c r="H486" s="108">
        <v>0</v>
      </c>
      <c r="I486" s="109" t="s">
        <v>46</v>
      </c>
      <c r="J486" s="110" t="s">
        <v>1210</v>
      </c>
      <c r="K486" s="110" t="s">
        <v>1211</v>
      </c>
    </row>
    <row r="487" spans="1:11" hidden="1" x14ac:dyDescent="0.2">
      <c r="A487" s="107" t="s">
        <v>1236</v>
      </c>
      <c r="B487" s="107" t="s">
        <v>1237</v>
      </c>
      <c r="C487" s="107" t="s">
        <v>1209</v>
      </c>
      <c r="D487" s="108" t="s">
        <v>44</v>
      </c>
      <c r="E487" s="108"/>
      <c r="F487" s="108" t="s">
        <v>45</v>
      </c>
      <c r="G487" s="108" t="s">
        <v>45</v>
      </c>
      <c r="H487" s="108">
        <v>0</v>
      </c>
      <c r="I487" s="109" t="s">
        <v>46</v>
      </c>
      <c r="J487" s="110" t="s">
        <v>1210</v>
      </c>
      <c r="K487" s="110" t="s">
        <v>1211</v>
      </c>
    </row>
    <row r="488" spans="1:11" hidden="1" x14ac:dyDescent="0.2">
      <c r="A488" s="107" t="s">
        <v>1238</v>
      </c>
      <c r="B488" s="107" t="s">
        <v>1239</v>
      </c>
      <c r="C488" s="107" t="s">
        <v>1209</v>
      </c>
      <c r="D488" s="108" t="s">
        <v>44</v>
      </c>
      <c r="E488" s="108"/>
      <c r="F488" s="108" t="s">
        <v>45</v>
      </c>
      <c r="G488" s="108" t="s">
        <v>45</v>
      </c>
      <c r="H488" s="108">
        <v>0</v>
      </c>
      <c r="I488" s="109" t="s">
        <v>46</v>
      </c>
      <c r="J488" s="110" t="s">
        <v>1210</v>
      </c>
      <c r="K488" s="110" t="s">
        <v>1211</v>
      </c>
    </row>
    <row r="489" spans="1:11" hidden="1" x14ac:dyDescent="0.2">
      <c r="A489" s="107" t="s">
        <v>1240</v>
      </c>
      <c r="B489" s="107" t="s">
        <v>1241</v>
      </c>
      <c r="C489" s="107" t="s">
        <v>1242</v>
      </c>
      <c r="D489" s="108" t="s">
        <v>44</v>
      </c>
      <c r="E489" s="108"/>
      <c r="F489" s="108" t="s">
        <v>45</v>
      </c>
      <c r="G489" s="108" t="s">
        <v>45</v>
      </c>
      <c r="H489" s="108">
        <v>0</v>
      </c>
      <c r="I489" s="109" t="s">
        <v>46</v>
      </c>
      <c r="J489" s="110" t="s">
        <v>1243</v>
      </c>
      <c r="K489" s="110" t="s">
        <v>1244</v>
      </c>
    </row>
    <row r="490" spans="1:11" hidden="1" x14ac:dyDescent="0.2">
      <c r="A490" s="107" t="s">
        <v>1245</v>
      </c>
      <c r="B490" s="107" t="s">
        <v>1246</v>
      </c>
      <c r="C490" s="107" t="s">
        <v>1242</v>
      </c>
      <c r="D490" s="108" t="s">
        <v>44</v>
      </c>
      <c r="E490" s="108"/>
      <c r="F490" s="108" t="s">
        <v>45</v>
      </c>
      <c r="G490" s="108" t="s">
        <v>45</v>
      </c>
      <c r="H490" s="108">
        <v>0</v>
      </c>
      <c r="I490" s="109" t="s">
        <v>46</v>
      </c>
      <c r="J490" s="110" t="s">
        <v>1243</v>
      </c>
      <c r="K490" s="110" t="s">
        <v>1244</v>
      </c>
    </row>
    <row r="491" spans="1:11" hidden="1" x14ac:dyDescent="0.2">
      <c r="A491" s="107" t="s">
        <v>1247</v>
      </c>
      <c r="B491" s="107" t="s">
        <v>1248</v>
      </c>
      <c r="C491" s="107" t="s">
        <v>1242</v>
      </c>
      <c r="D491" s="108" t="s">
        <v>44</v>
      </c>
      <c r="E491" s="108"/>
      <c r="F491" s="108" t="s">
        <v>45</v>
      </c>
      <c r="G491" s="108" t="s">
        <v>45</v>
      </c>
      <c r="H491" s="108">
        <v>0</v>
      </c>
      <c r="I491" s="109" t="s">
        <v>46</v>
      </c>
      <c r="J491" s="110" t="s">
        <v>1243</v>
      </c>
      <c r="K491" s="110" t="s">
        <v>1244</v>
      </c>
    </row>
    <row r="492" spans="1:11" hidden="1" x14ac:dyDescent="0.2">
      <c r="A492" s="107" t="s">
        <v>1249</v>
      </c>
      <c r="B492" s="107" t="s">
        <v>1250</v>
      </c>
      <c r="C492" s="107" t="s">
        <v>1242</v>
      </c>
      <c r="D492" s="108" t="s">
        <v>44</v>
      </c>
      <c r="E492" s="108"/>
      <c r="F492" s="108" t="s">
        <v>45</v>
      </c>
      <c r="G492" s="108" t="s">
        <v>45</v>
      </c>
      <c r="H492" s="108">
        <v>0</v>
      </c>
      <c r="I492" s="109" t="s">
        <v>46</v>
      </c>
      <c r="J492" s="110" t="s">
        <v>1243</v>
      </c>
      <c r="K492" s="110" t="s">
        <v>1244</v>
      </c>
    </row>
    <row r="493" spans="1:11" hidden="1" x14ac:dyDescent="0.2">
      <c r="A493" s="107" t="s">
        <v>1251</v>
      </c>
      <c r="B493" s="107" t="s">
        <v>1252</v>
      </c>
      <c r="C493" s="107" t="s">
        <v>1242</v>
      </c>
      <c r="D493" s="108" t="s">
        <v>44</v>
      </c>
      <c r="E493" s="108"/>
      <c r="F493" s="108" t="s">
        <v>45</v>
      </c>
      <c r="G493" s="108" t="s">
        <v>45</v>
      </c>
      <c r="H493" s="108">
        <v>0</v>
      </c>
      <c r="I493" s="109" t="s">
        <v>46</v>
      </c>
      <c r="J493" s="110" t="s">
        <v>1243</v>
      </c>
      <c r="K493" s="110" t="s">
        <v>1244</v>
      </c>
    </row>
    <row r="494" spans="1:11" hidden="1" x14ac:dyDescent="0.2">
      <c r="A494" s="107" t="s">
        <v>1253</v>
      </c>
      <c r="B494" s="107" t="s">
        <v>1254</v>
      </c>
      <c r="C494" s="107" t="s">
        <v>1242</v>
      </c>
      <c r="D494" s="108" t="s">
        <v>44</v>
      </c>
      <c r="E494" s="108"/>
      <c r="F494" s="108" t="s">
        <v>45</v>
      </c>
      <c r="G494" s="108" t="s">
        <v>45</v>
      </c>
      <c r="H494" s="108">
        <v>0</v>
      </c>
      <c r="I494" s="109" t="s">
        <v>46</v>
      </c>
      <c r="J494" s="110" t="s">
        <v>1243</v>
      </c>
      <c r="K494" s="110" t="s">
        <v>1244</v>
      </c>
    </row>
    <row r="495" spans="1:11" hidden="1" x14ac:dyDescent="0.2">
      <c r="A495" s="107" t="s">
        <v>1255</v>
      </c>
      <c r="B495" s="107" t="s">
        <v>1256</v>
      </c>
      <c r="C495" s="107" t="s">
        <v>1242</v>
      </c>
      <c r="D495" s="108" t="s">
        <v>44</v>
      </c>
      <c r="E495" s="108"/>
      <c r="F495" s="108" t="s">
        <v>45</v>
      </c>
      <c r="G495" s="108" t="s">
        <v>45</v>
      </c>
      <c r="H495" s="108">
        <v>0</v>
      </c>
      <c r="I495" s="109" t="s">
        <v>46</v>
      </c>
      <c r="J495" s="110" t="s">
        <v>1243</v>
      </c>
      <c r="K495" s="110" t="s">
        <v>1244</v>
      </c>
    </row>
    <row r="496" spans="1:11" hidden="1" x14ac:dyDescent="0.2">
      <c r="A496" s="107" t="s">
        <v>1257</v>
      </c>
      <c r="B496" s="107" t="s">
        <v>1258</v>
      </c>
      <c r="C496" s="107" t="s">
        <v>1242</v>
      </c>
      <c r="D496" s="108" t="s">
        <v>44</v>
      </c>
      <c r="E496" s="108"/>
      <c r="F496" s="108" t="s">
        <v>45</v>
      </c>
      <c r="G496" s="108" t="s">
        <v>45</v>
      </c>
      <c r="H496" s="108">
        <v>0</v>
      </c>
      <c r="I496" s="109" t="s">
        <v>46</v>
      </c>
      <c r="J496" s="110" t="s">
        <v>1243</v>
      </c>
      <c r="K496" s="110" t="s">
        <v>1244</v>
      </c>
    </row>
    <row r="497" spans="1:11" hidden="1" x14ac:dyDescent="0.2">
      <c r="A497" s="107" t="s">
        <v>1259</v>
      </c>
      <c r="B497" s="107" t="s">
        <v>1260</v>
      </c>
      <c r="C497" s="107" t="s">
        <v>1242</v>
      </c>
      <c r="D497" s="108" t="s">
        <v>44</v>
      </c>
      <c r="E497" s="108"/>
      <c r="F497" s="108" t="s">
        <v>45</v>
      </c>
      <c r="G497" s="108" t="s">
        <v>45</v>
      </c>
      <c r="H497" s="108">
        <v>0</v>
      </c>
      <c r="I497" s="109" t="s">
        <v>46</v>
      </c>
      <c r="J497" s="110" t="s">
        <v>1243</v>
      </c>
      <c r="K497" s="110" t="s">
        <v>1244</v>
      </c>
    </row>
    <row r="498" spans="1:11" hidden="1" x14ac:dyDescent="0.2">
      <c r="A498" s="107" t="s">
        <v>1261</v>
      </c>
      <c r="B498" s="107" t="s">
        <v>1262</v>
      </c>
      <c r="C498" s="107" t="s">
        <v>1242</v>
      </c>
      <c r="D498" s="108" t="s">
        <v>44</v>
      </c>
      <c r="E498" s="108"/>
      <c r="F498" s="108" t="s">
        <v>45</v>
      </c>
      <c r="G498" s="108" t="s">
        <v>45</v>
      </c>
      <c r="H498" s="108">
        <v>0</v>
      </c>
      <c r="I498" s="109" t="s">
        <v>46</v>
      </c>
      <c r="J498" s="110" t="s">
        <v>1243</v>
      </c>
      <c r="K498" s="110" t="s">
        <v>1244</v>
      </c>
    </row>
    <row r="499" spans="1:11" hidden="1" x14ac:dyDescent="0.2">
      <c r="A499" s="107" t="s">
        <v>1263</v>
      </c>
      <c r="B499" s="107" t="s">
        <v>1264</v>
      </c>
      <c r="C499" s="107" t="s">
        <v>1242</v>
      </c>
      <c r="D499" s="108" t="s">
        <v>44</v>
      </c>
      <c r="E499" s="108"/>
      <c r="F499" s="108" t="s">
        <v>45</v>
      </c>
      <c r="G499" s="108" t="s">
        <v>45</v>
      </c>
      <c r="H499" s="108">
        <v>0</v>
      </c>
      <c r="I499" s="109" t="s">
        <v>46</v>
      </c>
      <c r="J499" s="110" t="s">
        <v>1243</v>
      </c>
      <c r="K499" s="110" t="s">
        <v>1244</v>
      </c>
    </row>
    <row r="500" spans="1:11" hidden="1" x14ac:dyDescent="0.2">
      <c r="A500" s="107" t="s">
        <v>1265</v>
      </c>
      <c r="B500" s="107" t="s">
        <v>1266</v>
      </c>
      <c r="C500" s="107" t="s">
        <v>1242</v>
      </c>
      <c r="D500" s="108" t="s">
        <v>44</v>
      </c>
      <c r="E500" s="108"/>
      <c r="F500" s="108" t="s">
        <v>45</v>
      </c>
      <c r="G500" s="108" t="s">
        <v>45</v>
      </c>
      <c r="H500" s="108">
        <v>0</v>
      </c>
      <c r="I500" s="109" t="s">
        <v>46</v>
      </c>
      <c r="J500" s="110" t="s">
        <v>1243</v>
      </c>
      <c r="K500" s="110" t="s">
        <v>1244</v>
      </c>
    </row>
    <row r="501" spans="1:11" hidden="1" x14ac:dyDescent="0.2">
      <c r="A501" s="107" t="s">
        <v>1267</v>
      </c>
      <c r="B501" s="107" t="s">
        <v>1268</v>
      </c>
      <c r="C501" s="107" t="s">
        <v>1242</v>
      </c>
      <c r="D501" s="108" t="s">
        <v>44</v>
      </c>
      <c r="E501" s="108"/>
      <c r="F501" s="108" t="s">
        <v>45</v>
      </c>
      <c r="G501" s="108" t="s">
        <v>45</v>
      </c>
      <c r="H501" s="108">
        <v>0</v>
      </c>
      <c r="I501" s="109" t="s">
        <v>46</v>
      </c>
      <c r="J501" s="110" t="s">
        <v>1243</v>
      </c>
      <c r="K501" s="110" t="s">
        <v>1244</v>
      </c>
    </row>
    <row r="502" spans="1:11" hidden="1" x14ac:dyDescent="0.2">
      <c r="A502" s="107" t="s">
        <v>1269</v>
      </c>
      <c r="B502" s="107" t="s">
        <v>1270</v>
      </c>
      <c r="C502" s="107" t="s">
        <v>1242</v>
      </c>
      <c r="D502" s="108" t="s">
        <v>44</v>
      </c>
      <c r="E502" s="108"/>
      <c r="F502" s="108" t="s">
        <v>45</v>
      </c>
      <c r="G502" s="108" t="s">
        <v>45</v>
      </c>
      <c r="H502" s="108">
        <v>0</v>
      </c>
      <c r="I502" s="109" t="s">
        <v>46</v>
      </c>
      <c r="J502" s="110" t="s">
        <v>1243</v>
      </c>
      <c r="K502" s="110" t="s">
        <v>1244</v>
      </c>
    </row>
    <row r="503" spans="1:11" hidden="1" x14ac:dyDescent="0.2">
      <c r="A503" s="107" t="s">
        <v>1271</v>
      </c>
      <c r="B503" s="107" t="s">
        <v>1272</v>
      </c>
      <c r="C503" s="107" t="s">
        <v>1242</v>
      </c>
      <c r="D503" s="108" t="s">
        <v>44</v>
      </c>
      <c r="E503" s="108"/>
      <c r="F503" s="108" t="s">
        <v>45</v>
      </c>
      <c r="G503" s="108" t="s">
        <v>45</v>
      </c>
      <c r="H503" s="108">
        <v>0</v>
      </c>
      <c r="I503" s="109" t="s">
        <v>46</v>
      </c>
      <c r="J503" s="110" t="s">
        <v>1243</v>
      </c>
      <c r="K503" s="110" t="s">
        <v>1244</v>
      </c>
    </row>
    <row r="504" spans="1:11" hidden="1" x14ac:dyDescent="0.2">
      <c r="A504" s="107" t="s">
        <v>1273</v>
      </c>
      <c r="B504" s="107" t="s">
        <v>1274</v>
      </c>
      <c r="C504" s="107" t="s">
        <v>1275</v>
      </c>
      <c r="D504" s="108" t="s">
        <v>44</v>
      </c>
      <c r="E504" s="108"/>
      <c r="F504" s="108" t="s">
        <v>45</v>
      </c>
      <c r="G504" s="108" t="s">
        <v>45</v>
      </c>
      <c r="H504" s="108">
        <v>0</v>
      </c>
      <c r="I504" s="109" t="s">
        <v>46</v>
      </c>
      <c r="J504" s="110" t="s">
        <v>1276</v>
      </c>
      <c r="K504" s="110" t="s">
        <v>1277</v>
      </c>
    </row>
    <row r="505" spans="1:11" hidden="1" x14ac:dyDescent="0.2">
      <c r="A505" s="107" t="s">
        <v>1278</v>
      </c>
      <c r="B505" s="107" t="s">
        <v>1279</v>
      </c>
      <c r="C505" s="107" t="s">
        <v>1275</v>
      </c>
      <c r="D505" s="108" t="s">
        <v>44</v>
      </c>
      <c r="E505" s="108"/>
      <c r="F505" s="108" t="s">
        <v>45</v>
      </c>
      <c r="G505" s="108" t="s">
        <v>45</v>
      </c>
      <c r="H505" s="108">
        <v>0</v>
      </c>
      <c r="I505" s="109" t="s">
        <v>46</v>
      </c>
      <c r="J505" s="110" t="s">
        <v>1276</v>
      </c>
      <c r="K505" s="110" t="s">
        <v>1277</v>
      </c>
    </row>
    <row r="506" spans="1:11" hidden="1" x14ac:dyDescent="0.2">
      <c r="A506" s="107" t="s">
        <v>1280</v>
      </c>
      <c r="B506" s="107" t="s">
        <v>1281</v>
      </c>
      <c r="C506" s="107" t="s">
        <v>1275</v>
      </c>
      <c r="D506" s="108" t="s">
        <v>44</v>
      </c>
      <c r="E506" s="108"/>
      <c r="F506" s="108" t="s">
        <v>45</v>
      </c>
      <c r="G506" s="108" t="s">
        <v>45</v>
      </c>
      <c r="H506" s="108">
        <v>0</v>
      </c>
      <c r="I506" s="109" t="s">
        <v>46</v>
      </c>
      <c r="J506" s="110" t="s">
        <v>1276</v>
      </c>
      <c r="K506" s="110" t="s">
        <v>1277</v>
      </c>
    </row>
    <row r="507" spans="1:11" hidden="1" x14ac:dyDescent="0.2">
      <c r="A507" s="107" t="s">
        <v>1282</v>
      </c>
      <c r="B507" s="107" t="s">
        <v>1283</v>
      </c>
      <c r="C507" s="107" t="s">
        <v>1275</v>
      </c>
      <c r="D507" s="108" t="s">
        <v>44</v>
      </c>
      <c r="E507" s="108"/>
      <c r="F507" s="108" t="s">
        <v>45</v>
      </c>
      <c r="G507" s="108" t="s">
        <v>45</v>
      </c>
      <c r="H507" s="108">
        <v>0</v>
      </c>
      <c r="I507" s="109" t="s">
        <v>46</v>
      </c>
      <c r="J507" s="110" t="s">
        <v>1276</v>
      </c>
      <c r="K507" s="110" t="s">
        <v>1277</v>
      </c>
    </row>
    <row r="508" spans="1:11" hidden="1" x14ac:dyDescent="0.2">
      <c r="A508" s="107" t="s">
        <v>1284</v>
      </c>
      <c r="B508" s="107" t="s">
        <v>1285</v>
      </c>
      <c r="C508" s="107" t="s">
        <v>1275</v>
      </c>
      <c r="D508" s="108" t="s">
        <v>44</v>
      </c>
      <c r="E508" s="108"/>
      <c r="F508" s="108" t="s">
        <v>45</v>
      </c>
      <c r="G508" s="108" t="s">
        <v>45</v>
      </c>
      <c r="H508" s="108">
        <v>0</v>
      </c>
      <c r="I508" s="109" t="s">
        <v>46</v>
      </c>
      <c r="J508" s="110" t="s">
        <v>1276</v>
      </c>
      <c r="K508" s="110" t="s">
        <v>1277</v>
      </c>
    </row>
    <row r="509" spans="1:11" hidden="1" x14ac:dyDescent="0.2">
      <c r="A509" s="107" t="s">
        <v>1286</v>
      </c>
      <c r="B509" s="107" t="s">
        <v>1287</v>
      </c>
      <c r="C509" s="107" t="s">
        <v>1275</v>
      </c>
      <c r="D509" s="108" t="s">
        <v>44</v>
      </c>
      <c r="E509" s="108"/>
      <c r="F509" s="108" t="s">
        <v>45</v>
      </c>
      <c r="G509" s="108" t="s">
        <v>45</v>
      </c>
      <c r="H509" s="108">
        <v>0</v>
      </c>
      <c r="I509" s="109" t="s">
        <v>46</v>
      </c>
      <c r="J509" s="110" t="s">
        <v>1276</v>
      </c>
      <c r="K509" s="110" t="s">
        <v>1277</v>
      </c>
    </row>
    <row r="510" spans="1:11" hidden="1" x14ac:dyDescent="0.2">
      <c r="A510" s="107" t="s">
        <v>1288</v>
      </c>
      <c r="B510" s="107" t="s">
        <v>1289</v>
      </c>
      <c r="C510" s="107" t="s">
        <v>1275</v>
      </c>
      <c r="D510" s="108" t="s">
        <v>44</v>
      </c>
      <c r="E510" s="108"/>
      <c r="F510" s="108" t="s">
        <v>45</v>
      </c>
      <c r="G510" s="108" t="s">
        <v>45</v>
      </c>
      <c r="H510" s="108">
        <v>0</v>
      </c>
      <c r="I510" s="109" t="s">
        <v>46</v>
      </c>
      <c r="J510" s="110" t="s">
        <v>1276</v>
      </c>
      <c r="K510" s="110" t="s">
        <v>1277</v>
      </c>
    </row>
    <row r="511" spans="1:11" hidden="1" x14ac:dyDescent="0.2">
      <c r="A511" s="107" t="s">
        <v>1290</v>
      </c>
      <c r="B511" s="107" t="s">
        <v>1291</v>
      </c>
      <c r="C511" s="107" t="s">
        <v>1292</v>
      </c>
      <c r="D511" s="108" t="s">
        <v>44</v>
      </c>
      <c r="E511" s="108"/>
      <c r="F511" s="108" t="s">
        <v>45</v>
      </c>
      <c r="G511" s="108" t="s">
        <v>45</v>
      </c>
      <c r="H511" s="108">
        <v>0</v>
      </c>
      <c r="I511" s="109" t="s">
        <v>46</v>
      </c>
      <c r="J511" s="110" t="s">
        <v>1293</v>
      </c>
      <c r="K511" s="110" t="s">
        <v>1294</v>
      </c>
    </row>
    <row r="512" spans="1:11" hidden="1" x14ac:dyDescent="0.2">
      <c r="A512" s="107" t="s">
        <v>1295</v>
      </c>
      <c r="B512" s="107" t="s">
        <v>1296</v>
      </c>
      <c r="C512" s="107" t="s">
        <v>1292</v>
      </c>
      <c r="D512" s="108" t="s">
        <v>44</v>
      </c>
      <c r="E512" s="108"/>
      <c r="F512" s="108" t="s">
        <v>45</v>
      </c>
      <c r="G512" s="108" t="s">
        <v>45</v>
      </c>
      <c r="H512" s="108">
        <v>0</v>
      </c>
      <c r="I512" s="109" t="s">
        <v>46</v>
      </c>
      <c r="J512" s="110" t="s">
        <v>1293</v>
      </c>
      <c r="K512" s="110" t="s">
        <v>1294</v>
      </c>
    </row>
    <row r="513" spans="1:11" hidden="1" x14ac:dyDescent="0.2">
      <c r="A513" s="107" t="s">
        <v>1297</v>
      </c>
      <c r="B513" s="107" t="s">
        <v>1298</v>
      </c>
      <c r="C513" s="107" t="s">
        <v>1292</v>
      </c>
      <c r="D513" s="108" t="s">
        <v>44</v>
      </c>
      <c r="E513" s="108"/>
      <c r="F513" s="108" t="s">
        <v>45</v>
      </c>
      <c r="G513" s="108" t="s">
        <v>45</v>
      </c>
      <c r="H513" s="108">
        <v>0</v>
      </c>
      <c r="I513" s="109" t="s">
        <v>46</v>
      </c>
      <c r="J513" s="110" t="s">
        <v>1293</v>
      </c>
      <c r="K513" s="110" t="s">
        <v>1294</v>
      </c>
    </row>
    <row r="514" spans="1:11" hidden="1" x14ac:dyDescent="0.2">
      <c r="A514" s="107" t="s">
        <v>1299</v>
      </c>
      <c r="B514" s="107" t="s">
        <v>1300</v>
      </c>
      <c r="C514" s="107" t="s">
        <v>1292</v>
      </c>
      <c r="D514" s="108" t="s">
        <v>44</v>
      </c>
      <c r="E514" s="108"/>
      <c r="F514" s="108" t="s">
        <v>45</v>
      </c>
      <c r="G514" s="108" t="s">
        <v>45</v>
      </c>
      <c r="H514" s="108">
        <v>0</v>
      </c>
      <c r="I514" s="109" t="s">
        <v>46</v>
      </c>
      <c r="J514" s="110" t="s">
        <v>1293</v>
      </c>
      <c r="K514" s="110" t="s">
        <v>1294</v>
      </c>
    </row>
    <row r="515" spans="1:11" hidden="1" x14ac:dyDescent="0.2">
      <c r="A515" s="107" t="s">
        <v>1301</v>
      </c>
      <c r="B515" s="107" t="s">
        <v>1302</v>
      </c>
      <c r="C515" s="107" t="s">
        <v>1303</v>
      </c>
      <c r="D515" s="108" t="s">
        <v>44</v>
      </c>
      <c r="E515" s="108"/>
      <c r="F515" s="108" t="s">
        <v>45</v>
      </c>
      <c r="G515" s="108" t="s">
        <v>45</v>
      </c>
      <c r="H515" s="108">
        <v>0</v>
      </c>
      <c r="I515" s="109" t="s">
        <v>46</v>
      </c>
      <c r="J515" s="110" t="s">
        <v>1304</v>
      </c>
      <c r="K515" s="110" t="s">
        <v>1305</v>
      </c>
    </row>
    <row r="516" spans="1:11" hidden="1" x14ac:dyDescent="0.2">
      <c r="A516" s="107" t="s">
        <v>1306</v>
      </c>
      <c r="B516" s="107" t="s">
        <v>1307</v>
      </c>
      <c r="C516" s="107" t="s">
        <v>1303</v>
      </c>
      <c r="D516" s="108" t="s">
        <v>44</v>
      </c>
      <c r="E516" s="108"/>
      <c r="F516" s="108" t="s">
        <v>45</v>
      </c>
      <c r="G516" s="108" t="s">
        <v>45</v>
      </c>
      <c r="H516" s="108">
        <v>0</v>
      </c>
      <c r="I516" s="109" t="s">
        <v>46</v>
      </c>
      <c r="J516" s="110" t="s">
        <v>1304</v>
      </c>
      <c r="K516" s="110" t="s">
        <v>1305</v>
      </c>
    </row>
    <row r="517" spans="1:11" hidden="1" x14ac:dyDescent="0.2">
      <c r="A517" s="107" t="s">
        <v>1308</v>
      </c>
      <c r="B517" s="107" t="s">
        <v>1309</v>
      </c>
      <c r="C517" s="107" t="s">
        <v>1303</v>
      </c>
      <c r="D517" s="108" t="s">
        <v>44</v>
      </c>
      <c r="E517" s="108"/>
      <c r="F517" s="108" t="s">
        <v>45</v>
      </c>
      <c r="G517" s="108" t="s">
        <v>45</v>
      </c>
      <c r="H517" s="108">
        <v>0</v>
      </c>
      <c r="I517" s="109" t="s">
        <v>46</v>
      </c>
      <c r="J517" s="110" t="s">
        <v>1304</v>
      </c>
      <c r="K517" s="110" t="s">
        <v>1305</v>
      </c>
    </row>
    <row r="518" spans="1:11" hidden="1" x14ac:dyDescent="0.2">
      <c r="A518" s="107" t="s">
        <v>1310</v>
      </c>
      <c r="B518" s="107" t="s">
        <v>1311</v>
      </c>
      <c r="C518" s="107" t="s">
        <v>1303</v>
      </c>
      <c r="D518" s="108" t="s">
        <v>44</v>
      </c>
      <c r="E518" s="108"/>
      <c r="F518" s="108" t="s">
        <v>45</v>
      </c>
      <c r="G518" s="108" t="s">
        <v>45</v>
      </c>
      <c r="H518" s="108">
        <v>0</v>
      </c>
      <c r="I518" s="109" t="s">
        <v>46</v>
      </c>
      <c r="J518" s="110" t="s">
        <v>1304</v>
      </c>
      <c r="K518" s="110" t="s">
        <v>1305</v>
      </c>
    </row>
    <row r="519" spans="1:11" hidden="1" x14ac:dyDescent="0.2">
      <c r="A519" s="107" t="s">
        <v>1312</v>
      </c>
      <c r="B519" s="107" t="s">
        <v>1313</v>
      </c>
      <c r="C519" s="107" t="s">
        <v>1314</v>
      </c>
      <c r="D519" s="108" t="s">
        <v>44</v>
      </c>
      <c r="E519" s="108"/>
      <c r="F519" s="108" t="s">
        <v>45</v>
      </c>
      <c r="G519" s="108" t="s">
        <v>45</v>
      </c>
      <c r="H519" s="108">
        <v>0</v>
      </c>
      <c r="I519" s="109" t="s">
        <v>46</v>
      </c>
      <c r="J519" s="110" t="s">
        <v>1315</v>
      </c>
      <c r="K519" s="110" t="s">
        <v>1316</v>
      </c>
    </row>
    <row r="520" spans="1:11" hidden="1" x14ac:dyDescent="0.2">
      <c r="A520" s="107" t="s">
        <v>1317</v>
      </c>
      <c r="B520" s="107" t="s">
        <v>1318</v>
      </c>
      <c r="C520" s="107" t="s">
        <v>1314</v>
      </c>
      <c r="D520" s="108" t="s">
        <v>44</v>
      </c>
      <c r="E520" s="108"/>
      <c r="F520" s="108" t="s">
        <v>45</v>
      </c>
      <c r="G520" s="108" t="s">
        <v>45</v>
      </c>
      <c r="H520" s="108">
        <v>0</v>
      </c>
      <c r="I520" s="109" t="s">
        <v>46</v>
      </c>
      <c r="J520" s="110" t="s">
        <v>1315</v>
      </c>
      <c r="K520" s="110" t="s">
        <v>1316</v>
      </c>
    </row>
    <row r="521" spans="1:11" hidden="1" x14ac:dyDescent="0.2">
      <c r="A521" s="107" t="s">
        <v>1319</v>
      </c>
      <c r="B521" s="107" t="s">
        <v>1320</v>
      </c>
      <c r="C521" s="107" t="s">
        <v>1314</v>
      </c>
      <c r="D521" s="108" t="s">
        <v>44</v>
      </c>
      <c r="E521" s="108"/>
      <c r="F521" s="108" t="s">
        <v>45</v>
      </c>
      <c r="G521" s="108" t="s">
        <v>45</v>
      </c>
      <c r="H521" s="108">
        <v>0</v>
      </c>
      <c r="I521" s="109" t="s">
        <v>46</v>
      </c>
      <c r="J521" s="110" t="s">
        <v>1315</v>
      </c>
      <c r="K521" s="110" t="s">
        <v>1316</v>
      </c>
    </row>
    <row r="522" spans="1:11" hidden="1" x14ac:dyDescent="0.2">
      <c r="A522" s="107" t="s">
        <v>1321</v>
      </c>
      <c r="B522" s="107" t="s">
        <v>1322</v>
      </c>
      <c r="C522" s="107" t="s">
        <v>1323</v>
      </c>
      <c r="D522" s="108" t="s">
        <v>44</v>
      </c>
      <c r="E522" s="108"/>
      <c r="F522" s="108" t="s">
        <v>45</v>
      </c>
      <c r="G522" s="108" t="s">
        <v>45</v>
      </c>
      <c r="H522" s="108">
        <v>0</v>
      </c>
      <c r="I522" s="109" t="s">
        <v>46</v>
      </c>
      <c r="J522" s="110" t="s">
        <v>1324</v>
      </c>
      <c r="K522" s="110" t="s">
        <v>1325</v>
      </c>
    </row>
    <row r="523" spans="1:11" hidden="1" x14ac:dyDescent="0.2">
      <c r="A523" s="107" t="s">
        <v>1326</v>
      </c>
      <c r="B523" s="107" t="s">
        <v>1327</v>
      </c>
      <c r="C523" s="107" t="s">
        <v>1323</v>
      </c>
      <c r="D523" s="108" t="s">
        <v>44</v>
      </c>
      <c r="E523" s="108"/>
      <c r="F523" s="108" t="s">
        <v>45</v>
      </c>
      <c r="G523" s="108" t="s">
        <v>45</v>
      </c>
      <c r="H523" s="108">
        <v>0</v>
      </c>
      <c r="I523" s="109" t="s">
        <v>46</v>
      </c>
      <c r="J523" s="110" t="s">
        <v>1324</v>
      </c>
      <c r="K523" s="110" t="s">
        <v>1325</v>
      </c>
    </row>
    <row r="524" spans="1:11" hidden="1" x14ac:dyDescent="0.2">
      <c r="A524" s="107" t="s">
        <v>1328</v>
      </c>
      <c r="B524" s="107" t="s">
        <v>1329</v>
      </c>
      <c r="C524" s="107" t="s">
        <v>1330</v>
      </c>
      <c r="D524" s="108" t="s">
        <v>44</v>
      </c>
      <c r="E524" s="108"/>
      <c r="F524" s="108" t="s">
        <v>45</v>
      </c>
      <c r="G524" s="108" t="s">
        <v>45</v>
      </c>
      <c r="H524" s="108">
        <v>0</v>
      </c>
      <c r="I524" s="109" t="s">
        <v>46</v>
      </c>
      <c r="J524" s="110" t="s">
        <v>1331</v>
      </c>
      <c r="K524" s="110" t="s">
        <v>1332</v>
      </c>
    </row>
    <row r="525" spans="1:11" hidden="1" x14ac:dyDescent="0.2">
      <c r="A525" s="107" t="s">
        <v>1333</v>
      </c>
      <c r="B525" s="107" t="s">
        <v>1334</v>
      </c>
      <c r="C525" s="107" t="s">
        <v>1330</v>
      </c>
      <c r="D525" s="108" t="s">
        <v>44</v>
      </c>
      <c r="E525" s="108"/>
      <c r="F525" s="108" t="s">
        <v>45</v>
      </c>
      <c r="G525" s="108" t="s">
        <v>45</v>
      </c>
      <c r="H525" s="108">
        <v>0</v>
      </c>
      <c r="I525" s="109" t="s">
        <v>46</v>
      </c>
      <c r="J525" s="110" t="s">
        <v>1331</v>
      </c>
      <c r="K525" s="110" t="s">
        <v>1332</v>
      </c>
    </row>
    <row r="526" spans="1:11" hidden="1" x14ac:dyDescent="0.2">
      <c r="A526" s="107" t="s">
        <v>1335</v>
      </c>
      <c r="B526" s="107" t="s">
        <v>1336</v>
      </c>
      <c r="C526" s="107" t="s">
        <v>1330</v>
      </c>
      <c r="D526" s="108" t="s">
        <v>44</v>
      </c>
      <c r="E526" s="108"/>
      <c r="F526" s="108" t="s">
        <v>45</v>
      </c>
      <c r="G526" s="108" t="s">
        <v>45</v>
      </c>
      <c r="H526" s="108">
        <v>0</v>
      </c>
      <c r="I526" s="109" t="s">
        <v>46</v>
      </c>
      <c r="J526" s="110" t="s">
        <v>1331</v>
      </c>
      <c r="K526" s="110" t="s">
        <v>1332</v>
      </c>
    </row>
    <row r="527" spans="1:11" hidden="1" x14ac:dyDescent="0.2">
      <c r="A527" s="107" t="s">
        <v>1337</v>
      </c>
      <c r="B527" s="107" t="s">
        <v>1338</v>
      </c>
      <c r="C527" s="107" t="s">
        <v>1330</v>
      </c>
      <c r="D527" s="108" t="s">
        <v>44</v>
      </c>
      <c r="E527" s="108"/>
      <c r="F527" s="108" t="s">
        <v>45</v>
      </c>
      <c r="G527" s="108" t="s">
        <v>45</v>
      </c>
      <c r="H527" s="108">
        <v>0</v>
      </c>
      <c r="I527" s="109" t="s">
        <v>46</v>
      </c>
      <c r="J527" s="110" t="s">
        <v>1331</v>
      </c>
      <c r="K527" s="110" t="s">
        <v>1332</v>
      </c>
    </row>
    <row r="528" spans="1:11" hidden="1" x14ac:dyDescent="0.2">
      <c r="A528" s="107" t="s">
        <v>1339</v>
      </c>
      <c r="B528" s="107" t="s">
        <v>1340</v>
      </c>
      <c r="C528" s="107" t="s">
        <v>1330</v>
      </c>
      <c r="D528" s="108" t="s">
        <v>44</v>
      </c>
      <c r="E528" s="108"/>
      <c r="F528" s="108" t="s">
        <v>45</v>
      </c>
      <c r="G528" s="108" t="s">
        <v>45</v>
      </c>
      <c r="H528" s="108">
        <v>0</v>
      </c>
      <c r="I528" s="109" t="s">
        <v>46</v>
      </c>
      <c r="J528" s="110" t="s">
        <v>1331</v>
      </c>
      <c r="K528" s="110" t="s">
        <v>1332</v>
      </c>
    </row>
    <row r="529" spans="1:11" hidden="1" x14ac:dyDescent="0.2">
      <c r="A529" s="107" t="s">
        <v>1341</v>
      </c>
      <c r="B529" s="107" t="s">
        <v>1342</v>
      </c>
      <c r="C529" s="107" t="s">
        <v>1330</v>
      </c>
      <c r="D529" s="108" t="s">
        <v>44</v>
      </c>
      <c r="E529" s="108"/>
      <c r="F529" s="108" t="s">
        <v>45</v>
      </c>
      <c r="G529" s="108" t="s">
        <v>45</v>
      </c>
      <c r="H529" s="108">
        <v>0</v>
      </c>
      <c r="I529" s="109" t="s">
        <v>46</v>
      </c>
      <c r="J529" s="110" t="s">
        <v>1331</v>
      </c>
      <c r="K529" s="110" t="s">
        <v>1332</v>
      </c>
    </row>
    <row r="530" spans="1:11" hidden="1" x14ac:dyDescent="0.2">
      <c r="A530" s="107" t="s">
        <v>1343</v>
      </c>
      <c r="B530" s="107" t="s">
        <v>1344</v>
      </c>
      <c r="C530" s="107" t="s">
        <v>1330</v>
      </c>
      <c r="D530" s="108" t="s">
        <v>44</v>
      </c>
      <c r="E530" s="108"/>
      <c r="F530" s="108" t="s">
        <v>45</v>
      </c>
      <c r="G530" s="108" t="s">
        <v>45</v>
      </c>
      <c r="H530" s="108">
        <v>0</v>
      </c>
      <c r="I530" s="109" t="s">
        <v>46</v>
      </c>
      <c r="J530" s="110" t="s">
        <v>1331</v>
      </c>
      <c r="K530" s="110" t="s">
        <v>1332</v>
      </c>
    </row>
    <row r="531" spans="1:11" hidden="1" x14ac:dyDescent="0.2">
      <c r="A531" s="107" t="s">
        <v>1345</v>
      </c>
      <c r="B531" s="107" t="s">
        <v>1346</v>
      </c>
      <c r="C531" s="107" t="s">
        <v>1330</v>
      </c>
      <c r="D531" s="108" t="s">
        <v>44</v>
      </c>
      <c r="E531" s="108"/>
      <c r="F531" s="108" t="s">
        <v>45</v>
      </c>
      <c r="G531" s="108" t="s">
        <v>45</v>
      </c>
      <c r="H531" s="108">
        <v>0</v>
      </c>
      <c r="I531" s="109" t="s">
        <v>46</v>
      </c>
      <c r="J531" s="110" t="s">
        <v>1331</v>
      </c>
      <c r="K531" s="110" t="s">
        <v>1332</v>
      </c>
    </row>
    <row r="532" spans="1:11" hidden="1" x14ac:dyDescent="0.2">
      <c r="A532" s="107" t="s">
        <v>1347</v>
      </c>
      <c r="B532" s="107" t="s">
        <v>1348</v>
      </c>
      <c r="C532" s="107" t="s">
        <v>1330</v>
      </c>
      <c r="D532" s="108" t="s">
        <v>44</v>
      </c>
      <c r="E532" s="108"/>
      <c r="F532" s="108" t="s">
        <v>45</v>
      </c>
      <c r="G532" s="108" t="s">
        <v>45</v>
      </c>
      <c r="H532" s="108">
        <v>0</v>
      </c>
      <c r="I532" s="109" t="s">
        <v>46</v>
      </c>
      <c r="J532" s="110" t="s">
        <v>1331</v>
      </c>
      <c r="K532" s="110" t="s">
        <v>1332</v>
      </c>
    </row>
    <row r="533" spans="1:11" hidden="1" x14ac:dyDescent="0.2">
      <c r="A533" s="107" t="s">
        <v>1349</v>
      </c>
      <c r="B533" s="107" t="s">
        <v>1350</v>
      </c>
      <c r="C533" s="107" t="s">
        <v>1330</v>
      </c>
      <c r="D533" s="108" t="s">
        <v>44</v>
      </c>
      <c r="E533" s="108"/>
      <c r="F533" s="108" t="s">
        <v>45</v>
      </c>
      <c r="G533" s="108" t="s">
        <v>45</v>
      </c>
      <c r="H533" s="108">
        <v>0</v>
      </c>
      <c r="I533" s="109" t="s">
        <v>46</v>
      </c>
      <c r="J533" s="110" t="s">
        <v>1331</v>
      </c>
      <c r="K533" s="110" t="s">
        <v>1332</v>
      </c>
    </row>
    <row r="534" spans="1:11" hidden="1" x14ac:dyDescent="0.2">
      <c r="A534" s="107" t="s">
        <v>1351</v>
      </c>
      <c r="B534" s="107" t="s">
        <v>1352</v>
      </c>
      <c r="C534" s="107" t="s">
        <v>1330</v>
      </c>
      <c r="D534" s="108" t="s">
        <v>44</v>
      </c>
      <c r="E534" s="108"/>
      <c r="F534" s="108" t="s">
        <v>45</v>
      </c>
      <c r="G534" s="108" t="s">
        <v>45</v>
      </c>
      <c r="H534" s="108">
        <v>0</v>
      </c>
      <c r="I534" s="109" t="s">
        <v>46</v>
      </c>
      <c r="J534" s="110" t="s">
        <v>1331</v>
      </c>
      <c r="K534" s="110" t="s">
        <v>1332</v>
      </c>
    </row>
    <row r="535" spans="1:11" hidden="1" x14ac:dyDescent="0.2">
      <c r="A535" s="107" t="s">
        <v>1353</v>
      </c>
      <c r="B535" s="107" t="s">
        <v>1354</v>
      </c>
      <c r="C535" s="107" t="s">
        <v>1330</v>
      </c>
      <c r="D535" s="108" t="s">
        <v>44</v>
      </c>
      <c r="E535" s="108"/>
      <c r="F535" s="108" t="s">
        <v>45</v>
      </c>
      <c r="G535" s="108" t="s">
        <v>45</v>
      </c>
      <c r="H535" s="108">
        <v>0</v>
      </c>
      <c r="I535" s="109" t="s">
        <v>46</v>
      </c>
      <c r="J535" s="110" t="s">
        <v>1331</v>
      </c>
      <c r="K535" s="110" t="s">
        <v>1332</v>
      </c>
    </row>
    <row r="536" spans="1:11" hidden="1" x14ac:dyDescent="0.2">
      <c r="A536" s="107" t="s">
        <v>1355</v>
      </c>
      <c r="B536" s="107" t="s">
        <v>1356</v>
      </c>
      <c r="C536" s="107" t="s">
        <v>1330</v>
      </c>
      <c r="D536" s="108" t="s">
        <v>44</v>
      </c>
      <c r="E536" s="108"/>
      <c r="F536" s="108" t="s">
        <v>45</v>
      </c>
      <c r="G536" s="108" t="s">
        <v>45</v>
      </c>
      <c r="H536" s="108">
        <v>0</v>
      </c>
      <c r="I536" s="109" t="s">
        <v>46</v>
      </c>
      <c r="J536" s="110" t="s">
        <v>1331</v>
      </c>
      <c r="K536" s="110" t="s">
        <v>1332</v>
      </c>
    </row>
    <row r="537" spans="1:11" hidden="1" x14ac:dyDescent="0.2">
      <c r="A537" s="107" t="s">
        <v>1357</v>
      </c>
      <c r="B537" s="107" t="s">
        <v>1358</v>
      </c>
      <c r="C537" s="107" t="s">
        <v>1330</v>
      </c>
      <c r="D537" s="108" t="s">
        <v>44</v>
      </c>
      <c r="E537" s="108"/>
      <c r="F537" s="108" t="s">
        <v>45</v>
      </c>
      <c r="G537" s="108" t="s">
        <v>45</v>
      </c>
      <c r="H537" s="108">
        <v>0</v>
      </c>
      <c r="I537" s="109" t="s">
        <v>46</v>
      </c>
      <c r="J537" s="110" t="s">
        <v>1331</v>
      </c>
      <c r="K537" s="110" t="s">
        <v>1332</v>
      </c>
    </row>
    <row r="538" spans="1:11" hidden="1" x14ac:dyDescent="0.2">
      <c r="A538" s="107" t="s">
        <v>1359</v>
      </c>
      <c r="B538" s="107" t="s">
        <v>1360</v>
      </c>
      <c r="C538" s="107" t="s">
        <v>1330</v>
      </c>
      <c r="D538" s="108" t="s">
        <v>44</v>
      </c>
      <c r="E538" s="108"/>
      <c r="F538" s="108" t="s">
        <v>45</v>
      </c>
      <c r="G538" s="108" t="s">
        <v>45</v>
      </c>
      <c r="H538" s="108">
        <v>0</v>
      </c>
      <c r="I538" s="109" t="s">
        <v>46</v>
      </c>
      <c r="J538" s="110" t="s">
        <v>1331</v>
      </c>
      <c r="K538" s="110" t="s">
        <v>1332</v>
      </c>
    </row>
    <row r="539" spans="1:11" hidden="1" x14ac:dyDescent="0.2">
      <c r="A539" s="107" t="s">
        <v>1361</v>
      </c>
      <c r="B539" s="107" t="s">
        <v>1362</v>
      </c>
      <c r="C539" s="107" t="s">
        <v>1330</v>
      </c>
      <c r="D539" s="108" t="s">
        <v>44</v>
      </c>
      <c r="E539" s="108"/>
      <c r="F539" s="108" t="s">
        <v>45</v>
      </c>
      <c r="G539" s="108" t="s">
        <v>45</v>
      </c>
      <c r="H539" s="108">
        <v>0</v>
      </c>
      <c r="I539" s="109" t="s">
        <v>46</v>
      </c>
      <c r="J539" s="110" t="s">
        <v>1331</v>
      </c>
      <c r="K539" s="110" t="s">
        <v>1332</v>
      </c>
    </row>
    <row r="540" spans="1:11" hidden="1" x14ac:dyDescent="0.2">
      <c r="A540" s="107" t="s">
        <v>1363</v>
      </c>
      <c r="B540" s="107" t="s">
        <v>1364</v>
      </c>
      <c r="C540" s="107" t="s">
        <v>1365</v>
      </c>
      <c r="D540" s="108" t="s">
        <v>44</v>
      </c>
      <c r="E540" s="108"/>
      <c r="F540" s="108" t="s">
        <v>45</v>
      </c>
      <c r="G540" s="108" t="s">
        <v>45</v>
      </c>
      <c r="H540" s="108">
        <v>0</v>
      </c>
      <c r="I540" s="109" t="s">
        <v>46</v>
      </c>
      <c r="J540" s="110" t="s">
        <v>1366</v>
      </c>
      <c r="K540" s="110" t="s">
        <v>1367</v>
      </c>
    </row>
    <row r="541" spans="1:11" hidden="1" x14ac:dyDescent="0.2">
      <c r="A541" s="107" t="s">
        <v>1368</v>
      </c>
      <c r="B541" s="107" t="s">
        <v>1369</v>
      </c>
      <c r="C541" s="107" t="s">
        <v>1365</v>
      </c>
      <c r="D541" s="108" t="s">
        <v>44</v>
      </c>
      <c r="E541" s="108"/>
      <c r="F541" s="108" t="s">
        <v>45</v>
      </c>
      <c r="G541" s="108" t="s">
        <v>45</v>
      </c>
      <c r="H541" s="108">
        <v>0</v>
      </c>
      <c r="I541" s="109" t="s">
        <v>46</v>
      </c>
      <c r="J541" s="110" t="s">
        <v>1366</v>
      </c>
      <c r="K541" s="110" t="s">
        <v>1367</v>
      </c>
    </row>
    <row r="542" spans="1:11" hidden="1" x14ac:dyDescent="0.2">
      <c r="A542" s="107" t="s">
        <v>1370</v>
      </c>
      <c r="B542" s="107" t="s">
        <v>1371</v>
      </c>
      <c r="C542" s="107" t="s">
        <v>1365</v>
      </c>
      <c r="D542" s="108" t="s">
        <v>44</v>
      </c>
      <c r="E542" s="108"/>
      <c r="F542" s="108" t="s">
        <v>45</v>
      </c>
      <c r="G542" s="108" t="s">
        <v>45</v>
      </c>
      <c r="H542" s="108">
        <v>0</v>
      </c>
      <c r="I542" s="109" t="s">
        <v>46</v>
      </c>
      <c r="J542" s="110" t="s">
        <v>1366</v>
      </c>
      <c r="K542" s="110" t="s">
        <v>1367</v>
      </c>
    </row>
    <row r="543" spans="1:11" hidden="1" x14ac:dyDescent="0.2">
      <c r="A543" s="107" t="s">
        <v>1372</v>
      </c>
      <c r="B543" s="107" t="s">
        <v>1373</v>
      </c>
      <c r="C543" s="107" t="s">
        <v>1365</v>
      </c>
      <c r="D543" s="108" t="s">
        <v>44</v>
      </c>
      <c r="E543" s="108"/>
      <c r="F543" s="108" t="s">
        <v>45</v>
      </c>
      <c r="G543" s="108" t="s">
        <v>45</v>
      </c>
      <c r="H543" s="108">
        <v>0</v>
      </c>
      <c r="I543" s="109" t="s">
        <v>46</v>
      </c>
      <c r="J543" s="110" t="s">
        <v>1366</v>
      </c>
      <c r="K543" s="110" t="s">
        <v>1367</v>
      </c>
    </row>
    <row r="544" spans="1:11" hidden="1" x14ac:dyDescent="0.2">
      <c r="A544" s="107" t="s">
        <v>1374</v>
      </c>
      <c r="B544" s="107" t="s">
        <v>1375</v>
      </c>
      <c r="C544" s="107" t="s">
        <v>1365</v>
      </c>
      <c r="D544" s="108" t="s">
        <v>44</v>
      </c>
      <c r="E544" s="108"/>
      <c r="F544" s="108" t="s">
        <v>45</v>
      </c>
      <c r="G544" s="108" t="s">
        <v>45</v>
      </c>
      <c r="H544" s="108">
        <v>0</v>
      </c>
      <c r="I544" s="109" t="s">
        <v>46</v>
      </c>
      <c r="J544" s="110" t="s">
        <v>1366</v>
      </c>
      <c r="K544" s="110" t="s">
        <v>1367</v>
      </c>
    </row>
    <row r="545" spans="1:11" hidden="1" x14ac:dyDescent="0.2">
      <c r="A545" s="107" t="s">
        <v>1376</v>
      </c>
      <c r="B545" s="107" t="s">
        <v>1377</v>
      </c>
      <c r="C545" s="107" t="s">
        <v>1365</v>
      </c>
      <c r="D545" s="108" t="s">
        <v>44</v>
      </c>
      <c r="E545" s="108"/>
      <c r="F545" s="108" t="s">
        <v>45</v>
      </c>
      <c r="G545" s="108" t="s">
        <v>45</v>
      </c>
      <c r="H545" s="108">
        <v>0</v>
      </c>
      <c r="I545" s="109" t="s">
        <v>46</v>
      </c>
      <c r="J545" s="110" t="s">
        <v>1366</v>
      </c>
      <c r="K545" s="110" t="s">
        <v>1367</v>
      </c>
    </row>
    <row r="546" spans="1:11" hidden="1" x14ac:dyDescent="0.2">
      <c r="A546" s="107" t="s">
        <v>1378</v>
      </c>
      <c r="B546" s="107" t="s">
        <v>1379</v>
      </c>
      <c r="C546" s="107" t="s">
        <v>1365</v>
      </c>
      <c r="D546" s="108" t="s">
        <v>44</v>
      </c>
      <c r="E546" s="108"/>
      <c r="F546" s="108" t="s">
        <v>45</v>
      </c>
      <c r="G546" s="108" t="s">
        <v>45</v>
      </c>
      <c r="H546" s="108">
        <v>0</v>
      </c>
      <c r="I546" s="109" t="s">
        <v>46</v>
      </c>
      <c r="J546" s="110" t="s">
        <v>1366</v>
      </c>
      <c r="K546" s="110" t="s">
        <v>1367</v>
      </c>
    </row>
    <row r="547" spans="1:11" hidden="1" x14ac:dyDescent="0.2">
      <c r="A547" s="107" t="s">
        <v>1380</v>
      </c>
      <c r="B547" s="107" t="s">
        <v>1381</v>
      </c>
      <c r="C547" s="107" t="s">
        <v>1365</v>
      </c>
      <c r="D547" s="108" t="s">
        <v>44</v>
      </c>
      <c r="E547" s="108"/>
      <c r="F547" s="108" t="s">
        <v>45</v>
      </c>
      <c r="G547" s="108" t="s">
        <v>45</v>
      </c>
      <c r="H547" s="108">
        <v>0</v>
      </c>
      <c r="I547" s="109" t="s">
        <v>46</v>
      </c>
      <c r="J547" s="110" t="s">
        <v>1366</v>
      </c>
      <c r="K547" s="110" t="s">
        <v>1367</v>
      </c>
    </row>
    <row r="548" spans="1:11" hidden="1" x14ac:dyDescent="0.2">
      <c r="A548" s="107" t="s">
        <v>1382</v>
      </c>
      <c r="B548" s="107" t="s">
        <v>1383</v>
      </c>
      <c r="C548" s="107" t="s">
        <v>1365</v>
      </c>
      <c r="D548" s="108" t="s">
        <v>44</v>
      </c>
      <c r="E548" s="108"/>
      <c r="F548" s="108" t="s">
        <v>45</v>
      </c>
      <c r="G548" s="108" t="s">
        <v>45</v>
      </c>
      <c r="H548" s="108">
        <v>0</v>
      </c>
      <c r="I548" s="109" t="s">
        <v>46</v>
      </c>
      <c r="J548" s="110" t="s">
        <v>1366</v>
      </c>
      <c r="K548" s="110" t="s">
        <v>1367</v>
      </c>
    </row>
    <row r="549" spans="1:11" hidden="1" x14ac:dyDescent="0.2">
      <c r="A549" s="107" t="s">
        <v>1384</v>
      </c>
      <c r="B549" s="107" t="s">
        <v>1385</v>
      </c>
      <c r="C549" s="107" t="s">
        <v>1365</v>
      </c>
      <c r="D549" s="108" t="s">
        <v>44</v>
      </c>
      <c r="E549" s="108"/>
      <c r="F549" s="108" t="s">
        <v>45</v>
      </c>
      <c r="G549" s="108" t="s">
        <v>45</v>
      </c>
      <c r="H549" s="108">
        <v>0</v>
      </c>
      <c r="I549" s="109" t="s">
        <v>46</v>
      </c>
      <c r="J549" s="110" t="s">
        <v>1366</v>
      </c>
      <c r="K549" s="110" t="s">
        <v>1367</v>
      </c>
    </row>
    <row r="550" spans="1:11" hidden="1" x14ac:dyDescent="0.2">
      <c r="A550" s="107" t="s">
        <v>1386</v>
      </c>
      <c r="B550" s="107" t="s">
        <v>1387</v>
      </c>
      <c r="C550" s="107" t="s">
        <v>1365</v>
      </c>
      <c r="D550" s="108" t="s">
        <v>44</v>
      </c>
      <c r="E550" s="108"/>
      <c r="F550" s="108" t="s">
        <v>45</v>
      </c>
      <c r="G550" s="108" t="s">
        <v>45</v>
      </c>
      <c r="H550" s="108">
        <v>0</v>
      </c>
      <c r="I550" s="109" t="s">
        <v>46</v>
      </c>
      <c r="J550" s="110" t="s">
        <v>1366</v>
      </c>
      <c r="K550" s="110" t="s">
        <v>1367</v>
      </c>
    </row>
    <row r="551" spans="1:11" hidden="1" x14ac:dyDescent="0.2">
      <c r="A551" s="107" t="s">
        <v>1388</v>
      </c>
      <c r="B551" s="107" t="s">
        <v>1389</v>
      </c>
      <c r="C551" s="107" t="s">
        <v>1390</v>
      </c>
      <c r="D551" s="108" t="s">
        <v>44</v>
      </c>
      <c r="E551" s="108"/>
      <c r="F551" s="108" t="s">
        <v>45</v>
      </c>
      <c r="G551" s="108" t="s">
        <v>45</v>
      </c>
      <c r="H551" s="108">
        <v>0</v>
      </c>
      <c r="I551" s="109" t="s">
        <v>46</v>
      </c>
      <c r="J551" s="110" t="s">
        <v>1391</v>
      </c>
      <c r="K551" s="110" t="s">
        <v>1392</v>
      </c>
    </row>
    <row r="552" spans="1:11" hidden="1" x14ac:dyDescent="0.2">
      <c r="A552" s="107" t="s">
        <v>1393</v>
      </c>
      <c r="B552" s="107" t="s">
        <v>1394</v>
      </c>
      <c r="C552" s="107" t="s">
        <v>1390</v>
      </c>
      <c r="D552" s="108" t="s">
        <v>44</v>
      </c>
      <c r="E552" s="108"/>
      <c r="F552" s="108" t="s">
        <v>45</v>
      </c>
      <c r="G552" s="108" t="s">
        <v>45</v>
      </c>
      <c r="H552" s="108">
        <v>0</v>
      </c>
      <c r="I552" s="109" t="s">
        <v>46</v>
      </c>
      <c r="J552" s="110" t="s">
        <v>1391</v>
      </c>
      <c r="K552" s="110" t="s">
        <v>1392</v>
      </c>
    </row>
    <row r="553" spans="1:11" hidden="1" x14ac:dyDescent="0.2">
      <c r="A553" s="107" t="s">
        <v>1395</v>
      </c>
      <c r="B553" s="107" t="s">
        <v>1396</v>
      </c>
      <c r="C553" s="107" t="s">
        <v>1390</v>
      </c>
      <c r="D553" s="108" t="s">
        <v>44</v>
      </c>
      <c r="E553" s="108"/>
      <c r="F553" s="108" t="s">
        <v>45</v>
      </c>
      <c r="G553" s="108" t="s">
        <v>45</v>
      </c>
      <c r="H553" s="108">
        <v>0</v>
      </c>
      <c r="I553" s="109" t="s">
        <v>46</v>
      </c>
      <c r="J553" s="110" t="s">
        <v>1391</v>
      </c>
      <c r="K553" s="110" t="s">
        <v>1392</v>
      </c>
    </row>
    <row r="554" spans="1:11" hidden="1" x14ac:dyDescent="0.2">
      <c r="A554" s="107" t="s">
        <v>1397</v>
      </c>
      <c r="B554" s="107" t="s">
        <v>1398</v>
      </c>
      <c r="C554" s="107" t="s">
        <v>1390</v>
      </c>
      <c r="D554" s="108" t="s">
        <v>44</v>
      </c>
      <c r="E554" s="108"/>
      <c r="F554" s="108" t="s">
        <v>45</v>
      </c>
      <c r="G554" s="108" t="s">
        <v>45</v>
      </c>
      <c r="H554" s="108">
        <v>0</v>
      </c>
      <c r="I554" s="109" t="s">
        <v>46</v>
      </c>
      <c r="J554" s="110" t="s">
        <v>1391</v>
      </c>
      <c r="K554" s="110" t="s">
        <v>1392</v>
      </c>
    </row>
    <row r="555" spans="1:11" hidden="1" x14ac:dyDescent="0.2">
      <c r="A555" s="107" t="s">
        <v>1399</v>
      </c>
      <c r="B555" s="107" t="s">
        <v>1400</v>
      </c>
      <c r="C555" s="107" t="s">
        <v>1390</v>
      </c>
      <c r="D555" s="108" t="s">
        <v>44</v>
      </c>
      <c r="E555" s="108"/>
      <c r="F555" s="108" t="s">
        <v>45</v>
      </c>
      <c r="G555" s="108" t="s">
        <v>45</v>
      </c>
      <c r="H555" s="108">
        <v>0</v>
      </c>
      <c r="I555" s="109" t="s">
        <v>46</v>
      </c>
      <c r="J555" s="110" t="s">
        <v>1391</v>
      </c>
      <c r="K555" s="110" t="s">
        <v>1392</v>
      </c>
    </row>
    <row r="556" spans="1:11" hidden="1" x14ac:dyDescent="0.2">
      <c r="A556" s="107" t="s">
        <v>1401</v>
      </c>
      <c r="B556" s="107" t="s">
        <v>1402</v>
      </c>
      <c r="C556" s="107" t="s">
        <v>1390</v>
      </c>
      <c r="D556" s="108" t="s">
        <v>44</v>
      </c>
      <c r="E556" s="108"/>
      <c r="F556" s="108" t="s">
        <v>45</v>
      </c>
      <c r="G556" s="108" t="s">
        <v>45</v>
      </c>
      <c r="H556" s="108">
        <v>0</v>
      </c>
      <c r="I556" s="109" t="s">
        <v>46</v>
      </c>
      <c r="J556" s="110" t="s">
        <v>1391</v>
      </c>
      <c r="K556" s="110" t="s">
        <v>1392</v>
      </c>
    </row>
    <row r="557" spans="1:11" hidden="1" x14ac:dyDescent="0.2">
      <c r="A557" s="107" t="s">
        <v>1403</v>
      </c>
      <c r="B557" s="107" t="s">
        <v>1404</v>
      </c>
      <c r="C557" s="107" t="s">
        <v>1390</v>
      </c>
      <c r="D557" s="108" t="s">
        <v>44</v>
      </c>
      <c r="E557" s="108"/>
      <c r="F557" s="108" t="s">
        <v>45</v>
      </c>
      <c r="G557" s="108" t="s">
        <v>45</v>
      </c>
      <c r="H557" s="108">
        <v>0</v>
      </c>
      <c r="I557" s="109" t="s">
        <v>46</v>
      </c>
      <c r="J557" s="110" t="s">
        <v>1391</v>
      </c>
      <c r="K557" s="110" t="s">
        <v>1392</v>
      </c>
    </row>
    <row r="558" spans="1:11" hidden="1" x14ac:dyDescent="0.2">
      <c r="A558" s="107" t="s">
        <v>1405</v>
      </c>
      <c r="B558" s="107" t="s">
        <v>1406</v>
      </c>
      <c r="C558" s="107" t="s">
        <v>1390</v>
      </c>
      <c r="D558" s="108" t="s">
        <v>44</v>
      </c>
      <c r="E558" s="108"/>
      <c r="F558" s="108" t="s">
        <v>45</v>
      </c>
      <c r="G558" s="108" t="s">
        <v>45</v>
      </c>
      <c r="H558" s="108">
        <v>0</v>
      </c>
      <c r="I558" s="109" t="s">
        <v>46</v>
      </c>
      <c r="J558" s="110" t="s">
        <v>1391</v>
      </c>
      <c r="K558" s="110" t="s">
        <v>1392</v>
      </c>
    </row>
    <row r="559" spans="1:11" hidden="1" x14ac:dyDescent="0.2">
      <c r="A559" s="107" t="s">
        <v>1407</v>
      </c>
      <c r="B559" s="107" t="s">
        <v>1408</v>
      </c>
      <c r="C559" s="107" t="s">
        <v>1390</v>
      </c>
      <c r="D559" s="108" t="s">
        <v>44</v>
      </c>
      <c r="E559" s="108"/>
      <c r="F559" s="108" t="s">
        <v>45</v>
      </c>
      <c r="G559" s="108" t="s">
        <v>45</v>
      </c>
      <c r="H559" s="108">
        <v>0</v>
      </c>
      <c r="I559" s="109" t="s">
        <v>46</v>
      </c>
      <c r="J559" s="110" t="s">
        <v>1391</v>
      </c>
      <c r="K559" s="110" t="s">
        <v>1392</v>
      </c>
    </row>
    <row r="560" spans="1:11" hidden="1" x14ac:dyDescent="0.2">
      <c r="A560" s="107" t="s">
        <v>1409</v>
      </c>
      <c r="B560" s="107" t="s">
        <v>1410</v>
      </c>
      <c r="C560" s="107" t="s">
        <v>1390</v>
      </c>
      <c r="D560" s="108" t="s">
        <v>44</v>
      </c>
      <c r="E560" s="108"/>
      <c r="F560" s="108" t="s">
        <v>45</v>
      </c>
      <c r="G560" s="108" t="s">
        <v>45</v>
      </c>
      <c r="H560" s="108">
        <v>0</v>
      </c>
      <c r="I560" s="109" t="s">
        <v>46</v>
      </c>
      <c r="J560" s="110" t="s">
        <v>1391</v>
      </c>
      <c r="K560" s="110" t="s">
        <v>1392</v>
      </c>
    </row>
    <row r="561" spans="1:11" hidden="1" x14ac:dyDescent="0.2">
      <c r="A561" s="107" t="s">
        <v>1411</v>
      </c>
      <c r="B561" s="107" t="s">
        <v>1412</v>
      </c>
      <c r="C561" s="107" t="s">
        <v>1390</v>
      </c>
      <c r="D561" s="108" t="s">
        <v>44</v>
      </c>
      <c r="E561" s="108"/>
      <c r="F561" s="108" t="s">
        <v>45</v>
      </c>
      <c r="G561" s="108" t="s">
        <v>45</v>
      </c>
      <c r="H561" s="108">
        <v>0</v>
      </c>
      <c r="I561" s="109" t="s">
        <v>46</v>
      </c>
      <c r="J561" s="110" t="s">
        <v>1391</v>
      </c>
      <c r="K561" s="110" t="s">
        <v>1392</v>
      </c>
    </row>
    <row r="562" spans="1:11" hidden="1" x14ac:dyDescent="0.2">
      <c r="A562" s="107" t="s">
        <v>1413</v>
      </c>
      <c r="B562" s="107" t="s">
        <v>1414</v>
      </c>
      <c r="C562" s="107" t="s">
        <v>1390</v>
      </c>
      <c r="D562" s="108" t="s">
        <v>44</v>
      </c>
      <c r="E562" s="108"/>
      <c r="F562" s="108" t="s">
        <v>45</v>
      </c>
      <c r="G562" s="108" t="s">
        <v>45</v>
      </c>
      <c r="H562" s="108">
        <v>0</v>
      </c>
      <c r="I562" s="109" t="s">
        <v>46</v>
      </c>
      <c r="J562" s="110" t="s">
        <v>1391</v>
      </c>
      <c r="K562" s="110" t="s">
        <v>1392</v>
      </c>
    </row>
    <row r="563" spans="1:11" hidden="1" x14ac:dyDescent="0.2">
      <c r="A563" s="107" t="s">
        <v>1415</v>
      </c>
      <c r="B563" s="107" t="s">
        <v>1416</v>
      </c>
      <c r="C563" s="107" t="s">
        <v>1390</v>
      </c>
      <c r="D563" s="108" t="s">
        <v>44</v>
      </c>
      <c r="E563" s="108"/>
      <c r="F563" s="108" t="s">
        <v>45</v>
      </c>
      <c r="G563" s="108" t="s">
        <v>45</v>
      </c>
      <c r="H563" s="108">
        <v>0</v>
      </c>
      <c r="I563" s="109" t="s">
        <v>46</v>
      </c>
      <c r="J563" s="110" t="s">
        <v>1391</v>
      </c>
      <c r="K563" s="110" t="s">
        <v>1392</v>
      </c>
    </row>
    <row r="564" spans="1:11" hidden="1" x14ac:dyDescent="0.2">
      <c r="A564" s="107" t="s">
        <v>1417</v>
      </c>
      <c r="B564" s="107" t="s">
        <v>1418</v>
      </c>
      <c r="C564" s="107" t="s">
        <v>1390</v>
      </c>
      <c r="D564" s="108" t="s">
        <v>44</v>
      </c>
      <c r="E564" s="108"/>
      <c r="F564" s="108" t="s">
        <v>45</v>
      </c>
      <c r="G564" s="108" t="s">
        <v>45</v>
      </c>
      <c r="H564" s="108">
        <v>0</v>
      </c>
      <c r="I564" s="109" t="s">
        <v>46</v>
      </c>
      <c r="J564" s="110" t="s">
        <v>1391</v>
      </c>
      <c r="K564" s="110" t="s">
        <v>1392</v>
      </c>
    </row>
    <row r="565" spans="1:11" hidden="1" x14ac:dyDescent="0.2">
      <c r="A565" s="107" t="s">
        <v>1419</v>
      </c>
      <c r="B565" s="107" t="s">
        <v>1420</v>
      </c>
      <c r="C565" s="107" t="s">
        <v>1390</v>
      </c>
      <c r="D565" s="108" t="s">
        <v>44</v>
      </c>
      <c r="E565" s="108"/>
      <c r="F565" s="108" t="s">
        <v>45</v>
      </c>
      <c r="G565" s="108" t="s">
        <v>45</v>
      </c>
      <c r="H565" s="108">
        <v>0</v>
      </c>
      <c r="I565" s="109" t="s">
        <v>46</v>
      </c>
      <c r="J565" s="110" t="s">
        <v>1391</v>
      </c>
      <c r="K565" s="110" t="s">
        <v>1392</v>
      </c>
    </row>
    <row r="566" spans="1:11" hidden="1" x14ac:dyDescent="0.2">
      <c r="A566" s="107" t="s">
        <v>1421</v>
      </c>
      <c r="B566" s="107" t="s">
        <v>1422</v>
      </c>
      <c r="C566" s="107" t="s">
        <v>1390</v>
      </c>
      <c r="D566" s="108" t="s">
        <v>44</v>
      </c>
      <c r="E566" s="108"/>
      <c r="F566" s="108" t="s">
        <v>45</v>
      </c>
      <c r="G566" s="108" t="s">
        <v>45</v>
      </c>
      <c r="H566" s="108">
        <v>0</v>
      </c>
      <c r="I566" s="109" t="s">
        <v>46</v>
      </c>
      <c r="J566" s="110" t="s">
        <v>1391</v>
      </c>
      <c r="K566" s="110" t="s">
        <v>1392</v>
      </c>
    </row>
    <row r="567" spans="1:11" hidden="1" x14ac:dyDescent="0.2">
      <c r="A567" s="107" t="s">
        <v>1423</v>
      </c>
      <c r="B567" s="107" t="s">
        <v>1424</v>
      </c>
      <c r="C567" s="107" t="s">
        <v>1425</v>
      </c>
      <c r="D567" s="108" t="s">
        <v>44</v>
      </c>
      <c r="E567" s="108"/>
      <c r="F567" s="108" t="s">
        <v>45</v>
      </c>
      <c r="G567" s="108" t="s">
        <v>45</v>
      </c>
      <c r="H567" s="108">
        <v>0</v>
      </c>
      <c r="I567" s="109" t="s">
        <v>46</v>
      </c>
      <c r="J567" s="110" t="s">
        <v>1426</v>
      </c>
      <c r="K567" s="110" t="s">
        <v>1427</v>
      </c>
    </row>
    <row r="568" spans="1:11" hidden="1" x14ac:dyDescent="0.2">
      <c r="A568" s="107" t="s">
        <v>1428</v>
      </c>
      <c r="B568" s="107" t="s">
        <v>1429</v>
      </c>
      <c r="C568" s="107" t="s">
        <v>1425</v>
      </c>
      <c r="D568" s="108" t="s">
        <v>44</v>
      </c>
      <c r="E568" s="108"/>
      <c r="F568" s="108" t="s">
        <v>45</v>
      </c>
      <c r="G568" s="108" t="s">
        <v>45</v>
      </c>
      <c r="H568" s="108">
        <v>0</v>
      </c>
      <c r="I568" s="109" t="s">
        <v>46</v>
      </c>
      <c r="J568" s="110" t="s">
        <v>1426</v>
      </c>
      <c r="K568" s="110" t="s">
        <v>1427</v>
      </c>
    </row>
    <row r="569" spans="1:11" hidden="1" x14ac:dyDescent="0.2">
      <c r="A569" s="107" t="s">
        <v>1430</v>
      </c>
      <c r="B569" s="107" t="s">
        <v>1431</v>
      </c>
      <c r="C569" s="107" t="s">
        <v>1425</v>
      </c>
      <c r="D569" s="108" t="s">
        <v>44</v>
      </c>
      <c r="E569" s="108"/>
      <c r="F569" s="108" t="s">
        <v>45</v>
      </c>
      <c r="G569" s="108" t="s">
        <v>45</v>
      </c>
      <c r="H569" s="108">
        <v>0</v>
      </c>
      <c r="I569" s="109" t="s">
        <v>46</v>
      </c>
      <c r="J569" s="110" t="s">
        <v>1426</v>
      </c>
      <c r="K569" s="110" t="s">
        <v>1427</v>
      </c>
    </row>
    <row r="570" spans="1:11" hidden="1" x14ac:dyDescent="0.2">
      <c r="A570" s="107" t="s">
        <v>1432</v>
      </c>
      <c r="B570" s="107" t="s">
        <v>1433</v>
      </c>
      <c r="C570" s="107" t="s">
        <v>1425</v>
      </c>
      <c r="D570" s="108" t="s">
        <v>44</v>
      </c>
      <c r="E570" s="108"/>
      <c r="F570" s="108" t="s">
        <v>45</v>
      </c>
      <c r="G570" s="108" t="s">
        <v>45</v>
      </c>
      <c r="H570" s="108">
        <v>0</v>
      </c>
      <c r="I570" s="109" t="s">
        <v>46</v>
      </c>
      <c r="J570" s="110" t="s">
        <v>1426</v>
      </c>
      <c r="K570" s="110" t="s">
        <v>1427</v>
      </c>
    </row>
    <row r="571" spans="1:11" hidden="1" x14ac:dyDescent="0.2">
      <c r="A571" s="107" t="s">
        <v>1434</v>
      </c>
      <c r="B571" s="107" t="s">
        <v>1435</v>
      </c>
      <c r="C571" s="107" t="s">
        <v>1425</v>
      </c>
      <c r="D571" s="108" t="s">
        <v>44</v>
      </c>
      <c r="E571" s="108"/>
      <c r="F571" s="108" t="s">
        <v>45</v>
      </c>
      <c r="G571" s="108" t="s">
        <v>45</v>
      </c>
      <c r="H571" s="108">
        <v>0</v>
      </c>
      <c r="I571" s="109" t="s">
        <v>46</v>
      </c>
      <c r="J571" s="110" t="s">
        <v>1426</v>
      </c>
      <c r="K571" s="110" t="s">
        <v>1427</v>
      </c>
    </row>
    <row r="572" spans="1:11" hidden="1" x14ac:dyDescent="0.2">
      <c r="A572" s="107" t="s">
        <v>1436</v>
      </c>
      <c r="B572" s="107" t="s">
        <v>1437</v>
      </c>
      <c r="C572" s="107" t="s">
        <v>1425</v>
      </c>
      <c r="D572" s="108" t="s">
        <v>44</v>
      </c>
      <c r="E572" s="108"/>
      <c r="F572" s="108" t="s">
        <v>45</v>
      </c>
      <c r="G572" s="108" t="s">
        <v>45</v>
      </c>
      <c r="H572" s="108">
        <v>0</v>
      </c>
      <c r="I572" s="109" t="s">
        <v>46</v>
      </c>
      <c r="J572" s="110" t="s">
        <v>1426</v>
      </c>
      <c r="K572" s="110" t="s">
        <v>1427</v>
      </c>
    </row>
    <row r="573" spans="1:11" hidden="1" x14ac:dyDescent="0.2">
      <c r="A573" s="107" t="s">
        <v>1438</v>
      </c>
      <c r="B573" s="107" t="s">
        <v>1439</v>
      </c>
      <c r="C573" s="107" t="s">
        <v>1425</v>
      </c>
      <c r="D573" s="108" t="s">
        <v>44</v>
      </c>
      <c r="E573" s="108"/>
      <c r="F573" s="108" t="s">
        <v>45</v>
      </c>
      <c r="G573" s="108" t="s">
        <v>45</v>
      </c>
      <c r="H573" s="108">
        <v>0</v>
      </c>
      <c r="I573" s="109" t="s">
        <v>46</v>
      </c>
      <c r="J573" s="110" t="s">
        <v>1426</v>
      </c>
      <c r="K573" s="110" t="s">
        <v>1427</v>
      </c>
    </row>
    <row r="574" spans="1:11" hidden="1" x14ac:dyDescent="0.2">
      <c r="A574" s="107" t="s">
        <v>1440</v>
      </c>
      <c r="B574" s="107" t="s">
        <v>1441</v>
      </c>
      <c r="C574" s="107" t="s">
        <v>1425</v>
      </c>
      <c r="D574" s="108" t="s">
        <v>44</v>
      </c>
      <c r="E574" s="108"/>
      <c r="F574" s="108" t="s">
        <v>45</v>
      </c>
      <c r="G574" s="108" t="s">
        <v>45</v>
      </c>
      <c r="H574" s="108">
        <v>0</v>
      </c>
      <c r="I574" s="109" t="s">
        <v>46</v>
      </c>
      <c r="J574" s="110" t="s">
        <v>1426</v>
      </c>
      <c r="K574" s="110" t="s">
        <v>1427</v>
      </c>
    </row>
    <row r="575" spans="1:11" hidden="1" x14ac:dyDescent="0.2">
      <c r="A575" s="107" t="s">
        <v>1442</v>
      </c>
      <c r="B575" s="107" t="s">
        <v>1443</v>
      </c>
      <c r="C575" s="107" t="s">
        <v>1425</v>
      </c>
      <c r="D575" s="108" t="s">
        <v>44</v>
      </c>
      <c r="E575" s="108"/>
      <c r="F575" s="108" t="s">
        <v>45</v>
      </c>
      <c r="G575" s="108" t="s">
        <v>45</v>
      </c>
      <c r="H575" s="108">
        <v>0</v>
      </c>
      <c r="I575" s="109" t="s">
        <v>46</v>
      </c>
      <c r="J575" s="110" t="s">
        <v>1426</v>
      </c>
      <c r="K575" s="110" t="s">
        <v>1427</v>
      </c>
    </row>
    <row r="576" spans="1:11" hidden="1" x14ac:dyDescent="0.2">
      <c r="A576" s="107" t="s">
        <v>1444</v>
      </c>
      <c r="B576" s="107" t="s">
        <v>1445</v>
      </c>
      <c r="C576" s="107" t="s">
        <v>1425</v>
      </c>
      <c r="D576" s="108" t="s">
        <v>44</v>
      </c>
      <c r="E576" s="108"/>
      <c r="F576" s="108" t="s">
        <v>45</v>
      </c>
      <c r="G576" s="108" t="s">
        <v>45</v>
      </c>
      <c r="H576" s="108">
        <v>0</v>
      </c>
      <c r="I576" s="109" t="s">
        <v>46</v>
      </c>
      <c r="J576" s="110" t="s">
        <v>1426</v>
      </c>
      <c r="K576" s="110" t="s">
        <v>1427</v>
      </c>
    </row>
    <row r="577" spans="1:11" hidden="1" x14ac:dyDescent="0.2">
      <c r="A577" s="107" t="s">
        <v>1446</v>
      </c>
      <c r="B577" s="107" t="s">
        <v>1447</v>
      </c>
      <c r="C577" s="107" t="s">
        <v>1425</v>
      </c>
      <c r="D577" s="108" t="s">
        <v>44</v>
      </c>
      <c r="E577" s="108"/>
      <c r="F577" s="108" t="s">
        <v>45</v>
      </c>
      <c r="G577" s="108" t="s">
        <v>45</v>
      </c>
      <c r="H577" s="108">
        <v>0</v>
      </c>
      <c r="I577" s="109" t="s">
        <v>46</v>
      </c>
      <c r="J577" s="110" t="s">
        <v>1426</v>
      </c>
      <c r="K577" s="110" t="s">
        <v>1427</v>
      </c>
    </row>
    <row r="578" spans="1:11" hidden="1" x14ac:dyDescent="0.2">
      <c r="A578" s="107" t="s">
        <v>1448</v>
      </c>
      <c r="B578" s="107" t="s">
        <v>1449</v>
      </c>
      <c r="C578" s="107" t="s">
        <v>1450</v>
      </c>
      <c r="D578" s="108" t="s">
        <v>44</v>
      </c>
      <c r="E578" s="108"/>
      <c r="F578" s="108" t="s">
        <v>45</v>
      </c>
      <c r="G578" s="108" t="s">
        <v>45</v>
      </c>
      <c r="H578" s="108">
        <v>0</v>
      </c>
      <c r="I578" s="109" t="s">
        <v>46</v>
      </c>
      <c r="J578" s="110" t="s">
        <v>1451</v>
      </c>
      <c r="K578" s="110" t="s">
        <v>1452</v>
      </c>
    </row>
    <row r="579" spans="1:11" hidden="1" x14ac:dyDescent="0.2">
      <c r="A579" s="107" t="s">
        <v>1453</v>
      </c>
      <c r="B579" s="107" t="s">
        <v>1454</v>
      </c>
      <c r="C579" s="107" t="s">
        <v>1450</v>
      </c>
      <c r="D579" s="108" t="s">
        <v>44</v>
      </c>
      <c r="E579" s="108"/>
      <c r="F579" s="108" t="s">
        <v>45</v>
      </c>
      <c r="G579" s="108" t="s">
        <v>45</v>
      </c>
      <c r="H579" s="108">
        <v>0</v>
      </c>
      <c r="I579" s="109" t="s">
        <v>46</v>
      </c>
      <c r="J579" s="110" t="s">
        <v>1451</v>
      </c>
      <c r="K579" s="110" t="s">
        <v>1452</v>
      </c>
    </row>
    <row r="580" spans="1:11" hidden="1" x14ac:dyDescent="0.2">
      <c r="A580" s="107" t="s">
        <v>1455</v>
      </c>
      <c r="B580" s="107" t="s">
        <v>1456</v>
      </c>
      <c r="C580" s="107" t="s">
        <v>1450</v>
      </c>
      <c r="D580" s="108" t="s">
        <v>44</v>
      </c>
      <c r="E580" s="108"/>
      <c r="F580" s="108" t="s">
        <v>45</v>
      </c>
      <c r="G580" s="108" t="s">
        <v>45</v>
      </c>
      <c r="H580" s="108">
        <v>0</v>
      </c>
      <c r="I580" s="109" t="s">
        <v>46</v>
      </c>
      <c r="J580" s="110" t="s">
        <v>1451</v>
      </c>
      <c r="K580" s="110" t="s">
        <v>1452</v>
      </c>
    </row>
    <row r="581" spans="1:11" hidden="1" x14ac:dyDescent="0.2">
      <c r="A581" s="107" t="s">
        <v>1457</v>
      </c>
      <c r="B581" s="107" t="s">
        <v>1458</v>
      </c>
      <c r="C581" s="107" t="s">
        <v>1450</v>
      </c>
      <c r="D581" s="108" t="s">
        <v>44</v>
      </c>
      <c r="E581" s="108"/>
      <c r="F581" s="108" t="s">
        <v>45</v>
      </c>
      <c r="G581" s="108" t="s">
        <v>45</v>
      </c>
      <c r="H581" s="108">
        <v>0</v>
      </c>
      <c r="I581" s="109" t="s">
        <v>46</v>
      </c>
      <c r="J581" s="110" t="s">
        <v>1451</v>
      </c>
      <c r="K581" s="110" t="s">
        <v>1452</v>
      </c>
    </row>
    <row r="582" spans="1:11" hidden="1" x14ac:dyDescent="0.2">
      <c r="A582" s="107" t="s">
        <v>1459</v>
      </c>
      <c r="B582" s="107" t="s">
        <v>1460</v>
      </c>
      <c r="C582" s="107" t="s">
        <v>1450</v>
      </c>
      <c r="D582" s="108" t="s">
        <v>44</v>
      </c>
      <c r="E582" s="108"/>
      <c r="F582" s="108" t="s">
        <v>45</v>
      </c>
      <c r="G582" s="108" t="s">
        <v>45</v>
      </c>
      <c r="H582" s="108">
        <v>0</v>
      </c>
      <c r="I582" s="109" t="s">
        <v>46</v>
      </c>
      <c r="J582" s="110" t="s">
        <v>1451</v>
      </c>
      <c r="K582" s="110" t="s">
        <v>1452</v>
      </c>
    </row>
    <row r="583" spans="1:11" hidden="1" x14ac:dyDescent="0.2">
      <c r="A583" s="107" t="s">
        <v>1461</v>
      </c>
      <c r="B583" s="107" t="s">
        <v>1462</v>
      </c>
      <c r="C583" s="107" t="s">
        <v>1450</v>
      </c>
      <c r="D583" s="108" t="s">
        <v>44</v>
      </c>
      <c r="E583" s="108"/>
      <c r="F583" s="108" t="s">
        <v>45</v>
      </c>
      <c r="G583" s="108" t="s">
        <v>45</v>
      </c>
      <c r="H583" s="108">
        <v>0</v>
      </c>
      <c r="I583" s="109" t="s">
        <v>46</v>
      </c>
      <c r="J583" s="110" t="s">
        <v>1451</v>
      </c>
      <c r="K583" s="110" t="s">
        <v>1452</v>
      </c>
    </row>
    <row r="584" spans="1:11" hidden="1" x14ac:dyDescent="0.2">
      <c r="A584" s="107" t="s">
        <v>1463</v>
      </c>
      <c r="B584" s="107" t="s">
        <v>1464</v>
      </c>
      <c r="C584" s="107" t="s">
        <v>1450</v>
      </c>
      <c r="D584" s="108" t="s">
        <v>44</v>
      </c>
      <c r="E584" s="108"/>
      <c r="F584" s="108" t="s">
        <v>45</v>
      </c>
      <c r="G584" s="108" t="s">
        <v>45</v>
      </c>
      <c r="H584" s="108">
        <v>0</v>
      </c>
      <c r="I584" s="109" t="s">
        <v>46</v>
      </c>
      <c r="J584" s="110" t="s">
        <v>1451</v>
      </c>
      <c r="K584" s="110" t="s">
        <v>1452</v>
      </c>
    </row>
    <row r="585" spans="1:11" hidden="1" x14ac:dyDescent="0.2">
      <c r="A585" s="107" t="s">
        <v>1465</v>
      </c>
      <c r="B585" s="107" t="s">
        <v>1466</v>
      </c>
      <c r="C585" s="107" t="s">
        <v>1450</v>
      </c>
      <c r="D585" s="108" t="s">
        <v>44</v>
      </c>
      <c r="E585" s="108"/>
      <c r="F585" s="108" t="s">
        <v>45</v>
      </c>
      <c r="G585" s="108" t="s">
        <v>45</v>
      </c>
      <c r="H585" s="108">
        <v>0</v>
      </c>
      <c r="I585" s="109" t="s">
        <v>46</v>
      </c>
      <c r="J585" s="110" t="s">
        <v>1451</v>
      </c>
      <c r="K585" s="110" t="s">
        <v>1452</v>
      </c>
    </row>
    <row r="586" spans="1:11" hidden="1" x14ac:dyDescent="0.2">
      <c r="A586" s="107" t="s">
        <v>1467</v>
      </c>
      <c r="B586" s="107" t="s">
        <v>1468</v>
      </c>
      <c r="C586" s="107" t="s">
        <v>1450</v>
      </c>
      <c r="D586" s="108" t="s">
        <v>44</v>
      </c>
      <c r="E586" s="108"/>
      <c r="F586" s="108" t="s">
        <v>45</v>
      </c>
      <c r="G586" s="108" t="s">
        <v>45</v>
      </c>
      <c r="H586" s="108">
        <v>0</v>
      </c>
      <c r="I586" s="109" t="s">
        <v>46</v>
      </c>
      <c r="J586" s="110" t="s">
        <v>1451</v>
      </c>
      <c r="K586" s="110" t="s">
        <v>1452</v>
      </c>
    </row>
    <row r="587" spans="1:11" hidden="1" x14ac:dyDescent="0.2">
      <c r="A587" s="107" t="s">
        <v>1469</v>
      </c>
      <c r="B587" s="107" t="s">
        <v>1470</v>
      </c>
      <c r="C587" s="107" t="s">
        <v>1450</v>
      </c>
      <c r="D587" s="108" t="s">
        <v>44</v>
      </c>
      <c r="E587" s="108"/>
      <c r="F587" s="108" t="s">
        <v>45</v>
      </c>
      <c r="G587" s="108" t="s">
        <v>45</v>
      </c>
      <c r="H587" s="108">
        <v>0</v>
      </c>
      <c r="I587" s="109" t="s">
        <v>46</v>
      </c>
      <c r="J587" s="110" t="s">
        <v>1451</v>
      </c>
      <c r="K587" s="110" t="s">
        <v>1452</v>
      </c>
    </row>
    <row r="588" spans="1:11" hidden="1" x14ac:dyDescent="0.2">
      <c r="A588" s="107" t="s">
        <v>1471</v>
      </c>
      <c r="B588" s="107" t="s">
        <v>1472</v>
      </c>
      <c r="C588" s="107" t="s">
        <v>1450</v>
      </c>
      <c r="D588" s="108" t="s">
        <v>44</v>
      </c>
      <c r="E588" s="108"/>
      <c r="F588" s="108" t="s">
        <v>45</v>
      </c>
      <c r="G588" s="108" t="s">
        <v>45</v>
      </c>
      <c r="H588" s="108">
        <v>0</v>
      </c>
      <c r="I588" s="109" t="s">
        <v>46</v>
      </c>
      <c r="J588" s="110" t="s">
        <v>1451</v>
      </c>
      <c r="K588" s="110" t="s">
        <v>1452</v>
      </c>
    </row>
    <row r="589" spans="1:11" hidden="1" x14ac:dyDescent="0.2">
      <c r="A589" s="107" t="s">
        <v>1473</v>
      </c>
      <c r="B589" s="107" t="s">
        <v>1474</v>
      </c>
      <c r="C589" s="107" t="s">
        <v>1450</v>
      </c>
      <c r="D589" s="108" t="s">
        <v>44</v>
      </c>
      <c r="E589" s="108"/>
      <c r="F589" s="108" t="s">
        <v>45</v>
      </c>
      <c r="G589" s="108" t="s">
        <v>45</v>
      </c>
      <c r="H589" s="108">
        <v>0</v>
      </c>
      <c r="I589" s="109" t="s">
        <v>46</v>
      </c>
      <c r="J589" s="110" t="s">
        <v>1451</v>
      </c>
      <c r="K589" s="110" t="s">
        <v>1452</v>
      </c>
    </row>
    <row r="590" spans="1:11" hidden="1" x14ac:dyDescent="0.2">
      <c r="A590" s="107" t="s">
        <v>1475</v>
      </c>
      <c r="B590" s="107" t="s">
        <v>1476</v>
      </c>
      <c r="C590" s="107" t="s">
        <v>1450</v>
      </c>
      <c r="D590" s="108" t="s">
        <v>44</v>
      </c>
      <c r="E590" s="108"/>
      <c r="F590" s="108" t="s">
        <v>45</v>
      </c>
      <c r="G590" s="108" t="s">
        <v>45</v>
      </c>
      <c r="H590" s="108">
        <v>0</v>
      </c>
      <c r="I590" s="109" t="s">
        <v>46</v>
      </c>
      <c r="J590" s="110" t="s">
        <v>1451</v>
      </c>
      <c r="K590" s="110" t="s">
        <v>1452</v>
      </c>
    </row>
    <row r="591" spans="1:11" hidden="1" x14ac:dyDescent="0.2">
      <c r="A591" s="107" t="s">
        <v>1477</v>
      </c>
      <c r="B591" s="107" t="s">
        <v>1478</v>
      </c>
      <c r="C591" s="107" t="s">
        <v>1450</v>
      </c>
      <c r="D591" s="108" t="s">
        <v>44</v>
      </c>
      <c r="E591" s="108"/>
      <c r="F591" s="108" t="s">
        <v>45</v>
      </c>
      <c r="G591" s="108" t="s">
        <v>45</v>
      </c>
      <c r="H591" s="108">
        <v>0</v>
      </c>
      <c r="I591" s="109" t="s">
        <v>46</v>
      </c>
      <c r="J591" s="110" t="s">
        <v>1451</v>
      </c>
      <c r="K591" s="110" t="s">
        <v>1452</v>
      </c>
    </row>
    <row r="592" spans="1:11" hidden="1" x14ac:dyDescent="0.2">
      <c r="A592" s="107" t="s">
        <v>1479</v>
      </c>
      <c r="B592" s="107" t="s">
        <v>1480</v>
      </c>
      <c r="C592" s="107" t="s">
        <v>1450</v>
      </c>
      <c r="D592" s="108" t="s">
        <v>44</v>
      </c>
      <c r="E592" s="108"/>
      <c r="F592" s="108" t="s">
        <v>45</v>
      </c>
      <c r="G592" s="108" t="s">
        <v>45</v>
      </c>
      <c r="H592" s="108">
        <v>0</v>
      </c>
      <c r="I592" s="109" t="s">
        <v>46</v>
      </c>
      <c r="J592" s="110" t="s">
        <v>1451</v>
      </c>
      <c r="K592" s="110" t="s">
        <v>1452</v>
      </c>
    </row>
    <row r="593" spans="1:11" hidden="1" x14ac:dyDescent="0.2">
      <c r="A593" s="107" t="s">
        <v>1481</v>
      </c>
      <c r="B593" s="107" t="s">
        <v>1482</v>
      </c>
      <c r="C593" s="107" t="s">
        <v>1450</v>
      </c>
      <c r="D593" s="108" t="s">
        <v>44</v>
      </c>
      <c r="E593" s="108"/>
      <c r="F593" s="108" t="s">
        <v>45</v>
      </c>
      <c r="G593" s="108" t="s">
        <v>45</v>
      </c>
      <c r="H593" s="108">
        <v>0</v>
      </c>
      <c r="I593" s="109" t="s">
        <v>46</v>
      </c>
      <c r="J593" s="110" t="s">
        <v>1451</v>
      </c>
      <c r="K593" s="110" t="s">
        <v>1452</v>
      </c>
    </row>
    <row r="594" spans="1:11" hidden="1" x14ac:dyDescent="0.2">
      <c r="A594" s="107" t="s">
        <v>1483</v>
      </c>
      <c r="B594" s="107" t="s">
        <v>1484</v>
      </c>
      <c r="C594" s="107" t="s">
        <v>1450</v>
      </c>
      <c r="D594" s="108" t="s">
        <v>44</v>
      </c>
      <c r="E594" s="108"/>
      <c r="F594" s="108" t="s">
        <v>45</v>
      </c>
      <c r="G594" s="108" t="s">
        <v>45</v>
      </c>
      <c r="H594" s="108">
        <v>0</v>
      </c>
      <c r="I594" s="109" t="s">
        <v>46</v>
      </c>
      <c r="J594" s="110" t="s">
        <v>1451</v>
      </c>
      <c r="K594" s="110" t="s">
        <v>1452</v>
      </c>
    </row>
    <row r="595" spans="1:11" hidden="1" x14ac:dyDescent="0.2">
      <c r="A595" s="107" t="s">
        <v>1485</v>
      </c>
      <c r="B595" s="107" t="s">
        <v>1486</v>
      </c>
      <c r="C595" s="107" t="s">
        <v>1487</v>
      </c>
      <c r="D595" s="108" t="s">
        <v>44</v>
      </c>
      <c r="E595" s="108"/>
      <c r="F595" s="108" t="s">
        <v>45</v>
      </c>
      <c r="G595" s="108" t="s">
        <v>45</v>
      </c>
      <c r="H595" s="108">
        <v>0</v>
      </c>
      <c r="I595" s="109" t="s">
        <v>46</v>
      </c>
      <c r="J595" s="110" t="s">
        <v>1488</v>
      </c>
      <c r="K595" s="110" t="s">
        <v>1489</v>
      </c>
    </row>
    <row r="596" spans="1:11" hidden="1" x14ac:dyDescent="0.2">
      <c r="A596" s="107" t="s">
        <v>1490</v>
      </c>
      <c r="B596" s="107" t="s">
        <v>1491</v>
      </c>
      <c r="C596" s="107" t="s">
        <v>1487</v>
      </c>
      <c r="D596" s="108" t="s">
        <v>44</v>
      </c>
      <c r="E596" s="108"/>
      <c r="F596" s="108" t="s">
        <v>45</v>
      </c>
      <c r="G596" s="108" t="s">
        <v>45</v>
      </c>
      <c r="H596" s="108">
        <v>0</v>
      </c>
      <c r="I596" s="109" t="s">
        <v>46</v>
      </c>
      <c r="J596" s="110" t="s">
        <v>1488</v>
      </c>
      <c r="K596" s="110" t="s">
        <v>1489</v>
      </c>
    </row>
    <row r="597" spans="1:11" hidden="1" x14ac:dyDescent="0.2">
      <c r="A597" s="107" t="s">
        <v>1492</v>
      </c>
      <c r="B597" s="107" t="s">
        <v>1493</v>
      </c>
      <c r="C597" s="107" t="s">
        <v>1487</v>
      </c>
      <c r="D597" s="108" t="s">
        <v>44</v>
      </c>
      <c r="E597" s="108"/>
      <c r="F597" s="108" t="s">
        <v>45</v>
      </c>
      <c r="G597" s="108" t="s">
        <v>45</v>
      </c>
      <c r="H597" s="108">
        <v>0</v>
      </c>
      <c r="I597" s="109" t="s">
        <v>46</v>
      </c>
      <c r="J597" s="110" t="s">
        <v>1488</v>
      </c>
      <c r="K597" s="110" t="s">
        <v>1489</v>
      </c>
    </row>
    <row r="598" spans="1:11" hidden="1" x14ac:dyDescent="0.2">
      <c r="A598" s="107" t="s">
        <v>1494</v>
      </c>
      <c r="B598" s="107" t="s">
        <v>1495</v>
      </c>
      <c r="C598" s="107" t="s">
        <v>1487</v>
      </c>
      <c r="D598" s="108" t="s">
        <v>44</v>
      </c>
      <c r="E598" s="108"/>
      <c r="F598" s="108" t="s">
        <v>45</v>
      </c>
      <c r="G598" s="108" t="s">
        <v>45</v>
      </c>
      <c r="H598" s="108">
        <v>0</v>
      </c>
      <c r="I598" s="109" t="s">
        <v>46</v>
      </c>
      <c r="J598" s="110" t="s">
        <v>1488</v>
      </c>
      <c r="K598" s="110" t="s">
        <v>1489</v>
      </c>
    </row>
    <row r="599" spans="1:11" hidden="1" x14ac:dyDescent="0.2">
      <c r="A599" s="107" t="s">
        <v>1496</v>
      </c>
      <c r="B599" s="107" t="s">
        <v>1497</v>
      </c>
      <c r="C599" s="107" t="s">
        <v>1487</v>
      </c>
      <c r="D599" s="108" t="s">
        <v>44</v>
      </c>
      <c r="E599" s="108"/>
      <c r="F599" s="108" t="s">
        <v>45</v>
      </c>
      <c r="G599" s="108" t="s">
        <v>45</v>
      </c>
      <c r="H599" s="108">
        <v>0</v>
      </c>
      <c r="I599" s="109" t="s">
        <v>46</v>
      </c>
      <c r="J599" s="110" t="s">
        <v>1488</v>
      </c>
      <c r="K599" s="110" t="s">
        <v>1489</v>
      </c>
    </row>
    <row r="600" spans="1:11" hidden="1" x14ac:dyDescent="0.2">
      <c r="A600" s="107" t="s">
        <v>1498</v>
      </c>
      <c r="B600" s="107" t="s">
        <v>1499</v>
      </c>
      <c r="C600" s="107" t="s">
        <v>1487</v>
      </c>
      <c r="D600" s="108" t="s">
        <v>44</v>
      </c>
      <c r="E600" s="108"/>
      <c r="F600" s="108" t="s">
        <v>45</v>
      </c>
      <c r="G600" s="108" t="s">
        <v>45</v>
      </c>
      <c r="H600" s="108">
        <v>0</v>
      </c>
      <c r="I600" s="109" t="s">
        <v>46</v>
      </c>
      <c r="J600" s="110" t="s">
        <v>1488</v>
      </c>
      <c r="K600" s="110" t="s">
        <v>1489</v>
      </c>
    </row>
    <row r="601" spans="1:11" hidden="1" x14ac:dyDescent="0.2">
      <c r="A601" s="107" t="s">
        <v>1500</v>
      </c>
      <c r="B601" s="107" t="s">
        <v>1501</v>
      </c>
      <c r="C601" s="107" t="s">
        <v>1487</v>
      </c>
      <c r="D601" s="108" t="s">
        <v>44</v>
      </c>
      <c r="E601" s="108"/>
      <c r="F601" s="108" t="s">
        <v>45</v>
      </c>
      <c r="G601" s="108" t="s">
        <v>45</v>
      </c>
      <c r="H601" s="108">
        <v>0</v>
      </c>
      <c r="I601" s="109" t="s">
        <v>46</v>
      </c>
      <c r="J601" s="110" t="s">
        <v>1488</v>
      </c>
      <c r="K601" s="110" t="s">
        <v>1489</v>
      </c>
    </row>
    <row r="602" spans="1:11" hidden="1" x14ac:dyDescent="0.2">
      <c r="A602" s="107" t="s">
        <v>1502</v>
      </c>
      <c r="B602" s="107" t="s">
        <v>1503</v>
      </c>
      <c r="C602" s="107" t="s">
        <v>1487</v>
      </c>
      <c r="D602" s="108" t="s">
        <v>44</v>
      </c>
      <c r="E602" s="108"/>
      <c r="F602" s="108" t="s">
        <v>45</v>
      </c>
      <c r="G602" s="108" t="s">
        <v>45</v>
      </c>
      <c r="H602" s="108">
        <v>0</v>
      </c>
      <c r="I602" s="109" t="s">
        <v>46</v>
      </c>
      <c r="J602" s="110" t="s">
        <v>1488</v>
      </c>
      <c r="K602" s="110" t="s">
        <v>1489</v>
      </c>
    </row>
    <row r="603" spans="1:11" hidden="1" x14ac:dyDescent="0.2">
      <c r="A603" s="107" t="s">
        <v>1504</v>
      </c>
      <c r="B603" s="107" t="s">
        <v>1505</v>
      </c>
      <c r="C603" s="107" t="s">
        <v>1487</v>
      </c>
      <c r="D603" s="108" t="s">
        <v>44</v>
      </c>
      <c r="E603" s="108"/>
      <c r="F603" s="108" t="s">
        <v>45</v>
      </c>
      <c r="G603" s="108" t="s">
        <v>45</v>
      </c>
      <c r="H603" s="108">
        <v>0</v>
      </c>
      <c r="I603" s="109" t="s">
        <v>46</v>
      </c>
      <c r="J603" s="110" t="s">
        <v>1488</v>
      </c>
      <c r="K603" s="110" t="s">
        <v>1489</v>
      </c>
    </row>
    <row r="604" spans="1:11" hidden="1" x14ac:dyDescent="0.2">
      <c r="A604" s="107" t="s">
        <v>1506</v>
      </c>
      <c r="B604" s="107" t="s">
        <v>1507</v>
      </c>
      <c r="C604" s="107" t="s">
        <v>1487</v>
      </c>
      <c r="D604" s="108" t="s">
        <v>44</v>
      </c>
      <c r="E604" s="108"/>
      <c r="F604" s="108" t="s">
        <v>45</v>
      </c>
      <c r="G604" s="108" t="s">
        <v>45</v>
      </c>
      <c r="H604" s="108">
        <v>0</v>
      </c>
      <c r="I604" s="109" t="s">
        <v>46</v>
      </c>
      <c r="J604" s="110" t="s">
        <v>1488</v>
      </c>
      <c r="K604" s="110" t="s">
        <v>1489</v>
      </c>
    </row>
    <row r="605" spans="1:11" hidden="1" x14ac:dyDescent="0.2">
      <c r="A605" s="107" t="s">
        <v>1508</v>
      </c>
      <c r="B605" s="107" t="s">
        <v>1509</v>
      </c>
      <c r="C605" s="107" t="s">
        <v>1487</v>
      </c>
      <c r="D605" s="108" t="s">
        <v>44</v>
      </c>
      <c r="E605" s="108"/>
      <c r="F605" s="108" t="s">
        <v>45</v>
      </c>
      <c r="G605" s="108" t="s">
        <v>45</v>
      </c>
      <c r="H605" s="108">
        <v>0</v>
      </c>
      <c r="I605" s="109" t="s">
        <v>46</v>
      </c>
      <c r="J605" s="110" t="s">
        <v>1488</v>
      </c>
      <c r="K605" s="110" t="s">
        <v>1489</v>
      </c>
    </row>
  </sheetData>
  <autoFilter ref="A1:H605">
    <filterColumn colId="0">
      <filters>
        <filter val="2.3.2.2.3.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1" tint="0.249977111117893"/>
  </sheetPr>
  <dimension ref="A1:P53"/>
  <sheetViews>
    <sheetView showGridLines="0" zoomScale="115" zoomScaleNormal="115" workbookViewId="0">
      <selection activeCell="C32" sqref="C32"/>
    </sheetView>
  </sheetViews>
  <sheetFormatPr baseColWidth="10" defaultColWidth="11.42578125" defaultRowHeight="12.75" x14ac:dyDescent="0.2"/>
  <cols>
    <col min="1" max="1" width="6.42578125" customWidth="1"/>
    <col min="2" max="2" width="13.7109375" customWidth="1"/>
    <col min="3" max="3" width="27.85546875" customWidth="1"/>
    <col min="4" max="4" width="22.5703125" customWidth="1"/>
    <col min="6" max="6" width="28.85546875" customWidth="1"/>
    <col min="7" max="8" width="40" customWidth="1"/>
    <col min="16" max="16" width="11.42578125" customWidth="1"/>
  </cols>
  <sheetData>
    <row r="1" spans="1:16" x14ac:dyDescent="0.2">
      <c r="A1" s="390" t="s">
        <v>1510</v>
      </c>
      <c r="B1" s="390"/>
      <c r="C1" s="390"/>
      <c r="D1" s="390"/>
      <c r="E1" s="390"/>
      <c r="F1" s="390"/>
      <c r="G1" s="390"/>
      <c r="H1" s="266"/>
      <c r="K1" s="390" t="s">
        <v>1511</v>
      </c>
      <c r="L1" s="390"/>
      <c r="M1" s="390"/>
      <c r="N1" s="390"/>
      <c r="O1" s="390"/>
      <c r="P1" s="390"/>
    </row>
    <row r="3" spans="1:16" ht="22.5" x14ac:dyDescent="0.2">
      <c r="A3" s="186" t="s">
        <v>1512</v>
      </c>
      <c r="B3" s="186" t="s">
        <v>1513</v>
      </c>
      <c r="C3" s="186" t="s">
        <v>1514</v>
      </c>
      <c r="D3" s="186" t="s">
        <v>1515</v>
      </c>
      <c r="E3" s="186" t="s">
        <v>1516</v>
      </c>
      <c r="F3" s="186" t="s">
        <v>1517</v>
      </c>
      <c r="G3" s="186" t="s">
        <v>1518</v>
      </c>
      <c r="H3" s="267"/>
      <c r="I3" s="20" t="s">
        <v>44</v>
      </c>
      <c r="K3" s="21" t="s">
        <v>1512</v>
      </c>
      <c r="L3" s="21" t="s">
        <v>1513</v>
      </c>
      <c r="M3" s="21" t="s">
        <v>1514</v>
      </c>
      <c r="N3" s="21" t="s">
        <v>1516</v>
      </c>
      <c r="O3" s="21" t="s">
        <v>1517</v>
      </c>
      <c r="P3" s="21" t="s">
        <v>1518</v>
      </c>
    </row>
    <row r="4" spans="1:16" x14ac:dyDescent="0.2">
      <c r="A4" s="16">
        <v>1</v>
      </c>
      <c r="B4" s="17" t="s">
        <v>9</v>
      </c>
      <c r="C4" s="17" t="s">
        <v>9</v>
      </c>
      <c r="D4" s="17" t="s">
        <v>9</v>
      </c>
      <c r="E4" s="17" t="s">
        <v>1519</v>
      </c>
      <c r="F4" s="17" t="s">
        <v>1520</v>
      </c>
      <c r="G4" s="17" t="s">
        <v>1521</v>
      </c>
      <c r="H4" s="17" t="s">
        <v>9</v>
      </c>
      <c r="I4" s="20" t="s">
        <v>44</v>
      </c>
      <c r="K4" s="16">
        <v>1</v>
      </c>
      <c r="L4" s="17" t="s">
        <v>9</v>
      </c>
      <c r="M4" s="17" t="s">
        <v>9</v>
      </c>
      <c r="N4" s="17" t="s">
        <v>1519</v>
      </c>
      <c r="O4" s="17" t="s">
        <v>1520</v>
      </c>
      <c r="P4" s="17" t="s">
        <v>1521</v>
      </c>
    </row>
    <row r="5" spans="1:16" x14ac:dyDescent="0.2">
      <c r="A5" s="16">
        <v>2</v>
      </c>
      <c r="B5" s="17" t="s">
        <v>1522</v>
      </c>
      <c r="C5" s="17" t="s">
        <v>10</v>
      </c>
      <c r="D5" s="17" t="s">
        <v>1523</v>
      </c>
      <c r="E5" s="17" t="s">
        <v>1524</v>
      </c>
      <c r="F5" s="17" t="s">
        <v>1525</v>
      </c>
      <c r="G5" s="17" t="s">
        <v>1526</v>
      </c>
      <c r="H5" s="17" t="s">
        <v>1523</v>
      </c>
      <c r="I5" s="20" t="s">
        <v>44</v>
      </c>
      <c r="K5" s="16">
        <v>2</v>
      </c>
      <c r="L5" s="17" t="s">
        <v>1527</v>
      </c>
      <c r="M5" s="17" t="s">
        <v>1527</v>
      </c>
      <c r="N5" s="17" t="s">
        <v>1528</v>
      </c>
      <c r="O5" s="17" t="s">
        <v>1529</v>
      </c>
      <c r="P5" s="17" t="s">
        <v>1530</v>
      </c>
    </row>
    <row r="6" spans="1:16" x14ac:dyDescent="0.2">
      <c r="A6" s="16">
        <v>3</v>
      </c>
      <c r="B6" s="17" t="s">
        <v>1531</v>
      </c>
      <c r="C6" s="17" t="s">
        <v>11</v>
      </c>
      <c r="D6" s="17" t="s">
        <v>1531</v>
      </c>
      <c r="E6" s="17" t="s">
        <v>1532</v>
      </c>
      <c r="F6" s="17" t="s">
        <v>1533</v>
      </c>
      <c r="G6" s="17" t="s">
        <v>1534</v>
      </c>
      <c r="H6" s="17" t="s">
        <v>11</v>
      </c>
      <c r="I6" s="20" t="s">
        <v>44</v>
      </c>
      <c r="K6" s="16">
        <v>3</v>
      </c>
      <c r="L6" s="17" t="s">
        <v>1535</v>
      </c>
      <c r="M6" s="17" t="s">
        <v>1535</v>
      </c>
      <c r="N6" s="17" t="s">
        <v>1536</v>
      </c>
      <c r="O6" s="17" t="s">
        <v>1537</v>
      </c>
      <c r="P6" s="17" t="s">
        <v>1538</v>
      </c>
    </row>
    <row r="7" spans="1:16" x14ac:dyDescent="0.2">
      <c r="A7" s="16">
        <v>4</v>
      </c>
      <c r="B7" s="17" t="s">
        <v>12</v>
      </c>
      <c r="C7" s="17" t="s">
        <v>12</v>
      </c>
      <c r="D7" s="17" t="s">
        <v>12</v>
      </c>
      <c r="E7" s="17" t="s">
        <v>1539</v>
      </c>
      <c r="F7" s="17" t="s">
        <v>1540</v>
      </c>
      <c r="G7" s="17" t="s">
        <v>1541</v>
      </c>
      <c r="H7" s="17" t="s">
        <v>12</v>
      </c>
      <c r="I7" s="20" t="s">
        <v>44</v>
      </c>
      <c r="K7" s="16">
        <v>4</v>
      </c>
      <c r="L7" s="17" t="s">
        <v>12</v>
      </c>
      <c r="M7" s="17" t="s">
        <v>12</v>
      </c>
      <c r="N7" s="17" t="s">
        <v>1539</v>
      </c>
      <c r="O7" s="17" t="s">
        <v>1540</v>
      </c>
      <c r="P7" s="17" t="s">
        <v>1541</v>
      </c>
    </row>
    <row r="8" spans="1:16" x14ac:dyDescent="0.2">
      <c r="A8" s="16">
        <v>5</v>
      </c>
      <c r="B8" s="17" t="s">
        <v>13</v>
      </c>
      <c r="C8" s="17" t="s">
        <v>13</v>
      </c>
      <c r="D8" s="17" t="s">
        <v>13</v>
      </c>
      <c r="E8" s="17" t="s">
        <v>1542</v>
      </c>
      <c r="F8" s="17" t="s">
        <v>1543</v>
      </c>
      <c r="G8" s="17" t="s">
        <v>1544</v>
      </c>
      <c r="H8" s="17" t="s">
        <v>13</v>
      </c>
      <c r="I8" s="20" t="s">
        <v>44</v>
      </c>
      <c r="K8" s="16">
        <v>5</v>
      </c>
      <c r="L8" s="17" t="s">
        <v>13</v>
      </c>
      <c r="M8" s="17" t="s">
        <v>13</v>
      </c>
      <c r="N8" s="17" t="s">
        <v>1542</v>
      </c>
      <c r="O8" s="17" t="s">
        <v>1543</v>
      </c>
      <c r="P8" s="17" t="s">
        <v>1544</v>
      </c>
    </row>
    <row r="9" spans="1:16" x14ac:dyDescent="0.2">
      <c r="A9" s="16">
        <v>6</v>
      </c>
      <c r="B9" s="17" t="s">
        <v>14</v>
      </c>
      <c r="C9" s="17" t="s">
        <v>14</v>
      </c>
      <c r="D9" s="17" t="s">
        <v>14</v>
      </c>
      <c r="E9" s="17" t="s">
        <v>1545</v>
      </c>
      <c r="F9" s="17" t="s">
        <v>1546</v>
      </c>
      <c r="G9" s="17" t="s">
        <v>1547</v>
      </c>
      <c r="H9" s="17" t="s">
        <v>14</v>
      </c>
      <c r="I9" s="20" t="s">
        <v>44</v>
      </c>
      <c r="K9" s="16">
        <v>6</v>
      </c>
      <c r="L9" s="17" t="s">
        <v>14</v>
      </c>
      <c r="M9" s="17" t="s">
        <v>14</v>
      </c>
      <c r="N9" s="17" t="s">
        <v>1545</v>
      </c>
      <c r="O9" s="17" t="s">
        <v>1546</v>
      </c>
      <c r="P9" s="17" t="s">
        <v>1547</v>
      </c>
    </row>
    <row r="10" spans="1:16" x14ac:dyDescent="0.2">
      <c r="A10" s="16">
        <v>7</v>
      </c>
      <c r="B10" s="17" t="s">
        <v>15</v>
      </c>
      <c r="C10" s="17" t="s">
        <v>15</v>
      </c>
      <c r="D10" s="17" t="s">
        <v>15</v>
      </c>
      <c r="E10" s="17" t="s">
        <v>1548</v>
      </c>
      <c r="F10" s="17" t="s">
        <v>1549</v>
      </c>
      <c r="G10" s="17" t="s">
        <v>1550</v>
      </c>
      <c r="H10" s="17" t="s">
        <v>15</v>
      </c>
      <c r="I10" s="20" t="s">
        <v>44</v>
      </c>
      <c r="K10" s="16">
        <v>7</v>
      </c>
      <c r="L10" s="17" t="s">
        <v>15</v>
      </c>
      <c r="M10" s="17" t="s">
        <v>15</v>
      </c>
      <c r="N10" s="17" t="s">
        <v>1548</v>
      </c>
      <c r="O10" s="17" t="s">
        <v>1549</v>
      </c>
      <c r="P10" s="17" t="s">
        <v>1550</v>
      </c>
    </row>
    <row r="11" spans="1:16" x14ac:dyDescent="0.2">
      <c r="A11" s="16">
        <v>8</v>
      </c>
      <c r="B11" s="17" t="s">
        <v>16</v>
      </c>
      <c r="C11" s="17" t="s">
        <v>16</v>
      </c>
      <c r="D11" s="17" t="s">
        <v>16</v>
      </c>
      <c r="E11" s="17" t="s">
        <v>1551</v>
      </c>
      <c r="F11" s="17" t="s">
        <v>1552</v>
      </c>
      <c r="G11" s="17" t="s">
        <v>1553</v>
      </c>
      <c r="H11" s="17" t="s">
        <v>16</v>
      </c>
      <c r="I11" s="20" t="s">
        <v>44</v>
      </c>
      <c r="K11" s="16">
        <v>8</v>
      </c>
      <c r="L11" s="17" t="s">
        <v>16</v>
      </c>
      <c r="M11" s="17" t="s">
        <v>16</v>
      </c>
      <c r="N11" s="17" t="s">
        <v>1551</v>
      </c>
      <c r="O11" s="17" t="s">
        <v>1552</v>
      </c>
      <c r="P11" s="17" t="s">
        <v>1553</v>
      </c>
    </row>
    <row r="12" spans="1:16" x14ac:dyDescent="0.2">
      <c r="A12" s="16">
        <v>9</v>
      </c>
      <c r="B12" s="17" t="s">
        <v>17</v>
      </c>
      <c r="C12" s="17" t="s">
        <v>17</v>
      </c>
      <c r="D12" s="17" t="s">
        <v>17</v>
      </c>
      <c r="E12" s="17" t="s">
        <v>1554</v>
      </c>
      <c r="F12" s="17" t="s">
        <v>1555</v>
      </c>
      <c r="G12" s="17" t="s">
        <v>1556</v>
      </c>
      <c r="H12" s="17" t="s">
        <v>17</v>
      </c>
      <c r="I12" s="20" t="s">
        <v>44</v>
      </c>
      <c r="K12" s="16">
        <v>9</v>
      </c>
      <c r="L12" s="17" t="s">
        <v>17</v>
      </c>
      <c r="M12" s="17" t="s">
        <v>17</v>
      </c>
      <c r="N12" s="17" t="s">
        <v>1554</v>
      </c>
      <c r="O12" s="17" t="s">
        <v>1555</v>
      </c>
      <c r="P12" s="17" t="s">
        <v>1556</v>
      </c>
    </row>
    <row r="13" spans="1:16" x14ac:dyDescent="0.2">
      <c r="A13" s="16">
        <v>10</v>
      </c>
      <c r="B13" s="17" t="s">
        <v>18</v>
      </c>
      <c r="C13" s="17" t="s">
        <v>18</v>
      </c>
      <c r="D13" s="17" t="s">
        <v>18</v>
      </c>
      <c r="E13" s="18" t="s">
        <v>1557</v>
      </c>
      <c r="F13" s="17" t="s">
        <v>1558</v>
      </c>
      <c r="G13" s="17" t="s">
        <v>1559</v>
      </c>
      <c r="H13" s="17" t="s">
        <v>18</v>
      </c>
      <c r="I13" s="20" t="s">
        <v>44</v>
      </c>
      <c r="K13" s="16">
        <v>10</v>
      </c>
      <c r="L13" s="17" t="s">
        <v>18</v>
      </c>
      <c r="M13" s="18" t="s">
        <v>18</v>
      </c>
      <c r="N13" s="18" t="s">
        <v>1557</v>
      </c>
      <c r="O13" s="17" t="s">
        <v>1558</v>
      </c>
      <c r="P13" s="17" t="s">
        <v>1559</v>
      </c>
    </row>
    <row r="14" spans="1:16" x14ac:dyDescent="0.2">
      <c r="A14" s="16">
        <v>11</v>
      </c>
      <c r="B14" s="17" t="s">
        <v>19</v>
      </c>
      <c r="C14" s="17" t="s">
        <v>19</v>
      </c>
      <c r="D14" s="17" t="s">
        <v>19</v>
      </c>
      <c r="E14" s="17" t="s">
        <v>1560</v>
      </c>
      <c r="F14" s="17" t="s">
        <v>1561</v>
      </c>
      <c r="G14" s="17" t="s">
        <v>1562</v>
      </c>
      <c r="H14" s="17" t="s">
        <v>19</v>
      </c>
      <c r="I14" s="20" t="s">
        <v>44</v>
      </c>
      <c r="K14" s="16">
        <v>11</v>
      </c>
      <c r="L14" s="17" t="s">
        <v>19</v>
      </c>
      <c r="M14" s="17" t="s">
        <v>19</v>
      </c>
      <c r="N14" s="17" t="s">
        <v>1560</v>
      </c>
      <c r="O14" s="17" t="s">
        <v>1561</v>
      </c>
      <c r="P14" s="17" t="s">
        <v>1562</v>
      </c>
    </row>
    <row r="15" spans="1:16" x14ac:dyDescent="0.2">
      <c r="A15" s="16">
        <v>12</v>
      </c>
      <c r="B15" s="17" t="s">
        <v>20</v>
      </c>
      <c r="C15" s="17" t="s">
        <v>20</v>
      </c>
      <c r="D15" s="17" t="s">
        <v>20</v>
      </c>
      <c r="E15" s="17" t="s">
        <v>1563</v>
      </c>
      <c r="F15" s="17" t="s">
        <v>1564</v>
      </c>
      <c r="G15" s="17" t="s">
        <v>1565</v>
      </c>
      <c r="H15" s="17" t="s">
        <v>20</v>
      </c>
      <c r="I15" s="20" t="s">
        <v>44</v>
      </c>
      <c r="K15" s="16">
        <v>12</v>
      </c>
      <c r="L15" s="17" t="s">
        <v>20</v>
      </c>
      <c r="M15" s="17" t="s">
        <v>20</v>
      </c>
      <c r="N15" s="17" t="s">
        <v>1563</v>
      </c>
      <c r="O15" s="17" t="s">
        <v>1564</v>
      </c>
      <c r="P15" s="17" t="s">
        <v>1565</v>
      </c>
    </row>
    <row r="16" spans="1:16" x14ac:dyDescent="0.2">
      <c r="A16" s="16">
        <v>13</v>
      </c>
      <c r="B16" s="17" t="s">
        <v>21</v>
      </c>
      <c r="C16" s="17" t="s">
        <v>21</v>
      </c>
      <c r="D16" s="17"/>
      <c r="E16" s="18" t="s">
        <v>1557</v>
      </c>
      <c r="F16" s="17" t="s">
        <v>1558</v>
      </c>
      <c r="G16" s="19" t="s">
        <v>1566</v>
      </c>
      <c r="H16" s="17" t="s">
        <v>21</v>
      </c>
      <c r="I16" s="20" t="s">
        <v>44</v>
      </c>
      <c r="K16" s="16">
        <v>13</v>
      </c>
      <c r="L16" s="17" t="s">
        <v>21</v>
      </c>
      <c r="M16" s="18" t="s">
        <v>21</v>
      </c>
      <c r="N16" s="18" t="s">
        <v>1557</v>
      </c>
      <c r="O16" s="17" t="s">
        <v>1558</v>
      </c>
      <c r="P16" s="19" t="s">
        <v>1566</v>
      </c>
    </row>
    <row r="17" spans="1:16" x14ac:dyDescent="0.2">
      <c r="A17" s="16">
        <v>14</v>
      </c>
      <c r="B17" s="17" t="s">
        <v>22</v>
      </c>
      <c r="C17" s="17" t="s">
        <v>22</v>
      </c>
      <c r="D17" s="17" t="s">
        <v>1567</v>
      </c>
      <c r="E17" s="17" t="s">
        <v>1568</v>
      </c>
      <c r="F17" s="17" t="s">
        <v>1569</v>
      </c>
      <c r="G17" s="17" t="s">
        <v>1570</v>
      </c>
      <c r="H17" s="17" t="s">
        <v>22</v>
      </c>
      <c r="I17" s="20" t="s">
        <v>44</v>
      </c>
      <c r="K17" s="16">
        <v>14</v>
      </c>
      <c r="L17" s="17" t="s">
        <v>22</v>
      </c>
      <c r="M17" s="17" t="s">
        <v>22</v>
      </c>
      <c r="N17" s="17" t="s">
        <v>1568</v>
      </c>
      <c r="O17" s="17" t="s">
        <v>1569</v>
      </c>
      <c r="P17" s="17" t="s">
        <v>1570</v>
      </c>
    </row>
    <row r="18" spans="1:16" x14ac:dyDescent="0.2">
      <c r="A18" s="16">
        <v>15</v>
      </c>
      <c r="B18" s="19" t="s">
        <v>1571</v>
      </c>
      <c r="C18" s="19" t="s">
        <v>23</v>
      </c>
      <c r="D18" s="19" t="s">
        <v>1571</v>
      </c>
      <c r="E18" s="19" t="s">
        <v>1572</v>
      </c>
      <c r="F18" s="17" t="s">
        <v>1525</v>
      </c>
      <c r="G18" s="17" t="s">
        <v>1526</v>
      </c>
      <c r="H18" s="19" t="s">
        <v>23</v>
      </c>
      <c r="I18" s="20" t="s">
        <v>44</v>
      </c>
      <c r="K18" s="16">
        <v>15</v>
      </c>
      <c r="L18" s="17" t="s">
        <v>1573</v>
      </c>
      <c r="M18" s="17" t="s">
        <v>1573</v>
      </c>
      <c r="N18" s="17" t="s">
        <v>1574</v>
      </c>
      <c r="O18" s="17" t="s">
        <v>1575</v>
      </c>
      <c r="P18" s="17" t="s">
        <v>1576</v>
      </c>
    </row>
    <row r="19" spans="1:16" ht="12" customHeight="1" x14ac:dyDescent="0.2">
      <c r="A19" s="16">
        <v>16</v>
      </c>
      <c r="B19" s="19" t="s">
        <v>1577</v>
      </c>
      <c r="C19" s="19" t="s">
        <v>24</v>
      </c>
      <c r="D19" s="19" t="s">
        <v>1577</v>
      </c>
      <c r="E19" s="19" t="s">
        <v>1578</v>
      </c>
      <c r="F19" s="17" t="s">
        <v>1579</v>
      </c>
      <c r="G19" s="17" t="s">
        <v>1580</v>
      </c>
      <c r="H19" s="19" t="s">
        <v>24</v>
      </c>
      <c r="I19" s="20" t="s">
        <v>44</v>
      </c>
      <c r="K19" s="16">
        <v>16</v>
      </c>
      <c r="L19" s="17" t="s">
        <v>1581</v>
      </c>
      <c r="M19" s="17" t="s">
        <v>1581</v>
      </c>
      <c r="N19" s="17" t="s">
        <v>1582</v>
      </c>
      <c r="O19" s="17" t="s">
        <v>1583</v>
      </c>
      <c r="P19" s="17" t="s">
        <v>1584</v>
      </c>
    </row>
    <row r="20" spans="1:16" x14ac:dyDescent="0.2">
      <c r="A20" s="16">
        <v>18</v>
      </c>
      <c r="B20" s="17" t="s">
        <v>1585</v>
      </c>
      <c r="C20" s="17" t="s">
        <v>25</v>
      </c>
      <c r="D20" s="17"/>
      <c r="E20" s="17"/>
      <c r="F20" s="17"/>
      <c r="G20" s="17"/>
      <c r="H20" s="17" t="s">
        <v>1586</v>
      </c>
    </row>
    <row r="21" spans="1:16" x14ac:dyDescent="0.2">
      <c r="A21" s="16">
        <v>19</v>
      </c>
      <c r="B21" s="17" t="s">
        <v>1587</v>
      </c>
      <c r="C21" s="17" t="s">
        <v>26</v>
      </c>
      <c r="D21" s="17"/>
      <c r="E21" s="17"/>
      <c r="F21" s="17"/>
      <c r="G21" s="17"/>
      <c r="H21" s="17" t="s">
        <v>1588</v>
      </c>
    </row>
    <row r="22" spans="1:16" x14ac:dyDescent="0.2">
      <c r="A22" s="16">
        <v>20</v>
      </c>
      <c r="B22" s="17" t="s">
        <v>1589</v>
      </c>
      <c r="C22" s="17" t="s">
        <v>27</v>
      </c>
      <c r="D22" s="17"/>
      <c r="E22" s="17"/>
      <c r="F22" s="17"/>
      <c r="G22" s="17"/>
      <c r="H22" s="17" t="s">
        <v>1590</v>
      </c>
    </row>
    <row r="23" spans="1:16" x14ac:dyDescent="0.2">
      <c r="A23" s="16">
        <v>21</v>
      </c>
      <c r="B23" s="17" t="s">
        <v>1591</v>
      </c>
      <c r="C23" s="17" t="s">
        <v>28</v>
      </c>
      <c r="D23" s="17"/>
      <c r="E23" s="17"/>
      <c r="F23" s="17"/>
      <c r="G23" s="17"/>
      <c r="H23" s="17" t="s">
        <v>1592</v>
      </c>
    </row>
    <row r="24" spans="1:16" x14ac:dyDescent="0.2">
      <c r="A24" s="16">
        <v>22</v>
      </c>
      <c r="B24" s="17" t="s">
        <v>1593</v>
      </c>
      <c r="C24" s="17" t="s">
        <v>29</v>
      </c>
      <c r="D24" s="17"/>
      <c r="E24" s="17"/>
      <c r="F24" s="17"/>
      <c r="G24" s="17"/>
      <c r="H24" s="17" t="s">
        <v>1594</v>
      </c>
    </row>
    <row r="27" spans="1:16" x14ac:dyDescent="0.2">
      <c r="F27" s="261" t="s">
        <v>1595</v>
      </c>
      <c r="G27" s="261" t="s">
        <v>1595</v>
      </c>
      <c r="H27" s="268"/>
    </row>
    <row r="28" spans="1:16" ht="24" x14ac:dyDescent="0.2">
      <c r="F28" s="262" t="s">
        <v>1596</v>
      </c>
      <c r="G28" s="263" t="s">
        <v>1597</v>
      </c>
      <c r="H28" s="269"/>
    </row>
    <row r="29" spans="1:16" x14ac:dyDescent="0.2">
      <c r="F29" s="262" t="s">
        <v>1598</v>
      </c>
      <c r="G29" s="263" t="s">
        <v>1599</v>
      </c>
      <c r="H29" s="269"/>
    </row>
    <row r="30" spans="1:16" ht="24" x14ac:dyDescent="0.2">
      <c r="F30" s="262" t="s">
        <v>1600</v>
      </c>
      <c r="G30" s="263" t="s">
        <v>1601</v>
      </c>
      <c r="H30" s="269"/>
    </row>
    <row r="33" spans="6:8" x14ac:dyDescent="0.2">
      <c r="F33" s="261" t="s">
        <v>1602</v>
      </c>
      <c r="G33" s="261" t="s">
        <v>1602</v>
      </c>
      <c r="H33" s="268"/>
    </row>
    <row r="34" spans="6:8" ht="36" x14ac:dyDescent="0.2">
      <c r="F34" s="264" t="s">
        <v>1603</v>
      </c>
      <c r="G34" s="265" t="s">
        <v>1604</v>
      </c>
      <c r="H34" s="270"/>
    </row>
    <row r="35" spans="6:8" x14ac:dyDescent="0.2">
      <c r="F35" s="264" t="s">
        <v>1605</v>
      </c>
      <c r="G35" s="265" t="s">
        <v>1606</v>
      </c>
      <c r="H35" s="270"/>
    </row>
    <row r="36" spans="6:8" ht="72" x14ac:dyDescent="0.2">
      <c r="F36" s="264" t="s">
        <v>1607</v>
      </c>
      <c r="G36" s="265" t="s">
        <v>1608</v>
      </c>
      <c r="H36" s="270"/>
    </row>
    <row r="37" spans="6:8" ht="48" x14ac:dyDescent="0.2">
      <c r="F37" s="264" t="s">
        <v>1609</v>
      </c>
      <c r="G37" s="265" t="s">
        <v>1610</v>
      </c>
      <c r="H37" s="270"/>
    </row>
    <row r="53" spans="6:6" x14ac:dyDescent="0.2">
      <c r="F53" t="s">
        <v>1611</v>
      </c>
    </row>
  </sheetData>
  <mergeCells count="2">
    <mergeCell ref="K1:P1"/>
    <mergeCell ref="A1:G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D207"/>
  <sheetViews>
    <sheetView workbookViewId="0">
      <selection sqref="A1:AA1"/>
    </sheetView>
  </sheetViews>
  <sheetFormatPr baseColWidth="10" defaultColWidth="11.42578125" defaultRowHeight="12.75" x14ac:dyDescent="0.2"/>
  <cols>
    <col min="2" max="8" width="11.42578125" customWidth="1"/>
    <col min="10" max="10" width="21.140625" customWidth="1"/>
    <col min="13" max="13" width="14.42578125" hidden="1" customWidth="1"/>
    <col min="15" max="15" width="0" hidden="1" customWidth="1"/>
  </cols>
  <sheetData>
    <row r="1" spans="1:28" ht="15" x14ac:dyDescent="0.25">
      <c r="A1" s="391" t="s">
        <v>1612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8" ht="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8" ht="1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40">
        <f>+SUBTOTAL(9,K7:K206)</f>
        <v>52698510.999999993</v>
      </c>
      <c r="L3" s="40">
        <f t="shared" ref="L3:Z3" si="0">+SUBTOTAL(9,L7:L206)</f>
        <v>52753711</v>
      </c>
      <c r="M3" s="40">
        <f t="shared" si="0"/>
        <v>4095528.7500000014</v>
      </c>
      <c r="N3" s="40">
        <f t="shared" si="0"/>
        <v>2817688.0400000005</v>
      </c>
      <c r="O3" s="40">
        <f t="shared" si="0"/>
        <v>1277840.7099999997</v>
      </c>
      <c r="P3" s="40">
        <f t="shared" si="0"/>
        <v>3199864.2799999984</v>
      </c>
      <c r="Q3" s="40">
        <f t="shared" si="0"/>
        <v>3860151.0699999984</v>
      </c>
      <c r="R3" s="40">
        <f t="shared" si="0"/>
        <v>3685145.3099999991</v>
      </c>
      <c r="S3" s="40">
        <f t="shared" si="0"/>
        <v>6649386.7828571443</v>
      </c>
      <c r="T3" s="40">
        <f t="shared" si="0"/>
        <v>4537564.5528571438</v>
      </c>
      <c r="U3" s="40">
        <f t="shared" si="0"/>
        <v>6563269.0428571459</v>
      </c>
      <c r="V3" s="40">
        <f t="shared" si="0"/>
        <v>3793092.942857143</v>
      </c>
      <c r="W3" s="40">
        <f t="shared" si="0"/>
        <v>3841490.2428571428</v>
      </c>
      <c r="X3" s="40">
        <f t="shared" si="0"/>
        <v>3737765.1828571432</v>
      </c>
      <c r="Y3" s="40">
        <f t="shared" si="0"/>
        <v>3945147.9</v>
      </c>
      <c r="Z3" s="40">
        <f t="shared" si="0"/>
        <v>6123145.669999999</v>
      </c>
      <c r="AA3" s="40">
        <f>+SUBTOTAL(9,AA7:AA206)</f>
        <v>52753711.017142862</v>
      </c>
    </row>
    <row r="4" spans="1:28" ht="1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8" ht="15" x14ac:dyDescent="0.25">
      <c r="K5" s="28"/>
      <c r="L5" s="28"/>
      <c r="M5" s="392" t="s">
        <v>1613</v>
      </c>
      <c r="N5" s="392"/>
      <c r="O5" s="392"/>
      <c r="P5" s="393" t="s">
        <v>1614</v>
      </c>
      <c r="Q5" s="393"/>
      <c r="R5" s="393"/>
      <c r="S5" s="393"/>
      <c r="T5" s="393"/>
      <c r="U5" s="393"/>
      <c r="V5" s="393"/>
      <c r="W5" s="393"/>
      <c r="X5" s="393"/>
      <c r="Y5" s="393"/>
      <c r="Z5" s="394"/>
      <c r="AA5" s="29"/>
    </row>
    <row r="6" spans="1:28" ht="60" x14ac:dyDescent="0.25">
      <c r="A6" s="30" t="s">
        <v>1615</v>
      </c>
      <c r="B6" s="31" t="s">
        <v>1616</v>
      </c>
      <c r="C6" s="31" t="s">
        <v>1617</v>
      </c>
      <c r="D6" s="30" t="s">
        <v>1618</v>
      </c>
      <c r="E6" s="30" t="s">
        <v>1619</v>
      </c>
      <c r="F6" s="30" t="s">
        <v>1620</v>
      </c>
      <c r="G6" s="30" t="s">
        <v>1621</v>
      </c>
      <c r="H6" s="30" t="s">
        <v>1622</v>
      </c>
      <c r="I6" s="30" t="s">
        <v>1623</v>
      </c>
      <c r="J6" s="41" t="s">
        <v>1624</v>
      </c>
      <c r="K6" s="32" t="s">
        <v>1625</v>
      </c>
      <c r="L6" s="33" t="s">
        <v>1626</v>
      </c>
      <c r="M6" s="34" t="s">
        <v>1627</v>
      </c>
      <c r="N6" s="34" t="s">
        <v>1628</v>
      </c>
      <c r="O6" s="34" t="s">
        <v>1629</v>
      </c>
      <c r="P6" s="47" t="s">
        <v>1630</v>
      </c>
      <c r="Q6" s="47" t="s">
        <v>1631</v>
      </c>
      <c r="R6" s="47" t="s">
        <v>1632</v>
      </c>
      <c r="S6" s="47" t="s">
        <v>1633</v>
      </c>
      <c r="T6" s="47" t="s">
        <v>1634</v>
      </c>
      <c r="U6" s="47" t="s">
        <v>1635</v>
      </c>
      <c r="V6" s="47" t="s">
        <v>1636</v>
      </c>
      <c r="W6" s="47" t="s">
        <v>1637</v>
      </c>
      <c r="X6" s="47" t="s">
        <v>1638</v>
      </c>
      <c r="Y6" s="47" t="s">
        <v>1639</v>
      </c>
      <c r="Z6" s="47" t="s">
        <v>1640</v>
      </c>
      <c r="AA6" s="35" t="s">
        <v>1641</v>
      </c>
    </row>
    <row r="7" spans="1:28" x14ac:dyDescent="0.2">
      <c r="A7" s="16" t="s">
        <v>1642</v>
      </c>
      <c r="B7" s="16" t="s">
        <v>9</v>
      </c>
      <c r="C7" s="16" t="s">
        <v>9</v>
      </c>
      <c r="D7" s="16" t="s">
        <v>1643</v>
      </c>
      <c r="E7" s="16" t="s">
        <v>1644</v>
      </c>
      <c r="F7" s="16" t="s">
        <v>1645</v>
      </c>
      <c r="G7" s="16" t="s">
        <v>1646</v>
      </c>
      <c r="H7" s="16" t="s">
        <v>1647</v>
      </c>
      <c r="I7" s="36" t="s">
        <v>1259</v>
      </c>
      <c r="J7" s="36" t="str">
        <f>+CONCATENATE(C7,I7)</f>
        <v>0001-PI 22.6.7.1.4.3</v>
      </c>
      <c r="K7" s="37">
        <v>6042280</v>
      </c>
      <c r="L7" s="37">
        <v>6182954</v>
      </c>
      <c r="M7" s="37">
        <v>102896.67</v>
      </c>
      <c r="N7" s="37">
        <v>254997.95</v>
      </c>
      <c r="O7" s="37">
        <f>+M7-N7</f>
        <v>-152101.28000000003</v>
      </c>
      <c r="P7" s="37">
        <v>150676.67000000001</v>
      </c>
      <c r="Q7" s="37">
        <v>259921.55000000002</v>
      </c>
      <c r="R7" s="37">
        <v>348796.46</v>
      </c>
      <c r="S7" s="37">
        <v>551894.47</v>
      </c>
      <c r="T7" s="37">
        <v>360533.33</v>
      </c>
      <c r="U7" s="37">
        <v>2625962.3600000003</v>
      </c>
      <c r="V7" s="37">
        <v>220645.85</v>
      </c>
      <c r="W7" s="37">
        <v>240893.06</v>
      </c>
      <c r="X7" s="37">
        <v>195145.84</v>
      </c>
      <c r="Y7" s="37">
        <v>425469.7</v>
      </c>
      <c r="Z7" s="37">
        <v>548016.75</v>
      </c>
      <c r="AA7" s="38">
        <f t="shared" ref="AA7:AA70" si="1">+N7+SUM(P7:Z7)</f>
        <v>6182953.9899999993</v>
      </c>
      <c r="AB7" s="46"/>
    </row>
    <row r="8" spans="1:28" x14ac:dyDescent="0.2">
      <c r="A8" s="16" t="s">
        <v>1642</v>
      </c>
      <c r="B8" s="16" t="s">
        <v>9</v>
      </c>
      <c r="C8" s="16" t="s">
        <v>9</v>
      </c>
      <c r="D8" s="16" t="s">
        <v>1643</v>
      </c>
      <c r="E8" s="16" t="s">
        <v>1644</v>
      </c>
      <c r="F8" s="16" t="s">
        <v>1645</v>
      </c>
      <c r="G8" s="16" t="s">
        <v>1648</v>
      </c>
      <c r="H8" s="16" t="s">
        <v>1647</v>
      </c>
      <c r="I8" s="36" t="s">
        <v>1271</v>
      </c>
      <c r="J8" s="36" t="str">
        <f t="shared" ref="J8:J71" si="2">+CONCATENATE(C8,I8)</f>
        <v>0001-PI 22.6.7.1.6.3</v>
      </c>
      <c r="K8" s="37">
        <v>565196</v>
      </c>
      <c r="L8" s="37">
        <v>565796</v>
      </c>
      <c r="M8" s="37">
        <v>10000.000000000004</v>
      </c>
      <c r="N8" s="37">
        <v>0</v>
      </c>
      <c r="O8" s="37">
        <f t="shared" ref="O8:O10" si="3">+M8-N8</f>
        <v>10000.000000000004</v>
      </c>
      <c r="P8" s="37">
        <v>10000.000000000004</v>
      </c>
      <c r="Q8" s="37">
        <v>10000.000000000004</v>
      </c>
      <c r="R8" s="37">
        <v>35677.050000000003</v>
      </c>
      <c r="S8" s="37">
        <v>240638.87</v>
      </c>
      <c r="T8" s="37">
        <v>46488.23</v>
      </c>
      <c r="U8" s="37">
        <v>46488.23</v>
      </c>
      <c r="V8" s="37">
        <v>46488.23</v>
      </c>
      <c r="W8" s="37">
        <v>46488.23</v>
      </c>
      <c r="X8" s="37">
        <v>46488.23</v>
      </c>
      <c r="Y8" s="37">
        <v>37038.930000000008</v>
      </c>
      <c r="Z8" s="37">
        <v>0</v>
      </c>
      <c r="AA8" s="38">
        <f t="shared" si="1"/>
        <v>565796</v>
      </c>
      <c r="AB8" s="46"/>
    </row>
    <row r="9" spans="1:28" x14ac:dyDescent="0.2">
      <c r="A9" s="16" t="s">
        <v>1642</v>
      </c>
      <c r="B9" s="16" t="s">
        <v>9</v>
      </c>
      <c r="C9" s="16" t="s">
        <v>9</v>
      </c>
      <c r="D9" s="16" t="s">
        <v>1643</v>
      </c>
      <c r="E9" s="16" t="s">
        <v>1649</v>
      </c>
      <c r="F9" s="16" t="s">
        <v>1650</v>
      </c>
      <c r="G9" s="16" t="s">
        <v>1651</v>
      </c>
      <c r="H9" s="16" t="s">
        <v>1652</v>
      </c>
      <c r="I9" s="36" t="s">
        <v>1278</v>
      </c>
      <c r="J9" s="36" t="str">
        <f t="shared" si="2"/>
        <v>0001-PI 22.6.8.1.3.1</v>
      </c>
      <c r="K9" s="37">
        <v>340137</v>
      </c>
      <c r="L9" s="37">
        <v>340137</v>
      </c>
      <c r="M9" s="37">
        <v>0</v>
      </c>
      <c r="N9" s="37">
        <v>0</v>
      </c>
      <c r="O9" s="37">
        <f t="shared" si="3"/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340137</v>
      </c>
      <c r="AA9" s="38">
        <f t="shared" si="1"/>
        <v>340137</v>
      </c>
      <c r="AB9" s="46"/>
    </row>
    <row r="10" spans="1:28" x14ac:dyDescent="0.2">
      <c r="A10" s="16" t="s">
        <v>1642</v>
      </c>
      <c r="B10" s="16" t="s">
        <v>9</v>
      </c>
      <c r="C10" s="16" t="s">
        <v>9</v>
      </c>
      <c r="D10" s="16" t="s">
        <v>1643</v>
      </c>
      <c r="E10" s="16" t="s">
        <v>1649</v>
      </c>
      <c r="F10" s="16" t="s">
        <v>1650</v>
      </c>
      <c r="G10" s="16" t="s">
        <v>1653</v>
      </c>
      <c r="H10" s="16" t="s">
        <v>1654</v>
      </c>
      <c r="I10" s="36" t="s">
        <v>1284</v>
      </c>
      <c r="J10" s="36" t="str">
        <f t="shared" si="2"/>
        <v>0001-PI 22.6.8.1.4.3</v>
      </c>
      <c r="K10" s="37">
        <v>1724861.9999999998</v>
      </c>
      <c r="L10" s="37">
        <v>1583587.9999999998</v>
      </c>
      <c r="M10" s="37">
        <v>110533.21999999999</v>
      </c>
      <c r="N10" s="37">
        <v>67192.17</v>
      </c>
      <c r="O10" s="37">
        <f t="shared" si="3"/>
        <v>43341.049999999988</v>
      </c>
      <c r="P10" s="37">
        <v>133382.09999999998</v>
      </c>
      <c r="Q10" s="37">
        <v>110533.21999999999</v>
      </c>
      <c r="R10" s="37">
        <v>110633.21999999999</v>
      </c>
      <c r="S10" s="37">
        <v>123633.21999999999</v>
      </c>
      <c r="T10" s="37">
        <v>123633.15999999999</v>
      </c>
      <c r="U10" s="37">
        <v>121885.52</v>
      </c>
      <c r="V10" s="37">
        <v>118460.43</v>
      </c>
      <c r="W10" s="37">
        <v>141523.22999999998</v>
      </c>
      <c r="X10" s="37">
        <v>109970.43</v>
      </c>
      <c r="Y10" s="37">
        <v>110470.43</v>
      </c>
      <c r="Z10" s="37">
        <v>312270.87</v>
      </c>
      <c r="AA10" s="38">
        <f t="shared" si="1"/>
        <v>1583587.9999999995</v>
      </c>
      <c r="AB10" s="46"/>
    </row>
    <row r="11" spans="1:28" x14ac:dyDescent="0.2">
      <c r="A11" s="16" t="s">
        <v>1655</v>
      </c>
      <c r="B11" s="16" t="s">
        <v>1527</v>
      </c>
      <c r="C11" s="16" t="s">
        <v>1527</v>
      </c>
      <c r="D11" s="16" t="s">
        <v>1656</v>
      </c>
      <c r="E11" s="16" t="s">
        <v>1657</v>
      </c>
      <c r="F11" s="16" t="s">
        <v>1658</v>
      </c>
      <c r="G11" s="16" t="s">
        <v>1658</v>
      </c>
      <c r="H11" s="16" t="s">
        <v>1659</v>
      </c>
      <c r="I11" s="36" t="s">
        <v>71</v>
      </c>
      <c r="J11" s="36" t="str">
        <f t="shared" si="2"/>
        <v>0002-DAM2.1.1.1.1.8</v>
      </c>
      <c r="K11" s="37">
        <v>0</v>
      </c>
      <c r="L11" s="37">
        <v>224486</v>
      </c>
      <c r="M11" s="37">
        <v>18707.140000000003</v>
      </c>
      <c r="N11" s="37">
        <v>11847.86</v>
      </c>
      <c r="O11" s="37">
        <f>+M11-N11</f>
        <v>6859.2800000000025</v>
      </c>
      <c r="P11" s="37">
        <v>18707.140000000003</v>
      </c>
      <c r="Q11" s="37">
        <v>18707.140000000003</v>
      </c>
      <c r="R11" s="37">
        <v>18707.140000000003</v>
      </c>
      <c r="S11" s="37">
        <v>25566.420000000006</v>
      </c>
      <c r="T11" s="37">
        <v>18707.140000000003</v>
      </c>
      <c r="U11" s="37">
        <v>18707.140000000003</v>
      </c>
      <c r="V11" s="37">
        <v>18707.140000000003</v>
      </c>
      <c r="W11" s="37">
        <v>18707.140000000003</v>
      </c>
      <c r="X11" s="37">
        <v>18707.140000000007</v>
      </c>
      <c r="Y11" s="37">
        <v>18707.14</v>
      </c>
      <c r="Z11" s="37">
        <v>18707.45</v>
      </c>
      <c r="AA11" s="38">
        <f t="shared" si="1"/>
        <v>224485.99000000005</v>
      </c>
      <c r="AB11" s="46"/>
    </row>
    <row r="12" spans="1:28" x14ac:dyDescent="0.2">
      <c r="A12" s="16" t="s">
        <v>1655</v>
      </c>
      <c r="B12" s="16" t="s">
        <v>1527</v>
      </c>
      <c r="C12" s="16" t="s">
        <v>1527</v>
      </c>
      <c r="D12" s="16" t="s">
        <v>1656</v>
      </c>
      <c r="E12" s="16" t="s">
        <v>1657</v>
      </c>
      <c r="F12" s="16" t="s">
        <v>1660</v>
      </c>
      <c r="G12" s="16" t="s">
        <v>1661</v>
      </c>
      <c r="H12" s="16" t="s">
        <v>1662</v>
      </c>
      <c r="I12" s="16" t="s">
        <v>115</v>
      </c>
      <c r="J12" s="36" t="str">
        <f t="shared" si="2"/>
        <v>0002-DAM2.1.1.13.1.1</v>
      </c>
      <c r="K12" s="38">
        <v>4702395.9999999972</v>
      </c>
      <c r="L12" s="38">
        <v>4640856</v>
      </c>
      <c r="M12" s="38">
        <v>386737.88000000006</v>
      </c>
      <c r="N12" s="38">
        <v>348833.71000000008</v>
      </c>
      <c r="O12" s="38">
        <f t="shared" ref="O12:O123" si="4">+M12-N12</f>
        <v>37904.169999999984</v>
      </c>
      <c r="P12" s="38">
        <v>354945.31000000006</v>
      </c>
      <c r="Q12" s="38">
        <v>354945.31000000006</v>
      </c>
      <c r="R12" s="38">
        <v>354945.31000000006</v>
      </c>
      <c r="S12" s="38">
        <v>520019.76000000013</v>
      </c>
      <c r="T12" s="38">
        <v>386737.88000000006</v>
      </c>
      <c r="U12" s="38">
        <v>386737.88000000006</v>
      </c>
      <c r="V12" s="38">
        <v>386737.88000000006</v>
      </c>
      <c r="W12" s="38">
        <v>386737.88000000006</v>
      </c>
      <c r="X12" s="38">
        <v>386737.88000000006</v>
      </c>
      <c r="Y12" s="38">
        <v>386737.88000000006</v>
      </c>
      <c r="Z12" s="38">
        <v>386739.32000000012</v>
      </c>
      <c r="AA12" s="38">
        <f t="shared" si="1"/>
        <v>4640856</v>
      </c>
      <c r="AB12" s="46"/>
    </row>
    <row r="13" spans="1:28" x14ac:dyDescent="0.2">
      <c r="A13" s="16" t="s">
        <v>1655</v>
      </c>
      <c r="B13" s="16" t="s">
        <v>1527</v>
      </c>
      <c r="C13" s="16" t="s">
        <v>1527</v>
      </c>
      <c r="D13" s="16" t="s">
        <v>1656</v>
      </c>
      <c r="E13" s="16" t="s">
        <v>1657</v>
      </c>
      <c r="F13" s="16" t="s">
        <v>1660</v>
      </c>
      <c r="G13" s="16" t="s">
        <v>1661</v>
      </c>
      <c r="H13" s="16" t="s">
        <v>1663</v>
      </c>
      <c r="I13" s="16" t="s">
        <v>120</v>
      </c>
      <c r="J13" s="36" t="str">
        <f t="shared" si="2"/>
        <v>0002-DAM2.1.1.13.1.2</v>
      </c>
      <c r="K13" s="38">
        <v>2771020</v>
      </c>
      <c r="L13" s="38">
        <v>2576191.0000000009</v>
      </c>
      <c r="M13" s="38">
        <v>200189.89000000004</v>
      </c>
      <c r="N13" s="38">
        <v>196038.87999999998</v>
      </c>
      <c r="O13" s="38">
        <f t="shared" si="4"/>
        <v>4151.0100000000675</v>
      </c>
      <c r="P13" s="38">
        <v>200189.89000000004</v>
      </c>
      <c r="Q13" s="38">
        <v>200189.89000000004</v>
      </c>
      <c r="R13" s="38">
        <v>200189.89000000004</v>
      </c>
      <c r="S13" s="38">
        <v>204340.90000000008</v>
      </c>
      <c r="T13" s="38">
        <v>200189.89000000004</v>
      </c>
      <c r="U13" s="38">
        <v>200189.89000000004</v>
      </c>
      <c r="V13" s="38">
        <v>200189.89000000004</v>
      </c>
      <c r="W13" s="38">
        <v>200189.89000000004</v>
      </c>
      <c r="X13" s="38">
        <v>200189.89000000004</v>
      </c>
      <c r="Y13" s="38">
        <v>200189.89000000004</v>
      </c>
      <c r="Z13" s="38">
        <v>374102.21</v>
      </c>
      <c r="AA13" s="38">
        <f t="shared" si="1"/>
        <v>2576191.0000000009</v>
      </c>
      <c r="AB13" s="46"/>
    </row>
    <row r="14" spans="1:28" x14ac:dyDescent="0.2">
      <c r="A14" s="16" t="s">
        <v>1655</v>
      </c>
      <c r="B14" s="16" t="s">
        <v>1527</v>
      </c>
      <c r="C14" s="16" t="s">
        <v>1527</v>
      </c>
      <c r="D14" s="16" t="s">
        <v>1656</v>
      </c>
      <c r="E14" s="16" t="s">
        <v>1657</v>
      </c>
      <c r="F14" s="16" t="s">
        <v>1664</v>
      </c>
      <c r="G14" s="16" t="s">
        <v>1665</v>
      </c>
      <c r="H14" s="16" t="s">
        <v>1666</v>
      </c>
      <c r="I14" s="16" t="s">
        <v>226</v>
      </c>
      <c r="J14" s="36" t="str">
        <f t="shared" si="2"/>
        <v>0002-DAM2.1.1.9.1.2</v>
      </c>
      <c r="K14" s="38">
        <v>0</v>
      </c>
      <c r="L14" s="38">
        <v>37415</v>
      </c>
      <c r="M14" s="38">
        <v>0</v>
      </c>
      <c r="N14" s="38">
        <v>0</v>
      </c>
      <c r="O14" s="38">
        <f t="shared" si="4"/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18707.5</v>
      </c>
      <c r="V14" s="38">
        <v>0</v>
      </c>
      <c r="W14" s="38">
        <v>0</v>
      </c>
      <c r="X14" s="38">
        <v>0</v>
      </c>
      <c r="Y14" s="38">
        <v>0</v>
      </c>
      <c r="Z14" s="38">
        <v>18707.5</v>
      </c>
      <c r="AA14" s="38">
        <f t="shared" si="1"/>
        <v>37415</v>
      </c>
      <c r="AB14" s="46"/>
    </row>
    <row r="15" spans="1:28" x14ac:dyDescent="0.2">
      <c r="A15" s="16" t="s">
        <v>1655</v>
      </c>
      <c r="B15" s="16" t="s">
        <v>1527</v>
      </c>
      <c r="C15" s="16" t="s">
        <v>1527</v>
      </c>
      <c r="D15" s="16" t="s">
        <v>1656</v>
      </c>
      <c r="E15" s="16" t="s">
        <v>1657</v>
      </c>
      <c r="F15" s="16" t="s">
        <v>1664</v>
      </c>
      <c r="G15" s="16" t="s">
        <v>1665</v>
      </c>
      <c r="H15" s="16" t="s">
        <v>1667</v>
      </c>
      <c r="I15" s="16" t="s">
        <v>230</v>
      </c>
      <c r="J15" s="36" t="str">
        <f t="shared" si="2"/>
        <v>0002-DAM2.1.1.9.1.4</v>
      </c>
      <c r="K15" s="38">
        <v>52200</v>
      </c>
      <c r="L15" s="38">
        <v>51600</v>
      </c>
      <c r="M15" s="38">
        <v>0</v>
      </c>
      <c r="N15" s="38">
        <v>0</v>
      </c>
      <c r="O15" s="38">
        <f t="shared" si="4"/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24900</v>
      </c>
      <c r="V15" s="38">
        <v>0</v>
      </c>
      <c r="W15" s="38">
        <v>0</v>
      </c>
      <c r="X15" s="38">
        <v>0</v>
      </c>
      <c r="Y15" s="38">
        <v>0</v>
      </c>
      <c r="Z15" s="38">
        <v>26700</v>
      </c>
      <c r="AA15" s="38">
        <f t="shared" si="1"/>
        <v>51600</v>
      </c>
      <c r="AB15" s="46"/>
    </row>
    <row r="16" spans="1:28" x14ac:dyDescent="0.2">
      <c r="A16" s="16" t="s">
        <v>1655</v>
      </c>
      <c r="B16" s="16" t="s">
        <v>1527</v>
      </c>
      <c r="C16" s="16" t="s">
        <v>1527</v>
      </c>
      <c r="D16" s="16" t="s">
        <v>1656</v>
      </c>
      <c r="E16" s="16" t="s">
        <v>1668</v>
      </c>
      <c r="F16" s="16" t="s">
        <v>1669</v>
      </c>
      <c r="G16" s="16" t="s">
        <v>1669</v>
      </c>
      <c r="H16" s="16" t="s">
        <v>1670</v>
      </c>
      <c r="I16" s="16" t="s">
        <v>272</v>
      </c>
      <c r="J16" s="36" t="str">
        <f t="shared" si="2"/>
        <v>0002-DAM2.1.3.1.1.13</v>
      </c>
      <c r="K16" s="38">
        <v>0</v>
      </c>
      <c r="L16" s="38">
        <v>20203.999999999996</v>
      </c>
      <c r="M16" s="38">
        <v>1683.64</v>
      </c>
      <c r="N16" s="38">
        <v>1066.31</v>
      </c>
      <c r="O16" s="38">
        <f t="shared" si="4"/>
        <v>617.33000000000015</v>
      </c>
      <c r="P16" s="38">
        <v>1683.96</v>
      </c>
      <c r="Q16" s="38">
        <v>1683.96</v>
      </c>
      <c r="R16" s="38">
        <v>1683.96</v>
      </c>
      <c r="S16" s="38">
        <v>2298.0899999999997</v>
      </c>
      <c r="T16" s="38">
        <v>1683.96</v>
      </c>
      <c r="U16" s="38">
        <v>1683.96</v>
      </c>
      <c r="V16" s="38">
        <v>1683.96</v>
      </c>
      <c r="W16" s="38">
        <v>1683.96</v>
      </c>
      <c r="X16" s="38">
        <v>1683.96</v>
      </c>
      <c r="Y16" s="38">
        <v>1683.96</v>
      </c>
      <c r="Z16" s="38">
        <v>1683.96</v>
      </c>
      <c r="AA16" s="38">
        <f t="shared" si="1"/>
        <v>20203.999999999996</v>
      </c>
      <c r="AB16" s="46"/>
    </row>
    <row r="17" spans="1:28" x14ac:dyDescent="0.2">
      <c r="A17" s="16" t="s">
        <v>1655</v>
      </c>
      <c r="B17" s="16" t="s">
        <v>1527</v>
      </c>
      <c r="C17" s="16" t="s">
        <v>1527</v>
      </c>
      <c r="D17" s="16" t="s">
        <v>1656</v>
      </c>
      <c r="E17" s="16" t="s">
        <v>1668</v>
      </c>
      <c r="F17" s="16" t="s">
        <v>1669</v>
      </c>
      <c r="G17" s="16" t="s">
        <v>1669</v>
      </c>
      <c r="H17" s="16" t="s">
        <v>1671</v>
      </c>
      <c r="I17" s="16" t="s">
        <v>276</v>
      </c>
      <c r="J17" s="36" t="str">
        <f t="shared" si="2"/>
        <v>0002-DAM2.1.3.1.1.15</v>
      </c>
      <c r="K17" s="38">
        <v>217758</v>
      </c>
      <c r="L17" s="38">
        <v>215815.00000000017</v>
      </c>
      <c r="M17" s="38">
        <v>17984.440000000017</v>
      </c>
      <c r="N17" s="38">
        <v>17058.970000000016</v>
      </c>
      <c r="O17" s="38">
        <f t="shared" si="4"/>
        <v>925.47000000000116</v>
      </c>
      <c r="P17" s="38">
        <v>17117.720000000016</v>
      </c>
      <c r="Q17" s="38">
        <v>17117.720000000016</v>
      </c>
      <c r="R17" s="38">
        <v>17334.400000000016</v>
      </c>
      <c r="S17" s="38">
        <v>21293.390000000018</v>
      </c>
      <c r="T17" s="38">
        <v>17984.440000000017</v>
      </c>
      <c r="U17" s="38">
        <v>17984.440000000017</v>
      </c>
      <c r="V17" s="38">
        <v>17984.440000000017</v>
      </c>
      <c r="W17" s="38">
        <v>17984.440000000017</v>
      </c>
      <c r="X17" s="38">
        <v>17984.440000000017</v>
      </c>
      <c r="Y17" s="38">
        <v>17984.440000000017</v>
      </c>
      <c r="Z17" s="38">
        <v>17986.160000000014</v>
      </c>
      <c r="AA17" s="38">
        <f t="shared" si="1"/>
        <v>215815.00000000017</v>
      </c>
      <c r="AB17" s="46"/>
    </row>
    <row r="18" spans="1:28" x14ac:dyDescent="0.2">
      <c r="A18" s="16" t="s">
        <v>1655</v>
      </c>
      <c r="B18" s="16" t="s">
        <v>1527</v>
      </c>
      <c r="C18" s="16" t="s">
        <v>1527</v>
      </c>
      <c r="D18" s="16" t="s">
        <v>1672</v>
      </c>
      <c r="E18" s="16" t="s">
        <v>1673</v>
      </c>
      <c r="F18" s="16" t="s">
        <v>1674</v>
      </c>
      <c r="G18" s="16" t="s">
        <v>1675</v>
      </c>
      <c r="H18" s="16" t="s">
        <v>1676</v>
      </c>
      <c r="I18" s="16" t="s">
        <v>541</v>
      </c>
      <c r="J18" s="36" t="str">
        <f t="shared" si="2"/>
        <v>0002-DAM2.3.2.1.2.1</v>
      </c>
      <c r="K18" s="38">
        <v>37820</v>
      </c>
      <c r="L18" s="38">
        <v>37820</v>
      </c>
      <c r="M18" s="38">
        <v>0</v>
      </c>
      <c r="N18" s="38">
        <v>0</v>
      </c>
      <c r="O18" s="38">
        <f t="shared" si="4"/>
        <v>0</v>
      </c>
      <c r="P18" s="38">
        <v>0</v>
      </c>
      <c r="Q18" s="38">
        <v>0</v>
      </c>
      <c r="R18" s="38">
        <v>0</v>
      </c>
      <c r="S18" s="38">
        <v>4774.2857142857147</v>
      </c>
      <c r="T18" s="38">
        <v>4164.2857142857147</v>
      </c>
      <c r="U18" s="38">
        <v>3864.2857142857142</v>
      </c>
      <c r="V18" s="38">
        <v>3864.2857142857142</v>
      </c>
      <c r="W18" s="38">
        <v>5384.2857142857147</v>
      </c>
      <c r="X18" s="38">
        <v>5384.2857142857147</v>
      </c>
      <c r="Y18" s="38">
        <v>10384.290000000001</v>
      </c>
      <c r="Z18" s="38">
        <v>0</v>
      </c>
      <c r="AA18" s="38">
        <f t="shared" si="1"/>
        <v>37820.004285714283</v>
      </c>
      <c r="AB18" s="46"/>
    </row>
    <row r="19" spans="1:28" x14ac:dyDescent="0.2">
      <c r="A19" s="16" t="s">
        <v>1655</v>
      </c>
      <c r="B19" s="16" t="s">
        <v>1527</v>
      </c>
      <c r="C19" s="16" t="s">
        <v>1527</v>
      </c>
      <c r="D19" s="16" t="s">
        <v>1672</v>
      </c>
      <c r="E19" s="16" t="s">
        <v>1673</v>
      </c>
      <c r="F19" s="16" t="s">
        <v>1674</v>
      </c>
      <c r="G19" s="16" t="s">
        <v>1675</v>
      </c>
      <c r="H19" s="16" t="s">
        <v>1677</v>
      </c>
      <c r="I19" s="16" t="s">
        <v>543</v>
      </c>
      <c r="J19" s="36" t="str">
        <f t="shared" si="2"/>
        <v>0002-DAM2.3.2.1.2.2</v>
      </c>
      <c r="K19" s="38">
        <v>32180</v>
      </c>
      <c r="L19" s="38">
        <v>32180</v>
      </c>
      <c r="M19" s="38">
        <v>0</v>
      </c>
      <c r="N19" s="38">
        <v>0</v>
      </c>
      <c r="O19" s="38">
        <f t="shared" si="4"/>
        <v>0</v>
      </c>
      <c r="P19" s="38">
        <v>0</v>
      </c>
      <c r="Q19" s="38">
        <v>0</v>
      </c>
      <c r="R19" s="38">
        <v>0</v>
      </c>
      <c r="S19" s="38">
        <v>4754.2857142857147</v>
      </c>
      <c r="T19" s="38">
        <v>3474.2857142857142</v>
      </c>
      <c r="U19" s="38">
        <v>3474.2857142857142</v>
      </c>
      <c r="V19" s="38">
        <v>3474.2857142857142</v>
      </c>
      <c r="W19" s="38">
        <v>4754.2857142857147</v>
      </c>
      <c r="X19" s="38">
        <v>4754.2857142857147</v>
      </c>
      <c r="Y19" s="38">
        <v>7494.29</v>
      </c>
      <c r="Z19" s="38">
        <v>0</v>
      </c>
      <c r="AA19" s="38">
        <f t="shared" si="1"/>
        <v>32180.004285714287</v>
      </c>
      <c r="AB19" s="46"/>
    </row>
    <row r="20" spans="1:28" x14ac:dyDescent="0.2">
      <c r="A20" s="16" t="s">
        <v>1655</v>
      </c>
      <c r="B20" s="16" t="s">
        <v>1527</v>
      </c>
      <c r="C20" s="16" t="s">
        <v>1527</v>
      </c>
      <c r="D20" s="16" t="s">
        <v>1672</v>
      </c>
      <c r="E20" s="16" t="s">
        <v>1673</v>
      </c>
      <c r="F20" s="16" t="s">
        <v>1678</v>
      </c>
      <c r="G20" s="16" t="s">
        <v>1679</v>
      </c>
      <c r="H20" s="16" t="s">
        <v>1680</v>
      </c>
      <c r="I20" s="16" t="s">
        <v>672</v>
      </c>
      <c r="J20" s="36" t="str">
        <f t="shared" si="2"/>
        <v>0002-DAM2.3.2.7.10.99</v>
      </c>
      <c r="K20" s="38">
        <v>142600</v>
      </c>
      <c r="L20" s="38">
        <v>142600</v>
      </c>
      <c r="M20" s="38">
        <v>0</v>
      </c>
      <c r="N20" s="38">
        <v>0</v>
      </c>
      <c r="O20" s="38">
        <f t="shared" si="4"/>
        <v>0</v>
      </c>
      <c r="P20" s="38">
        <v>0</v>
      </c>
      <c r="Q20" s="38">
        <v>0</v>
      </c>
      <c r="R20" s="38">
        <v>0</v>
      </c>
      <c r="S20" s="38">
        <v>23028.571428571428</v>
      </c>
      <c r="T20" s="38">
        <v>16828.571428571428</v>
      </c>
      <c r="U20" s="38">
        <v>16828.571428571428</v>
      </c>
      <c r="V20" s="38">
        <v>16828.571428571428</v>
      </c>
      <c r="W20" s="38">
        <v>23028.571428571428</v>
      </c>
      <c r="X20" s="38">
        <v>23028.571428571428</v>
      </c>
      <c r="Y20" s="38">
        <v>23028.57</v>
      </c>
      <c r="Z20" s="38">
        <v>0</v>
      </c>
      <c r="AA20" s="38">
        <f t="shared" si="1"/>
        <v>142599.99857142856</v>
      </c>
      <c r="AB20" s="46"/>
    </row>
    <row r="21" spans="1:28" x14ac:dyDescent="0.2">
      <c r="A21" s="16" t="s">
        <v>1655</v>
      </c>
      <c r="B21" s="16" t="s">
        <v>1527</v>
      </c>
      <c r="C21" s="16" t="s">
        <v>1527</v>
      </c>
      <c r="D21" s="16" t="s">
        <v>1672</v>
      </c>
      <c r="E21" s="16" t="s">
        <v>1673</v>
      </c>
      <c r="F21" s="16" t="s">
        <v>1681</v>
      </c>
      <c r="G21" s="16" t="s">
        <v>1682</v>
      </c>
      <c r="H21" s="16" t="s">
        <v>1682</v>
      </c>
      <c r="I21" s="16" t="s">
        <v>774</v>
      </c>
      <c r="J21" s="36" t="str">
        <f t="shared" si="2"/>
        <v>0002-DAM2.3.2.9.1.1</v>
      </c>
      <c r="K21" s="38">
        <v>409000</v>
      </c>
      <c r="L21" s="38">
        <v>409000</v>
      </c>
      <c r="M21" s="38">
        <v>49000</v>
      </c>
      <c r="N21" s="38">
        <v>35000</v>
      </c>
      <c r="O21" s="38">
        <f t="shared" si="4"/>
        <v>14000</v>
      </c>
      <c r="P21" s="38">
        <v>13000</v>
      </c>
      <c r="Q21" s="38">
        <v>13000</v>
      </c>
      <c r="R21" s="38">
        <v>21000</v>
      </c>
      <c r="S21" s="38">
        <v>30000</v>
      </c>
      <c r="T21" s="38">
        <v>40000</v>
      </c>
      <c r="U21" s="38">
        <v>51000</v>
      </c>
      <c r="V21" s="38">
        <v>49000</v>
      </c>
      <c r="W21" s="38">
        <v>40000</v>
      </c>
      <c r="X21" s="38">
        <v>40000</v>
      </c>
      <c r="Y21" s="38">
        <v>42000</v>
      </c>
      <c r="Z21" s="38">
        <v>35000</v>
      </c>
      <c r="AA21" s="38">
        <f t="shared" si="1"/>
        <v>409000</v>
      </c>
      <c r="AB21" s="46"/>
    </row>
    <row r="22" spans="1:28" x14ac:dyDescent="0.2">
      <c r="A22" s="16" t="s">
        <v>1683</v>
      </c>
      <c r="B22" s="16" t="s">
        <v>1535</v>
      </c>
      <c r="C22" s="16" t="s">
        <v>1535</v>
      </c>
      <c r="D22" s="16" t="s">
        <v>1656</v>
      </c>
      <c r="E22" s="16" t="s">
        <v>1657</v>
      </c>
      <c r="F22" s="16" t="s">
        <v>1658</v>
      </c>
      <c r="G22" s="16" t="s">
        <v>1658</v>
      </c>
      <c r="H22" s="16" t="s">
        <v>1659</v>
      </c>
      <c r="I22" s="16" t="s">
        <v>71</v>
      </c>
      <c r="J22" s="36" t="str">
        <f t="shared" si="2"/>
        <v>0003-DES2.1.1.1.1.8</v>
      </c>
      <c r="K22" s="38">
        <v>0</v>
      </c>
      <c r="L22" s="38">
        <v>224486.00000000003</v>
      </c>
      <c r="M22" s="38">
        <v>18707.140000000003</v>
      </c>
      <c r="N22" s="38">
        <v>18707.14</v>
      </c>
      <c r="O22" s="38">
        <f t="shared" si="4"/>
        <v>0</v>
      </c>
      <c r="P22" s="38">
        <v>18707.140000000003</v>
      </c>
      <c r="Q22" s="38">
        <v>18707.140000000003</v>
      </c>
      <c r="R22" s="38">
        <v>18707.140000000003</v>
      </c>
      <c r="S22" s="38">
        <v>18707.140000000003</v>
      </c>
      <c r="T22" s="38">
        <v>18707.140000000003</v>
      </c>
      <c r="U22" s="38">
        <v>18707.140000000003</v>
      </c>
      <c r="V22" s="38">
        <v>18707.140000000003</v>
      </c>
      <c r="W22" s="38">
        <v>18707.140000000003</v>
      </c>
      <c r="X22" s="38">
        <v>18707.140000000007</v>
      </c>
      <c r="Y22" s="38">
        <v>18707.14</v>
      </c>
      <c r="Z22" s="38">
        <v>18707.46</v>
      </c>
      <c r="AA22" s="38">
        <f t="shared" si="1"/>
        <v>224486</v>
      </c>
      <c r="AB22" s="46"/>
    </row>
    <row r="23" spans="1:28" x14ac:dyDescent="0.2">
      <c r="A23" s="16" t="s">
        <v>1683</v>
      </c>
      <c r="B23" s="16" t="s">
        <v>1535</v>
      </c>
      <c r="C23" s="16" t="s">
        <v>1535</v>
      </c>
      <c r="D23" s="16" t="s">
        <v>1656</v>
      </c>
      <c r="E23" s="16" t="s">
        <v>1657</v>
      </c>
      <c r="F23" s="16" t="s">
        <v>1660</v>
      </c>
      <c r="G23" s="16" t="s">
        <v>1661</v>
      </c>
      <c r="H23" s="16" t="s">
        <v>1662</v>
      </c>
      <c r="I23" s="16" t="s">
        <v>115</v>
      </c>
      <c r="J23" s="36" t="str">
        <f t="shared" si="2"/>
        <v>0003-DES2.1.1.13.1.1</v>
      </c>
      <c r="K23" s="38">
        <v>3878781.9999999967</v>
      </c>
      <c r="L23" s="38">
        <v>3927981.9999999963</v>
      </c>
      <c r="M23" s="38">
        <v>327331.79000000004</v>
      </c>
      <c r="N23" s="38">
        <v>325180.7900000001</v>
      </c>
      <c r="O23" s="38">
        <f t="shared" si="4"/>
        <v>2150.9999999999418</v>
      </c>
      <c r="P23" s="38">
        <v>327331.79000000004</v>
      </c>
      <c r="Q23" s="38">
        <v>327331.79000000004</v>
      </c>
      <c r="R23" s="38">
        <v>327331.79000000004</v>
      </c>
      <c r="S23" s="38">
        <v>329482.78999999998</v>
      </c>
      <c r="T23" s="38">
        <v>327331.79000000004</v>
      </c>
      <c r="U23" s="38">
        <v>327331.79000000004</v>
      </c>
      <c r="V23" s="38">
        <v>327331.79000000004</v>
      </c>
      <c r="W23" s="38">
        <v>327331.79000000004</v>
      </c>
      <c r="X23" s="38">
        <v>327331.79000000004</v>
      </c>
      <c r="Y23" s="38">
        <v>327331.79000000004</v>
      </c>
      <c r="Z23" s="38">
        <v>327332.31000000006</v>
      </c>
      <c r="AA23" s="38">
        <f t="shared" si="1"/>
        <v>3927982.0000000005</v>
      </c>
      <c r="AB23" s="46"/>
    </row>
    <row r="24" spans="1:28" x14ac:dyDescent="0.2">
      <c r="A24" s="16" t="s">
        <v>1683</v>
      </c>
      <c r="B24" s="16" t="s">
        <v>1535</v>
      </c>
      <c r="C24" s="16" t="s">
        <v>1535</v>
      </c>
      <c r="D24" s="16" t="s">
        <v>1656</v>
      </c>
      <c r="E24" s="16" t="s">
        <v>1657</v>
      </c>
      <c r="F24" s="16" t="s">
        <v>1660</v>
      </c>
      <c r="G24" s="16" t="s">
        <v>1661</v>
      </c>
      <c r="H24" s="16" t="s">
        <v>1663</v>
      </c>
      <c r="I24" s="16" t="s">
        <v>120</v>
      </c>
      <c r="J24" s="36" t="str">
        <f t="shared" si="2"/>
        <v>0003-DES2.1.1.13.1.2</v>
      </c>
      <c r="K24" s="38">
        <v>3388840.9999999977</v>
      </c>
      <c r="L24" s="38">
        <v>3073408.9999999991</v>
      </c>
      <c r="M24" s="38">
        <v>255518.27000000005</v>
      </c>
      <c r="N24" s="38">
        <v>167136.56</v>
      </c>
      <c r="O24" s="38">
        <f t="shared" si="4"/>
        <v>88381.71000000005</v>
      </c>
      <c r="P24" s="38">
        <v>136491.23000000001</v>
      </c>
      <c r="Q24" s="38">
        <v>136491.23000000001</v>
      </c>
      <c r="R24" s="38">
        <v>136491.23000000001</v>
      </c>
      <c r="S24" s="38">
        <v>700981.1</v>
      </c>
      <c r="T24" s="38">
        <v>255518.27000000005</v>
      </c>
      <c r="U24" s="38">
        <v>247250.06000000006</v>
      </c>
      <c r="V24" s="38">
        <v>246354.08000000005</v>
      </c>
      <c r="W24" s="38">
        <v>255201.79000000007</v>
      </c>
      <c r="X24" s="38">
        <v>262128.17000000004</v>
      </c>
      <c r="Y24" s="38">
        <v>264682.46000000002</v>
      </c>
      <c r="Z24" s="38">
        <v>264682.82</v>
      </c>
      <c r="AA24" s="38">
        <f t="shared" si="1"/>
        <v>3073409</v>
      </c>
      <c r="AB24" s="46"/>
    </row>
    <row r="25" spans="1:28" x14ac:dyDescent="0.2">
      <c r="A25" s="16" t="s">
        <v>1683</v>
      </c>
      <c r="B25" s="16" t="s">
        <v>1535</v>
      </c>
      <c r="C25" s="16" t="s">
        <v>1535</v>
      </c>
      <c r="D25" s="16" t="s">
        <v>1656</v>
      </c>
      <c r="E25" s="16" t="s">
        <v>1657</v>
      </c>
      <c r="F25" s="16" t="s">
        <v>1664</v>
      </c>
      <c r="G25" s="16" t="s">
        <v>1665</v>
      </c>
      <c r="H25" s="16" t="s">
        <v>1666</v>
      </c>
      <c r="I25" s="16" t="s">
        <v>226</v>
      </c>
      <c r="J25" s="36" t="str">
        <f t="shared" si="2"/>
        <v>0003-DES2.1.1.9.1.2</v>
      </c>
      <c r="K25" s="38">
        <v>0</v>
      </c>
      <c r="L25" s="38">
        <v>37415</v>
      </c>
      <c r="M25" s="38">
        <v>0</v>
      </c>
      <c r="N25" s="38">
        <v>0</v>
      </c>
      <c r="O25" s="38">
        <f t="shared" si="4"/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18707.5</v>
      </c>
      <c r="V25" s="38">
        <v>0</v>
      </c>
      <c r="W25" s="38">
        <v>0</v>
      </c>
      <c r="X25" s="38">
        <v>0</v>
      </c>
      <c r="Y25" s="38">
        <v>0</v>
      </c>
      <c r="Z25" s="38">
        <v>18707.5</v>
      </c>
      <c r="AA25" s="38">
        <f t="shared" si="1"/>
        <v>37415</v>
      </c>
      <c r="AB25" s="46"/>
    </row>
    <row r="26" spans="1:28" x14ac:dyDescent="0.2">
      <c r="A26" s="16" t="s">
        <v>1683</v>
      </c>
      <c r="B26" s="16" t="s">
        <v>1535</v>
      </c>
      <c r="C26" s="16" t="s">
        <v>1535</v>
      </c>
      <c r="D26" s="16" t="s">
        <v>1656</v>
      </c>
      <c r="E26" s="16" t="s">
        <v>1657</v>
      </c>
      <c r="F26" s="16" t="s">
        <v>1664</v>
      </c>
      <c r="G26" s="16" t="s">
        <v>1665</v>
      </c>
      <c r="H26" s="16" t="s">
        <v>1667</v>
      </c>
      <c r="I26" s="16" t="s">
        <v>230</v>
      </c>
      <c r="J26" s="36" t="str">
        <f t="shared" si="2"/>
        <v>0003-DES2.1.1.9.1.4</v>
      </c>
      <c r="K26" s="38">
        <v>48000</v>
      </c>
      <c r="L26" s="38">
        <v>47400</v>
      </c>
      <c r="M26" s="38">
        <v>0</v>
      </c>
      <c r="N26" s="38">
        <v>0</v>
      </c>
      <c r="O26" s="38">
        <f t="shared" si="4"/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22800</v>
      </c>
      <c r="V26" s="38">
        <v>0</v>
      </c>
      <c r="W26" s="38">
        <v>0</v>
      </c>
      <c r="X26" s="38">
        <v>0</v>
      </c>
      <c r="Y26" s="38">
        <v>0</v>
      </c>
      <c r="Z26" s="38">
        <v>24600</v>
      </c>
      <c r="AA26" s="38">
        <f t="shared" si="1"/>
        <v>47400</v>
      </c>
      <c r="AB26" s="46"/>
    </row>
    <row r="27" spans="1:28" x14ac:dyDescent="0.2">
      <c r="A27" s="16" t="s">
        <v>1683</v>
      </c>
      <c r="B27" s="16" t="s">
        <v>1535</v>
      </c>
      <c r="C27" s="16" t="s">
        <v>1535</v>
      </c>
      <c r="D27" s="16" t="s">
        <v>1656</v>
      </c>
      <c r="E27" s="16" t="s">
        <v>1668</v>
      </c>
      <c r="F27" s="16" t="s">
        <v>1669</v>
      </c>
      <c r="G27" s="16" t="s">
        <v>1669</v>
      </c>
      <c r="H27" s="16" t="s">
        <v>1670</v>
      </c>
      <c r="I27" s="16" t="s">
        <v>272</v>
      </c>
      <c r="J27" s="36" t="str">
        <f t="shared" si="2"/>
        <v>0003-DES2.1.3.1.1.13</v>
      </c>
      <c r="K27" s="38">
        <v>0</v>
      </c>
      <c r="L27" s="38">
        <v>20203.999999999996</v>
      </c>
      <c r="M27" s="38">
        <v>1683.64</v>
      </c>
      <c r="N27" s="38">
        <v>1683.64</v>
      </c>
      <c r="O27" s="38">
        <f t="shared" si="4"/>
        <v>0</v>
      </c>
      <c r="P27" s="38">
        <v>1683.6399999999999</v>
      </c>
      <c r="Q27" s="38">
        <v>1683.64</v>
      </c>
      <c r="R27" s="38">
        <v>1683.64</v>
      </c>
      <c r="S27" s="38">
        <v>1683.64</v>
      </c>
      <c r="T27" s="38">
        <v>1683.64</v>
      </c>
      <c r="U27" s="38">
        <v>1683.64</v>
      </c>
      <c r="V27" s="38">
        <v>1683.64</v>
      </c>
      <c r="W27" s="38">
        <v>1683.64</v>
      </c>
      <c r="X27" s="38">
        <v>1683.64</v>
      </c>
      <c r="Y27" s="38">
        <v>1683.64</v>
      </c>
      <c r="Z27" s="38">
        <v>1683.96</v>
      </c>
      <c r="AA27" s="38">
        <f t="shared" si="1"/>
        <v>20203.999999999996</v>
      </c>
      <c r="AB27" s="46"/>
    </row>
    <row r="28" spans="1:28" x14ac:dyDescent="0.2">
      <c r="A28" s="16" t="s">
        <v>1683</v>
      </c>
      <c r="B28" s="16" t="s">
        <v>1535</v>
      </c>
      <c r="C28" s="16" t="s">
        <v>1535</v>
      </c>
      <c r="D28" s="16" t="s">
        <v>1656</v>
      </c>
      <c r="E28" s="16" t="s">
        <v>1668</v>
      </c>
      <c r="F28" s="16" t="s">
        <v>1669</v>
      </c>
      <c r="G28" s="16" t="s">
        <v>1669</v>
      </c>
      <c r="H28" s="16" t="s">
        <v>1671</v>
      </c>
      <c r="I28" s="16" t="s">
        <v>276</v>
      </c>
      <c r="J28" s="36" t="str">
        <f t="shared" si="2"/>
        <v>0003-DES2.1.3.1.1.15</v>
      </c>
      <c r="K28" s="38">
        <v>200236.99999999991</v>
      </c>
      <c r="L28" s="38">
        <v>174211.00000000017</v>
      </c>
      <c r="M28" s="38">
        <v>14477.060000000012</v>
      </c>
      <c r="N28" s="38">
        <v>13434.160000000011</v>
      </c>
      <c r="O28" s="38">
        <f t="shared" si="4"/>
        <v>1042.9000000000015</v>
      </c>
      <c r="P28" s="38">
        <v>12350.760000000009</v>
      </c>
      <c r="Q28" s="38">
        <v>12350.760000000009</v>
      </c>
      <c r="R28" s="38">
        <v>12350.760000000009</v>
      </c>
      <c r="S28" s="38">
        <v>21898.860000000015</v>
      </c>
      <c r="T28" s="38">
        <v>14477.060000000012</v>
      </c>
      <c r="U28" s="38">
        <v>14477.060000000012</v>
      </c>
      <c r="V28" s="38">
        <v>14477.060000000012</v>
      </c>
      <c r="W28" s="38">
        <v>14477.060000000012</v>
      </c>
      <c r="X28" s="38">
        <v>14477.060000000012</v>
      </c>
      <c r="Y28" s="38">
        <v>14544.420000000013</v>
      </c>
      <c r="Z28" s="38">
        <v>14895.98000000001</v>
      </c>
      <c r="AA28" s="38">
        <f t="shared" si="1"/>
        <v>174211.00000000015</v>
      </c>
      <c r="AB28" s="46"/>
    </row>
    <row r="29" spans="1:28" x14ac:dyDescent="0.2">
      <c r="A29" s="16" t="s">
        <v>1683</v>
      </c>
      <c r="B29" s="16" t="s">
        <v>1535</v>
      </c>
      <c r="C29" s="16" t="s">
        <v>1535</v>
      </c>
      <c r="D29" s="16" t="s">
        <v>1672</v>
      </c>
      <c r="E29" s="16" t="s">
        <v>1684</v>
      </c>
      <c r="F29" s="16" t="s">
        <v>1685</v>
      </c>
      <c r="G29" s="16" t="s">
        <v>1686</v>
      </c>
      <c r="H29" s="16" t="s">
        <v>1687</v>
      </c>
      <c r="I29" s="16" t="s">
        <v>521</v>
      </c>
      <c r="J29" s="36" t="str">
        <f t="shared" si="2"/>
        <v>0003-DES2.3.1.99.1.3</v>
      </c>
      <c r="K29" s="38">
        <v>11615</v>
      </c>
      <c r="L29" s="38">
        <v>11615</v>
      </c>
      <c r="M29" s="38">
        <v>1500</v>
      </c>
      <c r="N29" s="38">
        <v>0</v>
      </c>
      <c r="O29" s="38">
        <f t="shared" si="4"/>
        <v>1500</v>
      </c>
      <c r="P29" s="38">
        <v>0</v>
      </c>
      <c r="Q29" s="38">
        <v>4000</v>
      </c>
      <c r="R29" s="38">
        <v>2500</v>
      </c>
      <c r="S29" s="38">
        <v>0</v>
      </c>
      <c r="T29" s="38">
        <v>0</v>
      </c>
      <c r="U29" s="38">
        <v>1500</v>
      </c>
      <c r="V29" s="38">
        <v>3615</v>
      </c>
      <c r="W29" s="38">
        <v>0</v>
      </c>
      <c r="X29" s="38">
        <v>0</v>
      </c>
      <c r="Y29" s="38">
        <v>0</v>
      </c>
      <c r="Z29" s="38">
        <v>0</v>
      </c>
      <c r="AA29" s="38">
        <f t="shared" si="1"/>
        <v>11615</v>
      </c>
      <c r="AB29" s="46"/>
    </row>
    <row r="30" spans="1:28" x14ac:dyDescent="0.2">
      <c r="A30" s="16" t="s">
        <v>1683</v>
      </c>
      <c r="B30" s="16" t="s">
        <v>1535</v>
      </c>
      <c r="C30" s="16" t="s">
        <v>1535</v>
      </c>
      <c r="D30" s="16" t="s">
        <v>1672</v>
      </c>
      <c r="E30" s="16" t="s">
        <v>1673</v>
      </c>
      <c r="F30" s="16" t="s">
        <v>1674</v>
      </c>
      <c r="G30" s="16" t="s">
        <v>1675</v>
      </c>
      <c r="H30" s="16" t="s">
        <v>1676</v>
      </c>
      <c r="I30" s="16" t="s">
        <v>541</v>
      </c>
      <c r="J30" s="36" t="str">
        <f t="shared" si="2"/>
        <v>0003-DES2.3.2.1.2.1</v>
      </c>
      <c r="K30" s="38">
        <v>9600</v>
      </c>
      <c r="L30" s="38">
        <v>9600</v>
      </c>
      <c r="M30" s="38">
        <v>0</v>
      </c>
      <c r="N30" s="38">
        <v>0</v>
      </c>
      <c r="O30" s="38">
        <f t="shared" si="4"/>
        <v>0</v>
      </c>
      <c r="P30" s="38">
        <v>0</v>
      </c>
      <c r="Q30" s="38">
        <v>0</v>
      </c>
      <c r="R30" s="38">
        <v>0</v>
      </c>
      <c r="S30" s="38">
        <v>3200</v>
      </c>
      <c r="T30" s="38">
        <v>3200</v>
      </c>
      <c r="U30" s="38">
        <v>3200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f t="shared" si="1"/>
        <v>9600</v>
      </c>
      <c r="AB30" s="46"/>
    </row>
    <row r="31" spans="1:28" x14ac:dyDescent="0.2">
      <c r="A31" s="16" t="s">
        <v>1683</v>
      </c>
      <c r="B31" s="16" t="s">
        <v>1535</v>
      </c>
      <c r="C31" s="16" t="s">
        <v>1535</v>
      </c>
      <c r="D31" s="16" t="s">
        <v>1672</v>
      </c>
      <c r="E31" s="16" t="s">
        <v>1673</v>
      </c>
      <c r="F31" s="16" t="s">
        <v>1674</v>
      </c>
      <c r="G31" s="16" t="s">
        <v>1675</v>
      </c>
      <c r="H31" s="16" t="s">
        <v>1677</v>
      </c>
      <c r="I31" s="16" t="s">
        <v>543</v>
      </c>
      <c r="J31" s="36" t="str">
        <f t="shared" si="2"/>
        <v>0003-DES2.3.2.1.2.2</v>
      </c>
      <c r="K31" s="38">
        <v>7560</v>
      </c>
      <c r="L31" s="38">
        <v>7560</v>
      </c>
      <c r="M31" s="38">
        <v>0</v>
      </c>
      <c r="N31" s="38">
        <v>0</v>
      </c>
      <c r="O31" s="38">
        <f t="shared" si="4"/>
        <v>0</v>
      </c>
      <c r="P31" s="38">
        <v>0</v>
      </c>
      <c r="Q31" s="38">
        <v>0</v>
      </c>
      <c r="R31" s="38">
        <v>0</v>
      </c>
      <c r="S31" s="38">
        <v>2520</v>
      </c>
      <c r="T31" s="38">
        <v>2520</v>
      </c>
      <c r="U31" s="38">
        <v>2520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f t="shared" si="1"/>
        <v>7560</v>
      </c>
      <c r="AB31" s="46"/>
    </row>
    <row r="32" spans="1:28" x14ac:dyDescent="0.2">
      <c r="A32" s="16" t="s">
        <v>1683</v>
      </c>
      <c r="B32" s="16" t="s">
        <v>1535</v>
      </c>
      <c r="C32" s="16" t="s">
        <v>1535</v>
      </c>
      <c r="D32" s="16" t="s">
        <v>1672</v>
      </c>
      <c r="E32" s="16" t="s">
        <v>1673</v>
      </c>
      <c r="F32" s="16" t="s">
        <v>1688</v>
      </c>
      <c r="G32" s="16" t="s">
        <v>1689</v>
      </c>
      <c r="H32" s="16" t="s">
        <v>1690</v>
      </c>
      <c r="I32" s="16" t="s">
        <v>574</v>
      </c>
      <c r="J32" s="36" t="str">
        <f t="shared" si="2"/>
        <v>0003-DES2.3.2.2.4.1</v>
      </c>
      <c r="K32" s="38">
        <v>16000</v>
      </c>
      <c r="L32" s="38">
        <v>16000</v>
      </c>
      <c r="M32" s="38">
        <v>8000</v>
      </c>
      <c r="N32" s="38">
        <v>0</v>
      </c>
      <c r="O32" s="38">
        <f t="shared" si="4"/>
        <v>8000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8000</v>
      </c>
      <c r="V32" s="38">
        <v>8000</v>
      </c>
      <c r="W32" s="38">
        <v>0</v>
      </c>
      <c r="X32" s="38">
        <v>0</v>
      </c>
      <c r="Y32" s="38">
        <v>0</v>
      </c>
      <c r="Z32" s="38">
        <v>0</v>
      </c>
      <c r="AA32" s="38">
        <f t="shared" si="1"/>
        <v>16000</v>
      </c>
      <c r="AB32" s="46"/>
    </row>
    <row r="33" spans="1:28" x14ac:dyDescent="0.2">
      <c r="A33" s="16" t="s">
        <v>1683</v>
      </c>
      <c r="B33" s="16" t="s">
        <v>1535</v>
      </c>
      <c r="C33" s="16" t="s">
        <v>1535</v>
      </c>
      <c r="D33" s="16" t="s">
        <v>1672</v>
      </c>
      <c r="E33" s="16" t="s">
        <v>1673</v>
      </c>
      <c r="F33" s="16" t="s">
        <v>1688</v>
      </c>
      <c r="G33" s="16" t="s">
        <v>1691</v>
      </c>
      <c r="H33" s="16" t="s">
        <v>1692</v>
      </c>
      <c r="I33" s="16" t="s">
        <v>579</v>
      </c>
      <c r="J33" s="36" t="str">
        <f t="shared" si="2"/>
        <v>0003-DES2.3.2.2.5.1</v>
      </c>
      <c r="K33" s="38">
        <v>323200</v>
      </c>
      <c r="L33" s="38">
        <v>323200</v>
      </c>
      <c r="M33" s="38">
        <v>170120</v>
      </c>
      <c r="N33" s="38">
        <v>0</v>
      </c>
      <c r="O33" s="38">
        <f t="shared" si="4"/>
        <v>170120</v>
      </c>
      <c r="P33" s="38">
        <v>0</v>
      </c>
      <c r="Q33" s="38">
        <v>174120</v>
      </c>
      <c r="R33" s="38">
        <v>45280</v>
      </c>
      <c r="S33" s="38">
        <v>19600</v>
      </c>
      <c r="T33" s="38">
        <v>19600</v>
      </c>
      <c r="U33" s="38">
        <v>19600</v>
      </c>
      <c r="V33" s="38">
        <v>19600</v>
      </c>
      <c r="W33" s="38">
        <v>13400</v>
      </c>
      <c r="X33" s="38">
        <v>4000</v>
      </c>
      <c r="Y33" s="38">
        <v>4000</v>
      </c>
      <c r="Z33" s="38">
        <v>4000</v>
      </c>
      <c r="AA33" s="38">
        <f t="shared" si="1"/>
        <v>323200</v>
      </c>
      <c r="AB33" s="46"/>
    </row>
    <row r="34" spans="1:28" x14ac:dyDescent="0.2">
      <c r="A34" s="16" t="s">
        <v>1683</v>
      </c>
      <c r="B34" s="16" t="s">
        <v>1535</v>
      </c>
      <c r="C34" s="16" t="s">
        <v>1535</v>
      </c>
      <c r="D34" s="16" t="s">
        <v>1672</v>
      </c>
      <c r="E34" s="16" t="s">
        <v>1673</v>
      </c>
      <c r="F34" s="16" t="s">
        <v>1693</v>
      </c>
      <c r="G34" s="16" t="s">
        <v>1694</v>
      </c>
      <c r="H34" s="16" t="s">
        <v>1695</v>
      </c>
      <c r="I34" s="16" t="s">
        <v>624</v>
      </c>
      <c r="J34" s="36" t="str">
        <f t="shared" si="2"/>
        <v>0003-DES2.3.2.5.1.99</v>
      </c>
      <c r="K34" s="38">
        <v>6500</v>
      </c>
      <c r="L34" s="38">
        <v>6500</v>
      </c>
      <c r="M34" s="38">
        <v>0</v>
      </c>
      <c r="N34" s="38">
        <v>0</v>
      </c>
      <c r="O34" s="38">
        <f t="shared" si="4"/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6500</v>
      </c>
      <c r="AA34" s="38">
        <f t="shared" si="1"/>
        <v>6500</v>
      </c>
      <c r="AB34" s="46"/>
    </row>
    <row r="35" spans="1:28" x14ac:dyDescent="0.2">
      <c r="A35" s="16" t="s">
        <v>1683</v>
      </c>
      <c r="B35" s="16" t="s">
        <v>1535</v>
      </c>
      <c r="C35" s="16" t="s">
        <v>1535</v>
      </c>
      <c r="D35" s="16" t="s">
        <v>1672</v>
      </c>
      <c r="E35" s="16" t="s">
        <v>1673</v>
      </c>
      <c r="F35" s="16" t="s">
        <v>1678</v>
      </c>
      <c r="G35" s="16" t="s">
        <v>1679</v>
      </c>
      <c r="H35" s="16" t="s">
        <v>1696</v>
      </c>
      <c r="I35" s="16" t="s">
        <v>667</v>
      </c>
      <c r="J35" s="36" t="str">
        <f t="shared" si="2"/>
        <v>0003-DES2.3.2.7.10.1</v>
      </c>
      <c r="K35" s="38">
        <v>45000</v>
      </c>
      <c r="L35" s="38">
        <v>45000</v>
      </c>
      <c r="M35" s="38">
        <v>0</v>
      </c>
      <c r="N35" s="38">
        <v>0</v>
      </c>
      <c r="O35" s="38">
        <f t="shared" si="4"/>
        <v>0</v>
      </c>
      <c r="P35" s="38">
        <v>0</v>
      </c>
      <c r="Q35" s="38">
        <v>0</v>
      </c>
      <c r="R35" s="38">
        <v>0</v>
      </c>
      <c r="S35" s="38">
        <v>15000</v>
      </c>
      <c r="T35" s="38">
        <v>15000</v>
      </c>
      <c r="U35" s="38">
        <v>15000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f t="shared" si="1"/>
        <v>45000</v>
      </c>
      <c r="AB35" s="46"/>
    </row>
    <row r="36" spans="1:28" x14ac:dyDescent="0.2">
      <c r="A36" s="16" t="s">
        <v>1683</v>
      </c>
      <c r="B36" s="16" t="s">
        <v>1535</v>
      </c>
      <c r="C36" s="16" t="s">
        <v>1535</v>
      </c>
      <c r="D36" s="16" t="s">
        <v>1672</v>
      </c>
      <c r="E36" s="16" t="s">
        <v>1673</v>
      </c>
      <c r="F36" s="16" t="s">
        <v>1678</v>
      </c>
      <c r="G36" s="16" t="s">
        <v>1679</v>
      </c>
      <c r="H36" s="16" t="s">
        <v>1680</v>
      </c>
      <c r="I36" s="16" t="s">
        <v>672</v>
      </c>
      <c r="J36" s="36" t="str">
        <f t="shared" si="2"/>
        <v>0003-DES2.3.2.7.10.99</v>
      </c>
      <c r="K36" s="38">
        <v>11651</v>
      </c>
      <c r="L36" s="38">
        <v>11651</v>
      </c>
      <c r="M36" s="38">
        <v>0</v>
      </c>
      <c r="N36" s="38">
        <v>0</v>
      </c>
      <c r="O36" s="38">
        <f t="shared" si="4"/>
        <v>0</v>
      </c>
      <c r="P36" s="38">
        <v>0</v>
      </c>
      <c r="Q36" s="38">
        <v>4000</v>
      </c>
      <c r="R36" s="38">
        <v>0</v>
      </c>
      <c r="S36" s="38">
        <v>7651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f t="shared" si="1"/>
        <v>11651</v>
      </c>
      <c r="AB36" s="46"/>
    </row>
    <row r="37" spans="1:28" x14ac:dyDescent="0.2">
      <c r="A37" s="16" t="s">
        <v>1683</v>
      </c>
      <c r="B37" s="16" t="s">
        <v>1535</v>
      </c>
      <c r="C37" s="16" t="s">
        <v>1535</v>
      </c>
      <c r="D37" s="16" t="s">
        <v>1672</v>
      </c>
      <c r="E37" s="16" t="s">
        <v>1673</v>
      </c>
      <c r="F37" s="16" t="s">
        <v>1678</v>
      </c>
      <c r="G37" s="16" t="s">
        <v>1697</v>
      </c>
      <c r="H37" s="16" t="s">
        <v>1698</v>
      </c>
      <c r="I37" s="16" t="s">
        <v>688</v>
      </c>
      <c r="J37" s="36" t="str">
        <f t="shared" si="2"/>
        <v>0003-DES2.3.2.7.11.99</v>
      </c>
      <c r="K37" s="38">
        <v>90000</v>
      </c>
      <c r="L37" s="38">
        <v>90000</v>
      </c>
      <c r="M37" s="38">
        <v>90000</v>
      </c>
      <c r="N37" s="38">
        <v>0</v>
      </c>
      <c r="O37" s="38">
        <f t="shared" si="4"/>
        <v>90000</v>
      </c>
      <c r="P37" s="38">
        <v>0</v>
      </c>
      <c r="Q37" s="38">
        <v>90000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f t="shared" si="1"/>
        <v>90000</v>
      </c>
      <c r="AB37" s="46"/>
    </row>
    <row r="38" spans="1:28" x14ac:dyDescent="0.2">
      <c r="A38" s="16" t="s">
        <v>1683</v>
      </c>
      <c r="B38" s="16" t="s">
        <v>1535</v>
      </c>
      <c r="C38" s="16" t="s">
        <v>1535</v>
      </c>
      <c r="D38" s="16" t="s">
        <v>1672</v>
      </c>
      <c r="E38" s="16" t="s">
        <v>1673</v>
      </c>
      <c r="F38" s="16" t="s">
        <v>1678</v>
      </c>
      <c r="G38" s="16" t="s">
        <v>1699</v>
      </c>
      <c r="H38" s="16" t="s">
        <v>1700</v>
      </c>
      <c r="I38" s="16" t="s">
        <v>706</v>
      </c>
      <c r="J38" s="36" t="str">
        <f t="shared" si="2"/>
        <v>0003-DES2.3.2.7.14.98</v>
      </c>
      <c r="K38" s="38">
        <v>342000</v>
      </c>
      <c r="L38" s="38">
        <v>342000</v>
      </c>
      <c r="M38" s="38">
        <v>0</v>
      </c>
      <c r="N38" s="38">
        <v>0</v>
      </c>
      <c r="O38" s="38">
        <f t="shared" si="4"/>
        <v>0</v>
      </c>
      <c r="P38" s="38">
        <v>16000</v>
      </c>
      <c r="Q38" s="38">
        <v>29000</v>
      </c>
      <c r="R38" s="38">
        <v>29000</v>
      </c>
      <c r="S38" s="38">
        <v>31000</v>
      </c>
      <c r="T38" s="38">
        <v>9000</v>
      </c>
      <c r="U38" s="38">
        <v>9000</v>
      </c>
      <c r="V38" s="38">
        <v>15000</v>
      </c>
      <c r="W38" s="38">
        <v>51000</v>
      </c>
      <c r="X38" s="38">
        <v>51000</v>
      </c>
      <c r="Y38" s="38">
        <v>51000</v>
      </c>
      <c r="Z38" s="38">
        <v>51000</v>
      </c>
      <c r="AA38" s="38">
        <f t="shared" si="1"/>
        <v>342000</v>
      </c>
      <c r="AB38" s="46"/>
    </row>
    <row r="39" spans="1:28" x14ac:dyDescent="0.2">
      <c r="A39" s="16" t="s">
        <v>1683</v>
      </c>
      <c r="B39" s="16" t="s">
        <v>1535</v>
      </c>
      <c r="C39" s="16" t="s">
        <v>1535</v>
      </c>
      <c r="D39" s="16" t="s">
        <v>1672</v>
      </c>
      <c r="E39" s="16" t="s">
        <v>1673</v>
      </c>
      <c r="F39" s="16" t="s">
        <v>1681</v>
      </c>
      <c r="G39" s="16" t="s">
        <v>1682</v>
      </c>
      <c r="H39" s="16" t="s">
        <v>1682</v>
      </c>
      <c r="I39" s="16" t="s">
        <v>774</v>
      </c>
      <c r="J39" s="36" t="str">
        <f t="shared" si="2"/>
        <v>0003-DES2.3.2.9.1.1</v>
      </c>
      <c r="K39" s="38">
        <v>295380</v>
      </c>
      <c r="L39" s="38">
        <v>295380</v>
      </c>
      <c r="M39" s="38">
        <v>0</v>
      </c>
      <c r="N39" s="38">
        <v>0</v>
      </c>
      <c r="O39" s="38">
        <f t="shared" si="4"/>
        <v>0</v>
      </c>
      <c r="P39" s="38">
        <v>36000</v>
      </c>
      <c r="Q39" s="38">
        <v>60000</v>
      </c>
      <c r="R39" s="38">
        <v>60000</v>
      </c>
      <c r="S39" s="38">
        <v>60000</v>
      </c>
      <c r="T39" s="38">
        <v>6000</v>
      </c>
      <c r="U39" s="38">
        <v>6000</v>
      </c>
      <c r="V39" s="38">
        <v>18000</v>
      </c>
      <c r="W39" s="38">
        <v>18000</v>
      </c>
      <c r="X39" s="38">
        <v>18000</v>
      </c>
      <c r="Y39" s="38">
        <v>13380</v>
      </c>
      <c r="Z39" s="38">
        <v>0</v>
      </c>
      <c r="AA39" s="38">
        <f t="shared" si="1"/>
        <v>295380</v>
      </c>
      <c r="AB39" s="46"/>
    </row>
    <row r="40" spans="1:28" x14ac:dyDescent="0.2">
      <c r="A40" s="16" t="s">
        <v>1701</v>
      </c>
      <c r="B40" s="16" t="s">
        <v>12</v>
      </c>
      <c r="C40" s="16" t="s">
        <v>12</v>
      </c>
      <c r="D40" s="16" t="s">
        <v>1643</v>
      </c>
      <c r="E40" s="16" t="s">
        <v>1702</v>
      </c>
      <c r="F40" s="16" t="s">
        <v>1703</v>
      </c>
      <c r="G40" s="16" t="s">
        <v>1704</v>
      </c>
      <c r="H40" s="16" t="s">
        <v>1705</v>
      </c>
      <c r="I40" s="16" t="s">
        <v>1149</v>
      </c>
      <c r="J40" s="36" t="str">
        <f t="shared" si="2"/>
        <v>0004-PI 12.6.3.2.3.1</v>
      </c>
      <c r="K40" s="38">
        <v>50000</v>
      </c>
      <c r="L40" s="38">
        <v>50000</v>
      </c>
      <c r="M40" s="38">
        <v>0</v>
      </c>
      <c r="N40" s="38">
        <v>0</v>
      </c>
      <c r="O40" s="38">
        <f t="shared" si="4"/>
        <v>0</v>
      </c>
      <c r="P40" s="38">
        <v>0</v>
      </c>
      <c r="Q40" s="38">
        <v>0</v>
      </c>
      <c r="R40" s="38">
        <v>0</v>
      </c>
      <c r="S40" s="38">
        <v>0</v>
      </c>
      <c r="T40" s="38">
        <v>50000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f t="shared" si="1"/>
        <v>50000</v>
      </c>
      <c r="AB40" s="46"/>
    </row>
    <row r="41" spans="1:28" x14ac:dyDescent="0.2">
      <c r="A41" s="16" t="s">
        <v>1701</v>
      </c>
      <c r="B41" s="16" t="s">
        <v>12</v>
      </c>
      <c r="C41" s="16" t="s">
        <v>12</v>
      </c>
      <c r="D41" s="16" t="s">
        <v>1643</v>
      </c>
      <c r="E41" s="16" t="s">
        <v>1649</v>
      </c>
      <c r="F41" s="16" t="s">
        <v>1650</v>
      </c>
      <c r="G41" s="16" t="s">
        <v>1651</v>
      </c>
      <c r="H41" s="16" t="s">
        <v>1652</v>
      </c>
      <c r="I41" s="16" t="s">
        <v>1278</v>
      </c>
      <c r="J41" s="36" t="str">
        <f t="shared" si="2"/>
        <v>0004-PI 12.6.8.1.3.1</v>
      </c>
      <c r="K41" s="38">
        <v>104570</v>
      </c>
      <c r="L41" s="38">
        <v>104570</v>
      </c>
      <c r="M41" s="38">
        <v>0</v>
      </c>
      <c r="N41" s="38">
        <v>0</v>
      </c>
      <c r="O41" s="38">
        <f t="shared" si="4"/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104570</v>
      </c>
      <c r="AA41" s="38">
        <f t="shared" si="1"/>
        <v>104570</v>
      </c>
      <c r="AB41" s="46"/>
    </row>
    <row r="42" spans="1:28" x14ac:dyDescent="0.2">
      <c r="A42" s="16" t="s">
        <v>1701</v>
      </c>
      <c r="B42" s="16" t="s">
        <v>12</v>
      </c>
      <c r="C42" s="16" t="s">
        <v>12</v>
      </c>
      <c r="D42" s="16" t="s">
        <v>1643</v>
      </c>
      <c r="E42" s="16" t="s">
        <v>1649</v>
      </c>
      <c r="F42" s="16" t="s">
        <v>1650</v>
      </c>
      <c r="G42" s="16" t="s">
        <v>1653</v>
      </c>
      <c r="H42" s="16" t="s">
        <v>1654</v>
      </c>
      <c r="I42" s="16" t="s">
        <v>1284</v>
      </c>
      <c r="J42" s="36" t="str">
        <f t="shared" si="2"/>
        <v>0004-PI 12.6.8.1.4.3</v>
      </c>
      <c r="K42" s="38">
        <v>24000</v>
      </c>
      <c r="L42" s="38">
        <v>24000</v>
      </c>
      <c r="M42" s="38">
        <v>0</v>
      </c>
      <c r="N42" s="38">
        <v>0</v>
      </c>
      <c r="O42" s="38">
        <f t="shared" si="4"/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24000</v>
      </c>
      <c r="AA42" s="38">
        <f t="shared" si="1"/>
        <v>24000</v>
      </c>
      <c r="AB42" s="46"/>
    </row>
    <row r="43" spans="1:28" x14ac:dyDescent="0.2">
      <c r="A43" s="16" t="s">
        <v>1706</v>
      </c>
      <c r="B43" s="16" t="s">
        <v>13</v>
      </c>
      <c r="C43" s="16" t="s">
        <v>13</v>
      </c>
      <c r="D43" s="16" t="s">
        <v>1656</v>
      </c>
      <c r="E43" s="16" t="s">
        <v>1657</v>
      </c>
      <c r="F43" s="16" t="s">
        <v>1660</v>
      </c>
      <c r="G43" s="16" t="s">
        <v>1661</v>
      </c>
      <c r="H43" s="16" t="s">
        <v>1662</v>
      </c>
      <c r="I43" s="16" t="s">
        <v>115</v>
      </c>
      <c r="J43" s="36" t="str">
        <f t="shared" si="2"/>
        <v>0005-OPP2.1.1.13.1.1</v>
      </c>
      <c r="K43" s="38">
        <v>1163644.0000000002</v>
      </c>
      <c r="L43" s="38">
        <v>1178044.0000000002</v>
      </c>
      <c r="M43" s="38">
        <v>98170.280000000013</v>
      </c>
      <c r="N43" s="38">
        <v>91492.130000000019</v>
      </c>
      <c r="O43" s="38">
        <f t="shared" si="4"/>
        <v>6678.1499999999942</v>
      </c>
      <c r="P43" s="38">
        <v>91906.090000000011</v>
      </c>
      <c r="Q43" s="38">
        <v>91906.090000000011</v>
      </c>
      <c r="R43" s="38">
        <v>91906.090000000011</v>
      </c>
      <c r="S43" s="38">
        <v>123641.00000000001</v>
      </c>
      <c r="T43" s="38">
        <v>98170.280000000013</v>
      </c>
      <c r="U43" s="38">
        <v>98170.280000000013</v>
      </c>
      <c r="V43" s="38">
        <v>98170.280000000013</v>
      </c>
      <c r="W43" s="38">
        <v>98170.280000000013</v>
      </c>
      <c r="X43" s="38">
        <v>98170.280000000013</v>
      </c>
      <c r="Y43" s="38">
        <v>98170.280000000013</v>
      </c>
      <c r="Z43" s="38">
        <v>98170.920000000013</v>
      </c>
      <c r="AA43" s="38">
        <f t="shared" si="1"/>
        <v>1178044.0000000002</v>
      </c>
      <c r="AB43" s="46"/>
    </row>
    <row r="44" spans="1:28" x14ac:dyDescent="0.2">
      <c r="A44" s="16" t="s">
        <v>1706</v>
      </c>
      <c r="B44" s="16" t="s">
        <v>13</v>
      </c>
      <c r="C44" s="16" t="s">
        <v>13</v>
      </c>
      <c r="D44" s="16" t="s">
        <v>1656</v>
      </c>
      <c r="E44" s="16" t="s">
        <v>1657</v>
      </c>
      <c r="F44" s="16" t="s">
        <v>1660</v>
      </c>
      <c r="G44" s="16" t="s">
        <v>1661</v>
      </c>
      <c r="H44" s="16" t="s">
        <v>1663</v>
      </c>
      <c r="I44" s="16" t="s">
        <v>120</v>
      </c>
      <c r="J44" s="36" t="str">
        <f t="shared" si="2"/>
        <v>0005-OPP2.1.1.13.1.2</v>
      </c>
      <c r="K44" s="38">
        <v>493870</v>
      </c>
      <c r="L44" s="38">
        <v>496270.00000000006</v>
      </c>
      <c r="M44" s="38">
        <v>40856.76</v>
      </c>
      <c r="N44" s="38">
        <v>19329.75</v>
      </c>
      <c r="O44" s="38">
        <f t="shared" si="4"/>
        <v>21527.010000000002</v>
      </c>
      <c r="P44" s="38">
        <v>19414.189999999999</v>
      </c>
      <c r="Q44" s="38">
        <v>19414.189999999999</v>
      </c>
      <c r="R44" s="38">
        <v>19414.189999999999</v>
      </c>
      <c r="S44" s="38">
        <v>127510.81</v>
      </c>
      <c r="T44" s="38">
        <v>40742.57</v>
      </c>
      <c r="U44" s="38">
        <v>40742.57</v>
      </c>
      <c r="V44" s="38">
        <v>40742.57</v>
      </c>
      <c r="W44" s="38">
        <v>40742.57</v>
      </c>
      <c r="X44" s="38">
        <v>40742.57</v>
      </c>
      <c r="Y44" s="38">
        <v>40742.57</v>
      </c>
      <c r="Z44" s="38">
        <v>46731.45</v>
      </c>
      <c r="AA44" s="38">
        <f t="shared" si="1"/>
        <v>496270.00000000006</v>
      </c>
      <c r="AB44" s="46"/>
    </row>
    <row r="45" spans="1:28" x14ac:dyDescent="0.2">
      <c r="A45" s="16" t="s">
        <v>1706</v>
      </c>
      <c r="B45" s="16" t="s">
        <v>13</v>
      </c>
      <c r="C45" s="16" t="s">
        <v>13</v>
      </c>
      <c r="D45" s="16" t="s">
        <v>1656</v>
      </c>
      <c r="E45" s="16" t="s">
        <v>1657</v>
      </c>
      <c r="F45" s="16" t="s">
        <v>1664</v>
      </c>
      <c r="G45" s="16" t="s">
        <v>1665</v>
      </c>
      <c r="H45" s="16" t="s">
        <v>1667</v>
      </c>
      <c r="I45" s="16" t="s">
        <v>230</v>
      </c>
      <c r="J45" s="36" t="str">
        <f t="shared" si="2"/>
        <v>0005-OPP2.1.1.9.1.4</v>
      </c>
      <c r="K45" s="38">
        <v>9600</v>
      </c>
      <c r="L45" s="38">
        <v>9600</v>
      </c>
      <c r="M45" s="38">
        <v>0</v>
      </c>
      <c r="N45" s="38">
        <v>0</v>
      </c>
      <c r="O45" s="38">
        <f t="shared" si="4"/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4800</v>
      </c>
      <c r="V45" s="38">
        <v>0</v>
      </c>
      <c r="W45" s="38">
        <v>0</v>
      </c>
      <c r="X45" s="38">
        <v>0</v>
      </c>
      <c r="Y45" s="38">
        <v>0</v>
      </c>
      <c r="Z45" s="38">
        <v>4800</v>
      </c>
      <c r="AA45" s="38">
        <f t="shared" si="1"/>
        <v>9600</v>
      </c>
      <c r="AB45" s="46"/>
    </row>
    <row r="46" spans="1:28" x14ac:dyDescent="0.2">
      <c r="A46" s="16" t="s">
        <v>1706</v>
      </c>
      <c r="B46" s="16" t="s">
        <v>13</v>
      </c>
      <c r="C46" s="16" t="s">
        <v>13</v>
      </c>
      <c r="D46" s="16" t="s">
        <v>1656</v>
      </c>
      <c r="E46" s="16" t="s">
        <v>1668</v>
      </c>
      <c r="F46" s="16" t="s">
        <v>1669</v>
      </c>
      <c r="G46" s="16" t="s">
        <v>1669</v>
      </c>
      <c r="H46" s="16" t="s">
        <v>1671</v>
      </c>
      <c r="I46" s="16" t="s">
        <v>276</v>
      </c>
      <c r="J46" s="36" t="str">
        <f t="shared" si="2"/>
        <v>0005-OPP2.1.3.1.1.15</v>
      </c>
      <c r="K46" s="38">
        <v>40042.999999999993</v>
      </c>
      <c r="L46" s="38">
        <v>39283.999999999993</v>
      </c>
      <c r="M46" s="38">
        <v>3450.6799999999994</v>
      </c>
      <c r="N46" s="38">
        <v>2816.8399999999997</v>
      </c>
      <c r="O46" s="38">
        <f t="shared" si="4"/>
        <v>633.83999999999969</v>
      </c>
      <c r="P46" s="38">
        <v>2816.8399999999997</v>
      </c>
      <c r="Q46" s="38">
        <v>2816.8399999999997</v>
      </c>
      <c r="R46" s="38">
        <v>2816.8399999999997</v>
      </c>
      <c r="S46" s="38">
        <v>5321.7400000000016</v>
      </c>
      <c r="T46" s="38">
        <v>3242.0999999999995</v>
      </c>
      <c r="U46" s="38">
        <v>3242.0999999999995</v>
      </c>
      <c r="V46" s="38">
        <v>3242.0999999999995</v>
      </c>
      <c r="W46" s="38">
        <v>3242.0999999999995</v>
      </c>
      <c r="X46" s="38">
        <v>3242.0999999999995</v>
      </c>
      <c r="Y46" s="38">
        <v>3242.0999999999995</v>
      </c>
      <c r="Z46" s="38">
        <v>3242.2999999999997</v>
      </c>
      <c r="AA46" s="38">
        <f t="shared" si="1"/>
        <v>39283.999999999993</v>
      </c>
      <c r="AB46" s="46"/>
    </row>
    <row r="47" spans="1:28" x14ac:dyDescent="0.2">
      <c r="A47" s="16" t="s">
        <v>1706</v>
      </c>
      <c r="B47" s="16" t="s">
        <v>13</v>
      </c>
      <c r="C47" s="16" t="s">
        <v>13</v>
      </c>
      <c r="D47" s="16" t="s">
        <v>1672</v>
      </c>
      <c r="E47" s="16" t="s">
        <v>1673</v>
      </c>
      <c r="F47" s="16" t="s">
        <v>1678</v>
      </c>
      <c r="G47" s="16" t="s">
        <v>1697</v>
      </c>
      <c r="H47" s="16" t="s">
        <v>1698</v>
      </c>
      <c r="I47" s="16" t="s">
        <v>688</v>
      </c>
      <c r="J47" s="36" t="str">
        <f t="shared" si="2"/>
        <v>0005-OPP2.3.2.7.11.99</v>
      </c>
      <c r="K47" s="38">
        <v>41000</v>
      </c>
      <c r="L47" s="38">
        <v>41000</v>
      </c>
      <c r="M47" s="38">
        <v>0</v>
      </c>
      <c r="N47" s="38">
        <v>0</v>
      </c>
      <c r="O47" s="38">
        <f t="shared" si="4"/>
        <v>0</v>
      </c>
      <c r="P47" s="38">
        <v>0</v>
      </c>
      <c r="Q47" s="38">
        <v>0</v>
      </c>
      <c r="R47" s="38">
        <v>0</v>
      </c>
      <c r="S47" s="38">
        <v>21000</v>
      </c>
      <c r="T47" s="38">
        <v>0</v>
      </c>
      <c r="U47" s="38">
        <v>0</v>
      </c>
      <c r="V47" s="38">
        <v>0</v>
      </c>
      <c r="W47" s="38">
        <v>20000</v>
      </c>
      <c r="X47" s="38">
        <v>0</v>
      </c>
      <c r="Y47" s="38">
        <v>0</v>
      </c>
      <c r="Z47" s="38">
        <v>0</v>
      </c>
      <c r="AA47" s="38">
        <f t="shared" si="1"/>
        <v>41000</v>
      </c>
      <c r="AB47" s="46"/>
    </row>
    <row r="48" spans="1:28" x14ac:dyDescent="0.2">
      <c r="A48" s="16" t="s">
        <v>1706</v>
      </c>
      <c r="B48" s="16" t="s">
        <v>13</v>
      </c>
      <c r="C48" s="16" t="s">
        <v>13</v>
      </c>
      <c r="D48" s="16" t="s">
        <v>1672</v>
      </c>
      <c r="E48" s="16" t="s">
        <v>1673</v>
      </c>
      <c r="F48" s="16" t="s">
        <v>1678</v>
      </c>
      <c r="G48" s="16" t="s">
        <v>1707</v>
      </c>
      <c r="H48" s="16" t="s">
        <v>1708</v>
      </c>
      <c r="I48" s="16" t="s">
        <v>700</v>
      </c>
      <c r="J48" s="36" t="str">
        <f t="shared" si="2"/>
        <v>0005-OPP2.3.2.7.13.98</v>
      </c>
      <c r="K48" s="38">
        <v>425000</v>
      </c>
      <c r="L48" s="38">
        <v>342853</v>
      </c>
      <c r="M48" s="38">
        <v>6853</v>
      </c>
      <c r="N48" s="38">
        <v>0</v>
      </c>
      <c r="O48" s="38">
        <f t="shared" si="4"/>
        <v>6853</v>
      </c>
      <c r="P48" s="38">
        <v>0</v>
      </c>
      <c r="Q48" s="38">
        <v>27500</v>
      </c>
      <c r="R48" s="38">
        <v>44000</v>
      </c>
      <c r="S48" s="38">
        <v>34000</v>
      </c>
      <c r="T48" s="38">
        <v>34000</v>
      </c>
      <c r="U48" s="38">
        <v>61000</v>
      </c>
      <c r="V48" s="38">
        <v>31853</v>
      </c>
      <c r="W48" s="38">
        <v>37000</v>
      </c>
      <c r="X48" s="38">
        <v>35000</v>
      </c>
      <c r="Y48" s="38">
        <v>28500</v>
      </c>
      <c r="Z48" s="38">
        <v>10000</v>
      </c>
      <c r="AA48" s="38">
        <f t="shared" si="1"/>
        <v>342853</v>
      </c>
      <c r="AB48" s="46"/>
    </row>
    <row r="49" spans="1:28" x14ac:dyDescent="0.2">
      <c r="A49" s="16" t="s">
        <v>1706</v>
      </c>
      <c r="B49" s="16" t="s">
        <v>13</v>
      </c>
      <c r="C49" s="16" t="s">
        <v>13</v>
      </c>
      <c r="D49" s="16" t="s">
        <v>1672</v>
      </c>
      <c r="E49" s="16" t="s">
        <v>1673</v>
      </c>
      <c r="F49" s="16" t="s">
        <v>1678</v>
      </c>
      <c r="G49" s="16" t="s">
        <v>1699</v>
      </c>
      <c r="H49" s="16" t="s">
        <v>1700</v>
      </c>
      <c r="I49" s="16" t="s">
        <v>706</v>
      </c>
      <c r="J49" s="36" t="str">
        <f t="shared" si="2"/>
        <v>0005-OPP2.3.2.7.14.98</v>
      </c>
      <c r="K49" s="38">
        <v>201000</v>
      </c>
      <c r="L49" s="38">
        <v>178500</v>
      </c>
      <c r="M49" s="38">
        <v>0</v>
      </c>
      <c r="N49" s="38">
        <v>0</v>
      </c>
      <c r="O49" s="38">
        <f t="shared" si="4"/>
        <v>0</v>
      </c>
      <c r="P49" s="38">
        <v>0</v>
      </c>
      <c r="Q49" s="38">
        <v>20000</v>
      </c>
      <c r="R49" s="38">
        <v>40000</v>
      </c>
      <c r="S49" s="38">
        <v>40000</v>
      </c>
      <c r="T49" s="38">
        <v>40000</v>
      </c>
      <c r="U49" s="38">
        <v>28500</v>
      </c>
      <c r="V49" s="38">
        <v>10000</v>
      </c>
      <c r="W49" s="38">
        <v>0</v>
      </c>
      <c r="X49" s="38">
        <v>0</v>
      </c>
      <c r="Y49" s="38">
        <v>0</v>
      </c>
      <c r="Z49" s="38">
        <v>0</v>
      </c>
      <c r="AA49" s="38">
        <f t="shared" si="1"/>
        <v>178500</v>
      </c>
      <c r="AB49" s="46"/>
    </row>
    <row r="50" spans="1:28" x14ac:dyDescent="0.2">
      <c r="A50" s="16" t="s">
        <v>1706</v>
      </c>
      <c r="B50" s="16" t="s">
        <v>13</v>
      </c>
      <c r="C50" s="16" t="s">
        <v>13</v>
      </c>
      <c r="D50" s="16" t="s">
        <v>1672</v>
      </c>
      <c r="E50" s="16" t="s">
        <v>1673</v>
      </c>
      <c r="F50" s="16" t="s">
        <v>1681</v>
      </c>
      <c r="G50" s="16" t="s">
        <v>1682</v>
      </c>
      <c r="H50" s="16" t="s">
        <v>1682</v>
      </c>
      <c r="I50" s="16" t="s">
        <v>774</v>
      </c>
      <c r="J50" s="36" t="str">
        <f t="shared" si="2"/>
        <v>0005-OPP2.3.2.9.1.1</v>
      </c>
      <c r="K50" s="38">
        <v>148000</v>
      </c>
      <c r="L50" s="38">
        <v>197500</v>
      </c>
      <c r="M50" s="38">
        <v>12360</v>
      </c>
      <c r="N50" s="38">
        <v>21000</v>
      </c>
      <c r="O50" s="38">
        <f t="shared" si="4"/>
        <v>-8640</v>
      </c>
      <c r="P50" s="38">
        <v>24360</v>
      </c>
      <c r="Q50" s="38">
        <v>60920</v>
      </c>
      <c r="R50" s="38">
        <v>34500</v>
      </c>
      <c r="S50" s="38">
        <v>34500</v>
      </c>
      <c r="T50" s="38">
        <v>0</v>
      </c>
      <c r="U50" s="38">
        <v>0</v>
      </c>
      <c r="V50" s="38">
        <v>0</v>
      </c>
      <c r="W50" s="38">
        <v>7000</v>
      </c>
      <c r="X50" s="38">
        <v>7000</v>
      </c>
      <c r="Y50" s="38">
        <v>8220</v>
      </c>
      <c r="Z50" s="38">
        <v>0</v>
      </c>
      <c r="AA50" s="38">
        <f t="shared" si="1"/>
        <v>197500</v>
      </c>
      <c r="AB50" s="46"/>
    </row>
    <row r="51" spans="1:28" x14ac:dyDescent="0.2">
      <c r="A51" s="16" t="s">
        <v>1709</v>
      </c>
      <c r="B51" s="16" t="s">
        <v>14</v>
      </c>
      <c r="C51" s="16" t="s">
        <v>14</v>
      </c>
      <c r="D51" s="16" t="s">
        <v>1656</v>
      </c>
      <c r="E51" s="16" t="s">
        <v>1657</v>
      </c>
      <c r="F51" s="16" t="s">
        <v>1660</v>
      </c>
      <c r="G51" s="16" t="s">
        <v>1661</v>
      </c>
      <c r="H51" s="16" t="s">
        <v>1662</v>
      </c>
      <c r="I51" s="16" t="s">
        <v>115</v>
      </c>
      <c r="J51" s="36" t="str">
        <f t="shared" si="2"/>
        <v>0006-JEFATURA2.1.1.13.1.1</v>
      </c>
      <c r="K51" s="38">
        <v>61971</v>
      </c>
      <c r="L51" s="38">
        <v>63171</v>
      </c>
      <c r="M51" s="38">
        <v>5264.19</v>
      </c>
      <c r="N51" s="38">
        <v>5264.19</v>
      </c>
      <c r="O51" s="38">
        <f t="shared" si="4"/>
        <v>0</v>
      </c>
      <c r="P51" s="38">
        <v>5264.19</v>
      </c>
      <c r="Q51" s="38">
        <v>5264.19</v>
      </c>
      <c r="R51" s="38">
        <v>5264.19</v>
      </c>
      <c r="S51" s="38">
        <v>5264.19</v>
      </c>
      <c r="T51" s="38">
        <v>5264.19</v>
      </c>
      <c r="U51" s="38">
        <v>5264.19</v>
      </c>
      <c r="V51" s="38">
        <v>5264.19</v>
      </c>
      <c r="W51" s="38">
        <v>5264.19</v>
      </c>
      <c r="X51" s="38">
        <v>5264.19</v>
      </c>
      <c r="Y51" s="38">
        <v>5264.19</v>
      </c>
      <c r="Z51" s="38">
        <v>5264.91</v>
      </c>
      <c r="AA51" s="38">
        <f t="shared" si="1"/>
        <v>63171</v>
      </c>
      <c r="AB51" s="46"/>
    </row>
    <row r="52" spans="1:28" x14ac:dyDescent="0.2">
      <c r="A52" s="16" t="s">
        <v>1709</v>
      </c>
      <c r="B52" s="16" t="s">
        <v>14</v>
      </c>
      <c r="C52" s="16" t="s">
        <v>14</v>
      </c>
      <c r="D52" s="16" t="s">
        <v>1656</v>
      </c>
      <c r="E52" s="16" t="s">
        <v>1657</v>
      </c>
      <c r="F52" s="16" t="s">
        <v>1660</v>
      </c>
      <c r="G52" s="16" t="s">
        <v>1661</v>
      </c>
      <c r="H52" s="16" t="s">
        <v>1663</v>
      </c>
      <c r="I52" s="16" t="s">
        <v>120</v>
      </c>
      <c r="J52" s="36" t="str">
        <f t="shared" si="2"/>
        <v>0006-JEFATURA2.1.1.13.1.2</v>
      </c>
      <c r="K52" s="38">
        <v>395911</v>
      </c>
      <c r="L52" s="38">
        <v>398311</v>
      </c>
      <c r="M52" s="38">
        <v>33192.57</v>
      </c>
      <c r="N52" s="38">
        <v>17836.189999999999</v>
      </c>
      <c r="O52" s="38">
        <f t="shared" si="4"/>
        <v>15356.380000000001</v>
      </c>
      <c r="P52" s="38">
        <v>17914.189999999999</v>
      </c>
      <c r="Q52" s="38">
        <v>17914.189999999999</v>
      </c>
      <c r="R52" s="38">
        <v>17914.189999999999</v>
      </c>
      <c r="S52" s="38">
        <v>17992.189999999999</v>
      </c>
      <c r="T52" s="38">
        <v>108899.33</v>
      </c>
      <c r="U52" s="38">
        <v>33078.379999999997</v>
      </c>
      <c r="V52" s="38">
        <v>33078.379999999997</v>
      </c>
      <c r="W52" s="38">
        <v>33078.379999999997</v>
      </c>
      <c r="X52" s="38">
        <v>33078.379999999997</v>
      </c>
      <c r="Y52" s="38">
        <v>33078.379999999997</v>
      </c>
      <c r="Z52" s="38">
        <v>34448.82</v>
      </c>
      <c r="AA52" s="38">
        <f t="shared" si="1"/>
        <v>398311</v>
      </c>
      <c r="AB52" s="46"/>
    </row>
    <row r="53" spans="1:28" x14ac:dyDescent="0.2">
      <c r="A53" s="16" t="s">
        <v>1709</v>
      </c>
      <c r="B53" s="16" t="s">
        <v>14</v>
      </c>
      <c r="C53" s="16" t="s">
        <v>14</v>
      </c>
      <c r="D53" s="16" t="s">
        <v>1656</v>
      </c>
      <c r="E53" s="16" t="s">
        <v>1657</v>
      </c>
      <c r="F53" s="16" t="s">
        <v>1664</v>
      </c>
      <c r="G53" s="16" t="s">
        <v>1665</v>
      </c>
      <c r="H53" s="16" t="s">
        <v>1667</v>
      </c>
      <c r="I53" s="16" t="s">
        <v>230</v>
      </c>
      <c r="J53" s="36" t="str">
        <f t="shared" si="2"/>
        <v>0006-JEFATURA2.1.1.9.1.4</v>
      </c>
      <c r="K53" s="38">
        <v>2400</v>
      </c>
      <c r="L53" s="38">
        <v>2400</v>
      </c>
      <c r="M53" s="38">
        <v>0</v>
      </c>
      <c r="N53" s="38">
        <v>0</v>
      </c>
      <c r="O53" s="38">
        <f t="shared" si="4"/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1200</v>
      </c>
      <c r="V53" s="38">
        <v>0</v>
      </c>
      <c r="W53" s="38">
        <v>0</v>
      </c>
      <c r="X53" s="38">
        <v>0</v>
      </c>
      <c r="Y53" s="38">
        <v>0</v>
      </c>
      <c r="Z53" s="38">
        <v>1200</v>
      </c>
      <c r="AA53" s="38">
        <f t="shared" si="1"/>
        <v>2400</v>
      </c>
      <c r="AB53" s="46"/>
    </row>
    <row r="54" spans="1:28" x14ac:dyDescent="0.2">
      <c r="A54" s="16" t="s">
        <v>1709</v>
      </c>
      <c r="B54" s="16" t="s">
        <v>14</v>
      </c>
      <c r="C54" s="16" t="s">
        <v>14</v>
      </c>
      <c r="D54" s="16" t="s">
        <v>1656</v>
      </c>
      <c r="E54" s="16" t="s">
        <v>1668</v>
      </c>
      <c r="F54" s="16" t="s">
        <v>1669</v>
      </c>
      <c r="G54" s="16" t="s">
        <v>1669</v>
      </c>
      <c r="H54" s="16" t="s">
        <v>1671</v>
      </c>
      <c r="I54" s="16" t="s">
        <v>276</v>
      </c>
      <c r="J54" s="36" t="str">
        <f t="shared" si="2"/>
        <v>0006-JEFATURA2.1.3.1.1.15</v>
      </c>
      <c r="K54" s="38">
        <v>10012</v>
      </c>
      <c r="L54" s="38">
        <v>10304</v>
      </c>
      <c r="M54" s="38">
        <v>858.62</v>
      </c>
      <c r="N54" s="38">
        <v>650.04</v>
      </c>
      <c r="O54" s="38">
        <f t="shared" si="4"/>
        <v>208.58000000000004</v>
      </c>
      <c r="P54" s="38">
        <v>650.04</v>
      </c>
      <c r="Q54" s="38">
        <v>650.04</v>
      </c>
      <c r="R54" s="38">
        <v>650.04</v>
      </c>
      <c r="S54" s="38">
        <v>650.04</v>
      </c>
      <c r="T54" s="38">
        <v>1901.52</v>
      </c>
      <c r="U54" s="38">
        <v>858.62</v>
      </c>
      <c r="V54" s="38">
        <v>858.62</v>
      </c>
      <c r="W54" s="38">
        <v>858.62</v>
      </c>
      <c r="X54" s="38">
        <v>858.62</v>
      </c>
      <c r="Y54" s="38">
        <v>858.62</v>
      </c>
      <c r="Z54" s="38">
        <v>859.18000000000006</v>
      </c>
      <c r="AA54" s="38">
        <f t="shared" si="1"/>
        <v>10304</v>
      </c>
      <c r="AB54" s="46"/>
    </row>
    <row r="55" spans="1:28" x14ac:dyDescent="0.2">
      <c r="A55" s="16" t="s">
        <v>1709</v>
      </c>
      <c r="B55" s="16" t="s">
        <v>14</v>
      </c>
      <c r="C55" s="16" t="s">
        <v>14</v>
      </c>
      <c r="D55" s="16" t="s">
        <v>1672</v>
      </c>
      <c r="E55" s="16" t="s">
        <v>1673</v>
      </c>
      <c r="F55" s="16" t="s">
        <v>1674</v>
      </c>
      <c r="G55" s="16" t="s">
        <v>1675</v>
      </c>
      <c r="H55" s="16" t="s">
        <v>1676</v>
      </c>
      <c r="I55" s="16" t="s">
        <v>541</v>
      </c>
      <c r="J55" s="36" t="str">
        <f t="shared" si="2"/>
        <v>0006-JEFATURA2.3.2.1.2.1</v>
      </c>
      <c r="K55" s="38">
        <v>12000</v>
      </c>
      <c r="L55" s="38">
        <v>12000</v>
      </c>
      <c r="M55" s="38">
        <v>0</v>
      </c>
      <c r="N55" s="38">
        <v>0</v>
      </c>
      <c r="O55" s="38">
        <f t="shared" si="4"/>
        <v>0</v>
      </c>
      <c r="P55" s="38">
        <v>0</v>
      </c>
      <c r="Q55" s="38">
        <v>12000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f t="shared" si="1"/>
        <v>12000</v>
      </c>
      <c r="AB55" s="46"/>
    </row>
    <row r="56" spans="1:28" x14ac:dyDescent="0.2">
      <c r="A56" s="16" t="s">
        <v>1709</v>
      </c>
      <c r="B56" s="16" t="s">
        <v>14</v>
      </c>
      <c r="C56" s="16" t="s">
        <v>14</v>
      </c>
      <c r="D56" s="16" t="s">
        <v>1672</v>
      </c>
      <c r="E56" s="16" t="s">
        <v>1673</v>
      </c>
      <c r="F56" s="16" t="s">
        <v>1674</v>
      </c>
      <c r="G56" s="16" t="s">
        <v>1675</v>
      </c>
      <c r="H56" s="16" t="s">
        <v>1677</v>
      </c>
      <c r="I56" s="16" t="s">
        <v>543</v>
      </c>
      <c r="J56" s="36" t="str">
        <f t="shared" si="2"/>
        <v>0006-JEFATURA2.3.2.1.2.2</v>
      </c>
      <c r="K56" s="38">
        <v>8000</v>
      </c>
      <c r="L56" s="38">
        <v>8000</v>
      </c>
      <c r="M56" s="38">
        <v>0</v>
      </c>
      <c r="N56" s="38">
        <v>0</v>
      </c>
      <c r="O56" s="38">
        <f t="shared" si="4"/>
        <v>0</v>
      </c>
      <c r="P56" s="38">
        <v>0</v>
      </c>
      <c r="Q56" s="38">
        <v>8000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f t="shared" si="1"/>
        <v>8000</v>
      </c>
      <c r="AB56" s="46"/>
    </row>
    <row r="57" spans="1:28" x14ac:dyDescent="0.2">
      <c r="A57" s="16" t="s">
        <v>1709</v>
      </c>
      <c r="B57" s="16" t="s">
        <v>14</v>
      </c>
      <c r="C57" s="16" t="s">
        <v>14</v>
      </c>
      <c r="D57" s="16" t="s">
        <v>1672</v>
      </c>
      <c r="E57" s="16" t="s">
        <v>1673</v>
      </c>
      <c r="F57" s="16" t="s">
        <v>1681</v>
      </c>
      <c r="G57" s="16" t="s">
        <v>1682</v>
      </c>
      <c r="H57" s="16" t="s">
        <v>1682</v>
      </c>
      <c r="I57" s="16" t="s">
        <v>774</v>
      </c>
      <c r="J57" s="36" t="str">
        <f t="shared" si="2"/>
        <v>0006-JEFATURA2.3.2.9.1.1</v>
      </c>
      <c r="K57" s="38">
        <v>100000</v>
      </c>
      <c r="L57" s="38">
        <v>64000</v>
      </c>
      <c r="M57" s="38">
        <v>5000</v>
      </c>
      <c r="N57" s="38">
        <v>5000</v>
      </c>
      <c r="O57" s="38">
        <f t="shared" si="4"/>
        <v>0</v>
      </c>
      <c r="P57" s="38">
        <v>5000</v>
      </c>
      <c r="Q57" s="38">
        <v>19000</v>
      </c>
      <c r="R57" s="38">
        <v>20000</v>
      </c>
      <c r="S57" s="38">
        <v>15000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f t="shared" si="1"/>
        <v>64000</v>
      </c>
      <c r="AB57" s="46"/>
    </row>
    <row r="58" spans="1:28" x14ac:dyDescent="0.2">
      <c r="A58" s="16" t="s">
        <v>1710</v>
      </c>
      <c r="B58" s="16" t="s">
        <v>15</v>
      </c>
      <c r="C58" s="16" t="s">
        <v>15</v>
      </c>
      <c r="D58" s="16" t="s">
        <v>1656</v>
      </c>
      <c r="E58" s="16" t="s">
        <v>1657</v>
      </c>
      <c r="F58" s="16" t="s">
        <v>1658</v>
      </c>
      <c r="G58" s="16" t="s">
        <v>1658</v>
      </c>
      <c r="H58" s="16" t="s">
        <v>1659</v>
      </c>
      <c r="I58" s="16" t="s">
        <v>71</v>
      </c>
      <c r="J58" s="36" t="str">
        <f t="shared" si="2"/>
        <v>0007-GG2.1.1.1.1.8</v>
      </c>
      <c r="K58" s="38">
        <v>0</v>
      </c>
      <c r="L58" s="38">
        <v>249428.99999999994</v>
      </c>
      <c r="M58" s="38">
        <v>20785.709999999995</v>
      </c>
      <c r="N58" s="38">
        <v>20785.71</v>
      </c>
      <c r="O58" s="38">
        <f t="shared" si="4"/>
        <v>0</v>
      </c>
      <c r="P58" s="38">
        <v>20785.709999999995</v>
      </c>
      <c r="Q58" s="38">
        <v>20785.709999999995</v>
      </c>
      <c r="R58" s="38">
        <v>20785.709999999995</v>
      </c>
      <c r="S58" s="38">
        <v>20785.709999999995</v>
      </c>
      <c r="T58" s="38">
        <v>20785.709999999995</v>
      </c>
      <c r="U58" s="38">
        <v>20785.709999999995</v>
      </c>
      <c r="V58" s="38">
        <v>20785.709999999995</v>
      </c>
      <c r="W58" s="38">
        <v>20785.709999999995</v>
      </c>
      <c r="X58" s="38">
        <v>20785.71</v>
      </c>
      <c r="Y58" s="38">
        <v>20785.71</v>
      </c>
      <c r="Z58" s="38">
        <v>20786.189999999999</v>
      </c>
      <c r="AA58" s="38">
        <f t="shared" si="1"/>
        <v>249428.99999999994</v>
      </c>
      <c r="AB58" s="46"/>
    </row>
    <row r="59" spans="1:28" x14ac:dyDescent="0.2">
      <c r="A59" s="16" t="s">
        <v>1710</v>
      </c>
      <c r="B59" s="16" t="s">
        <v>15</v>
      </c>
      <c r="C59" s="16" t="s">
        <v>15</v>
      </c>
      <c r="D59" s="16" t="s">
        <v>1656</v>
      </c>
      <c r="E59" s="16" t="s">
        <v>1657</v>
      </c>
      <c r="F59" s="16" t="s">
        <v>1660</v>
      </c>
      <c r="G59" s="16" t="s">
        <v>1661</v>
      </c>
      <c r="H59" s="16" t="s">
        <v>1662</v>
      </c>
      <c r="I59" s="16" t="s">
        <v>115</v>
      </c>
      <c r="J59" s="36" t="str">
        <f t="shared" si="2"/>
        <v>0007-GG2.1.1.13.1.1</v>
      </c>
      <c r="K59" s="38">
        <v>535882</v>
      </c>
      <c r="L59" s="38">
        <v>540682</v>
      </c>
      <c r="M59" s="38">
        <v>45056.76</v>
      </c>
      <c r="N59" s="38">
        <v>45027.33</v>
      </c>
      <c r="O59" s="38">
        <f t="shared" si="4"/>
        <v>29.430000000000291</v>
      </c>
      <c r="P59" s="38">
        <v>45056.76</v>
      </c>
      <c r="Q59" s="38">
        <v>45056.76</v>
      </c>
      <c r="R59" s="38">
        <v>45056.76</v>
      </c>
      <c r="S59" s="38">
        <v>45086.19</v>
      </c>
      <c r="T59" s="38">
        <v>45056.76</v>
      </c>
      <c r="U59" s="38">
        <v>45056.76</v>
      </c>
      <c r="V59" s="38">
        <v>45056.76</v>
      </c>
      <c r="W59" s="38">
        <v>45056.76</v>
      </c>
      <c r="X59" s="38">
        <v>45056.76</v>
      </c>
      <c r="Y59" s="38">
        <v>45056.76</v>
      </c>
      <c r="Z59" s="38">
        <v>45057.64</v>
      </c>
      <c r="AA59" s="38">
        <f t="shared" si="1"/>
        <v>540682</v>
      </c>
      <c r="AB59" s="46"/>
    </row>
    <row r="60" spans="1:28" ht="15" x14ac:dyDescent="0.25">
      <c r="A60" s="51" t="s">
        <v>1710</v>
      </c>
      <c r="B60" s="51" t="s">
        <v>15</v>
      </c>
      <c r="C60" s="51" t="s">
        <v>15</v>
      </c>
      <c r="D60" s="51" t="s">
        <v>1656</v>
      </c>
      <c r="E60" s="51" t="s">
        <v>1657</v>
      </c>
      <c r="F60" s="51" t="s">
        <v>1660</v>
      </c>
      <c r="G60" s="51" t="s">
        <v>1661</v>
      </c>
      <c r="H60" s="51" t="s">
        <v>1663</v>
      </c>
      <c r="I60" s="51" t="s">
        <v>120</v>
      </c>
      <c r="J60" s="52" t="str">
        <f t="shared" si="2"/>
        <v>0007-GG2.1.1.13.1.2</v>
      </c>
      <c r="K60" s="53">
        <v>345171</v>
      </c>
      <c r="L60" s="53">
        <v>54770</v>
      </c>
      <c r="M60" s="53">
        <v>13164.19</v>
      </c>
      <c r="N60" s="53">
        <v>0</v>
      </c>
      <c r="O60" s="53">
        <f t="shared" si="4"/>
        <v>13164.19</v>
      </c>
      <c r="P60" s="53">
        <v>0</v>
      </c>
      <c r="Q60" s="53">
        <v>8810.2900000000009</v>
      </c>
      <c r="R60" s="53">
        <f>14264.19+14264.19</f>
        <v>28528.38</v>
      </c>
      <c r="S60" s="53">
        <f>14264.19+14264.19</f>
        <v>28528.38</v>
      </c>
      <c r="T60" s="53">
        <f>14264.19+14264.19</f>
        <v>28528.38</v>
      </c>
      <c r="U60" s="53">
        <f>11977.43+14264.19</f>
        <v>26241.620000000003</v>
      </c>
      <c r="V60" s="53">
        <v>14264.19</v>
      </c>
      <c r="W60" s="53">
        <v>14264.19</v>
      </c>
      <c r="X60" s="53">
        <v>14264.19</v>
      </c>
      <c r="Y60" s="53">
        <v>14264.19</v>
      </c>
      <c r="Z60" s="53">
        <v>14264.19</v>
      </c>
      <c r="AA60" s="53">
        <f t="shared" si="1"/>
        <v>191958.00000000003</v>
      </c>
      <c r="AB60" s="54" t="s">
        <v>1711</v>
      </c>
    </row>
    <row r="61" spans="1:28" x14ac:dyDescent="0.2">
      <c r="A61" s="16" t="s">
        <v>1710</v>
      </c>
      <c r="B61" s="16" t="s">
        <v>15</v>
      </c>
      <c r="C61" s="16" t="s">
        <v>15</v>
      </c>
      <c r="D61" s="16" t="s">
        <v>1656</v>
      </c>
      <c r="E61" s="16" t="s">
        <v>1657</v>
      </c>
      <c r="F61" s="16" t="s">
        <v>1664</v>
      </c>
      <c r="G61" s="16" t="s">
        <v>1665</v>
      </c>
      <c r="H61" s="16" t="s">
        <v>1666</v>
      </c>
      <c r="I61" s="16" t="s">
        <v>226</v>
      </c>
      <c r="J61" s="36" t="str">
        <f t="shared" si="2"/>
        <v>0007-GG2.1.1.9.1.2</v>
      </c>
      <c r="K61" s="38">
        <v>0</v>
      </c>
      <c r="L61" s="38">
        <v>41572</v>
      </c>
      <c r="M61" s="38">
        <v>0</v>
      </c>
      <c r="N61" s="38">
        <v>0</v>
      </c>
      <c r="O61" s="38">
        <f t="shared" si="4"/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20786</v>
      </c>
      <c r="V61" s="38">
        <v>0</v>
      </c>
      <c r="W61" s="38">
        <v>0</v>
      </c>
      <c r="X61" s="38">
        <v>0</v>
      </c>
      <c r="Y61" s="38">
        <v>0</v>
      </c>
      <c r="Z61" s="38">
        <v>20786</v>
      </c>
      <c r="AA61" s="38">
        <f t="shared" si="1"/>
        <v>41572</v>
      </c>
      <c r="AB61" s="46"/>
    </row>
    <row r="62" spans="1:28" x14ac:dyDescent="0.2">
      <c r="A62" s="16" t="s">
        <v>1710</v>
      </c>
      <c r="B62" s="16" t="s">
        <v>15</v>
      </c>
      <c r="C62" s="16" t="s">
        <v>15</v>
      </c>
      <c r="D62" s="16" t="s">
        <v>1656</v>
      </c>
      <c r="E62" s="16" t="s">
        <v>1657</v>
      </c>
      <c r="F62" s="16" t="s">
        <v>1664</v>
      </c>
      <c r="G62" s="16" t="s">
        <v>1665</v>
      </c>
      <c r="H62" s="16" t="s">
        <v>1667</v>
      </c>
      <c r="I62" s="16" t="s">
        <v>230</v>
      </c>
      <c r="J62" s="36" t="str">
        <f t="shared" si="2"/>
        <v>0007-GG2.1.1.9.1.4</v>
      </c>
      <c r="K62" s="38">
        <v>3600</v>
      </c>
      <c r="L62" s="38">
        <v>3000</v>
      </c>
      <c r="M62" s="38">
        <v>0</v>
      </c>
      <c r="N62" s="38">
        <v>0</v>
      </c>
      <c r="O62" s="38">
        <f t="shared" si="4"/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1500</v>
      </c>
      <c r="V62" s="38">
        <v>0</v>
      </c>
      <c r="W62" s="38">
        <v>0</v>
      </c>
      <c r="X62" s="38">
        <v>0</v>
      </c>
      <c r="Y62" s="38">
        <v>0</v>
      </c>
      <c r="Z62" s="38">
        <v>1500</v>
      </c>
      <c r="AA62" s="38">
        <f t="shared" si="1"/>
        <v>3000</v>
      </c>
      <c r="AB62" s="46"/>
    </row>
    <row r="63" spans="1:28" x14ac:dyDescent="0.2">
      <c r="A63" s="16" t="s">
        <v>1710</v>
      </c>
      <c r="B63" s="16" t="s">
        <v>15</v>
      </c>
      <c r="C63" s="16" t="s">
        <v>15</v>
      </c>
      <c r="D63" s="16" t="s">
        <v>1656</v>
      </c>
      <c r="E63" s="16" t="s">
        <v>1668</v>
      </c>
      <c r="F63" s="16" t="s">
        <v>1669</v>
      </c>
      <c r="G63" s="16" t="s">
        <v>1669</v>
      </c>
      <c r="H63" s="16" t="s">
        <v>1670</v>
      </c>
      <c r="I63" s="16" t="s">
        <v>272</v>
      </c>
      <c r="J63" s="36" t="str">
        <f t="shared" si="2"/>
        <v>0007-GG2.1.3.1.1.13</v>
      </c>
      <c r="K63" s="38">
        <v>0</v>
      </c>
      <c r="L63" s="38">
        <v>22448.999999999993</v>
      </c>
      <c r="M63" s="38">
        <v>1870.71</v>
      </c>
      <c r="N63" s="38">
        <v>1870.71</v>
      </c>
      <c r="O63" s="38">
        <f t="shared" si="4"/>
        <v>0</v>
      </c>
      <c r="P63" s="38">
        <v>1870.71</v>
      </c>
      <c r="Q63" s="38">
        <v>1870.71</v>
      </c>
      <c r="R63" s="38">
        <v>1870.71</v>
      </c>
      <c r="S63" s="38">
        <v>1870.71</v>
      </c>
      <c r="T63" s="38">
        <v>1870.71</v>
      </c>
      <c r="U63" s="38">
        <v>1870.71</v>
      </c>
      <c r="V63" s="38">
        <v>1870.71</v>
      </c>
      <c r="W63" s="38">
        <v>1870.71</v>
      </c>
      <c r="X63" s="38">
        <v>1870.71</v>
      </c>
      <c r="Y63" s="38">
        <v>1870.71</v>
      </c>
      <c r="Z63" s="38">
        <v>1871.19</v>
      </c>
      <c r="AA63" s="38">
        <f t="shared" si="1"/>
        <v>22448.999999999993</v>
      </c>
      <c r="AB63" s="46"/>
    </row>
    <row r="64" spans="1:28" x14ac:dyDescent="0.2">
      <c r="A64" s="16" t="s">
        <v>1710</v>
      </c>
      <c r="B64" s="16" t="s">
        <v>15</v>
      </c>
      <c r="C64" s="16" t="s">
        <v>15</v>
      </c>
      <c r="D64" s="16" t="s">
        <v>1656</v>
      </c>
      <c r="E64" s="16" t="s">
        <v>1668</v>
      </c>
      <c r="F64" s="16" t="s">
        <v>1669</v>
      </c>
      <c r="G64" s="16" t="s">
        <v>1669</v>
      </c>
      <c r="H64" s="16" t="s">
        <v>1671</v>
      </c>
      <c r="I64" s="16" t="s">
        <v>276</v>
      </c>
      <c r="J64" s="36" t="str">
        <f t="shared" si="2"/>
        <v>0007-GG2.1.3.1.1.15</v>
      </c>
      <c r="K64" s="38">
        <v>15017.999999999996</v>
      </c>
      <c r="L64" s="38">
        <v>10402.000000000002</v>
      </c>
      <c r="M64" s="38">
        <v>867.68000000000006</v>
      </c>
      <c r="N64" s="38">
        <v>866.72</v>
      </c>
      <c r="O64" s="38">
        <f t="shared" si="4"/>
        <v>0.96000000000003638</v>
      </c>
      <c r="P64" s="38">
        <v>866.72</v>
      </c>
      <c r="Q64" s="38">
        <f>866.72+216.67</f>
        <v>1083.3900000000001</v>
      </c>
      <c r="R64" s="38">
        <f>866.72+216.67</f>
        <v>1083.3900000000001</v>
      </c>
      <c r="S64" s="38">
        <f>867.68+216.67</f>
        <v>1084.3499999999999</v>
      </c>
      <c r="T64" s="38">
        <f t="shared" ref="T64:Y64" si="5">866.72+216.67</f>
        <v>1083.3900000000001</v>
      </c>
      <c r="U64" s="38">
        <f t="shared" si="5"/>
        <v>1083.3900000000001</v>
      </c>
      <c r="V64" s="38">
        <f t="shared" si="5"/>
        <v>1083.3900000000001</v>
      </c>
      <c r="W64" s="38">
        <f t="shared" si="5"/>
        <v>1083.3900000000001</v>
      </c>
      <c r="X64" s="38">
        <f t="shared" si="5"/>
        <v>1083.3900000000001</v>
      </c>
      <c r="Y64" s="38">
        <f t="shared" si="5"/>
        <v>1083.3900000000001</v>
      </c>
      <c r="Z64" s="38">
        <f>867.12+650</f>
        <v>1517.12</v>
      </c>
      <c r="AA64" s="38">
        <f t="shared" si="1"/>
        <v>13002.03</v>
      </c>
      <c r="AB64" s="46"/>
    </row>
    <row r="65" spans="1:28" x14ac:dyDescent="0.2">
      <c r="A65" s="16" t="s">
        <v>1710</v>
      </c>
      <c r="B65" s="16" t="s">
        <v>15</v>
      </c>
      <c r="C65" s="16" t="s">
        <v>15</v>
      </c>
      <c r="D65" s="16" t="s">
        <v>1672</v>
      </c>
      <c r="E65" s="16" t="s">
        <v>1673</v>
      </c>
      <c r="F65" s="16" t="s">
        <v>1681</v>
      </c>
      <c r="G65" s="16" t="s">
        <v>1682</v>
      </c>
      <c r="H65" s="16" t="s">
        <v>1682</v>
      </c>
      <c r="I65" s="16" t="s">
        <v>774</v>
      </c>
      <c r="J65" s="36" t="str">
        <f t="shared" si="2"/>
        <v>0007-GG2.3.2.9.1.1</v>
      </c>
      <c r="K65" s="38">
        <v>120000</v>
      </c>
      <c r="L65" s="38">
        <v>120000</v>
      </c>
      <c r="M65" s="38">
        <v>24000</v>
      </c>
      <c r="N65" s="38">
        <v>14000</v>
      </c>
      <c r="O65" s="38">
        <f t="shared" si="4"/>
        <v>10000</v>
      </c>
      <c r="P65" s="38">
        <v>22500</v>
      </c>
      <c r="Q65" s="38">
        <v>34500</v>
      </c>
      <c r="R65" s="38">
        <v>25500</v>
      </c>
      <c r="S65" s="38">
        <v>12000</v>
      </c>
      <c r="T65" s="38">
        <v>9500</v>
      </c>
      <c r="U65" s="38">
        <v>2000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f t="shared" si="1"/>
        <v>120000</v>
      </c>
      <c r="AB65" s="46"/>
    </row>
    <row r="66" spans="1:28" x14ac:dyDescent="0.2">
      <c r="A66" s="16" t="s">
        <v>1712</v>
      </c>
      <c r="B66" s="16" t="s">
        <v>16</v>
      </c>
      <c r="C66" s="16" t="s">
        <v>16</v>
      </c>
      <c r="D66" s="16" t="s">
        <v>1656</v>
      </c>
      <c r="E66" s="16" t="s">
        <v>1657</v>
      </c>
      <c r="F66" s="16" t="s">
        <v>1660</v>
      </c>
      <c r="G66" s="16" t="s">
        <v>1661</v>
      </c>
      <c r="H66" s="16" t="s">
        <v>1662</v>
      </c>
      <c r="I66" s="16" t="s">
        <v>115</v>
      </c>
      <c r="J66" s="36" t="str">
        <f t="shared" si="2"/>
        <v>0008-OAUGD2.1.1.13.1.1</v>
      </c>
      <c r="K66" s="38">
        <v>823614.00000000023</v>
      </c>
      <c r="L66" s="38">
        <v>790444.00000000012</v>
      </c>
      <c r="M66" s="38">
        <v>65870.28</v>
      </c>
      <c r="N66" s="38">
        <v>53186.960000000006</v>
      </c>
      <c r="O66" s="38">
        <f t="shared" si="4"/>
        <v>12683.319999999992</v>
      </c>
      <c r="P66" s="38">
        <v>53377.71</v>
      </c>
      <c r="Q66" s="38">
        <v>53377.71</v>
      </c>
      <c r="R66" s="38">
        <v>68034.47</v>
      </c>
      <c r="S66" s="38">
        <v>101374.54999999999</v>
      </c>
      <c r="T66" s="38">
        <v>65870.28</v>
      </c>
      <c r="U66" s="38">
        <v>65870.28</v>
      </c>
      <c r="V66" s="38">
        <v>65870.28</v>
      </c>
      <c r="W66" s="38">
        <v>65870.28</v>
      </c>
      <c r="X66" s="38">
        <v>65870.28</v>
      </c>
      <c r="Y66" s="38">
        <v>65870.28</v>
      </c>
      <c r="Z66" s="38">
        <v>65870.92</v>
      </c>
      <c r="AA66" s="38">
        <f t="shared" si="1"/>
        <v>790444.00000000012</v>
      </c>
      <c r="AB66" s="46"/>
    </row>
    <row r="67" spans="1:28" x14ac:dyDescent="0.2">
      <c r="A67" s="16" t="s">
        <v>1712</v>
      </c>
      <c r="B67" s="16" t="s">
        <v>16</v>
      </c>
      <c r="C67" s="16" t="s">
        <v>16</v>
      </c>
      <c r="D67" s="16" t="s">
        <v>1656</v>
      </c>
      <c r="E67" s="16" t="s">
        <v>1657</v>
      </c>
      <c r="F67" s="16" t="s">
        <v>1660</v>
      </c>
      <c r="G67" s="16" t="s">
        <v>1661</v>
      </c>
      <c r="H67" s="16" t="s">
        <v>1663</v>
      </c>
      <c r="I67" s="16" t="s">
        <v>120</v>
      </c>
      <c r="J67" s="36" t="str">
        <f t="shared" si="2"/>
        <v>0008-OAUGD2.1.1.13.1.2</v>
      </c>
      <c r="K67" s="38">
        <v>515733.00000000012</v>
      </c>
      <c r="L67" s="38">
        <v>568104.00000000012</v>
      </c>
      <c r="M67" s="38">
        <v>47341.9</v>
      </c>
      <c r="N67" s="38">
        <v>26846.239999999998</v>
      </c>
      <c r="O67" s="38">
        <f t="shared" si="4"/>
        <v>20495.660000000003</v>
      </c>
      <c r="P67" s="38">
        <v>27849.329999999994</v>
      </c>
      <c r="Q67" s="38">
        <v>27849.329999999994</v>
      </c>
      <c r="R67" s="38">
        <v>27849.329999999994</v>
      </c>
      <c r="S67" s="38">
        <v>126315.27</v>
      </c>
      <c r="T67" s="38">
        <v>47341.9</v>
      </c>
      <c r="U67" s="38">
        <v>47341.9</v>
      </c>
      <c r="V67" s="38">
        <v>47341.9</v>
      </c>
      <c r="W67" s="38">
        <v>47341.9</v>
      </c>
      <c r="X67" s="38">
        <v>47341.9</v>
      </c>
      <c r="Y67" s="38">
        <v>47341.9</v>
      </c>
      <c r="Z67" s="38">
        <v>47343.1</v>
      </c>
      <c r="AA67" s="38">
        <f t="shared" si="1"/>
        <v>568104.00000000012</v>
      </c>
      <c r="AB67" s="46"/>
    </row>
    <row r="68" spans="1:28" x14ac:dyDescent="0.2">
      <c r="A68" s="16" t="s">
        <v>1712</v>
      </c>
      <c r="B68" s="16" t="s">
        <v>16</v>
      </c>
      <c r="C68" s="16" t="s">
        <v>16</v>
      </c>
      <c r="D68" s="16" t="s">
        <v>1656</v>
      </c>
      <c r="E68" s="16" t="s">
        <v>1657</v>
      </c>
      <c r="F68" s="16" t="s">
        <v>1664</v>
      </c>
      <c r="G68" s="16" t="s">
        <v>1665</v>
      </c>
      <c r="H68" s="16" t="s">
        <v>1667</v>
      </c>
      <c r="I68" s="16" t="s">
        <v>230</v>
      </c>
      <c r="J68" s="36" t="str">
        <f t="shared" si="2"/>
        <v>0008-OAUGD2.1.1.9.1.4</v>
      </c>
      <c r="K68" s="38">
        <v>13200</v>
      </c>
      <c r="L68" s="38">
        <v>13200</v>
      </c>
      <c r="M68" s="38">
        <v>0</v>
      </c>
      <c r="N68" s="38">
        <v>0</v>
      </c>
      <c r="O68" s="38">
        <f t="shared" si="4"/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6600</v>
      </c>
      <c r="V68" s="38">
        <v>0</v>
      </c>
      <c r="W68" s="38">
        <v>0</v>
      </c>
      <c r="X68" s="38">
        <v>0</v>
      </c>
      <c r="Y68" s="38">
        <v>0</v>
      </c>
      <c r="Z68" s="38">
        <v>6600</v>
      </c>
      <c r="AA68" s="38">
        <f t="shared" si="1"/>
        <v>13200</v>
      </c>
      <c r="AB68" s="46"/>
    </row>
    <row r="69" spans="1:28" x14ac:dyDescent="0.2">
      <c r="A69" s="16" t="s">
        <v>1712</v>
      </c>
      <c r="B69" s="16" t="s">
        <v>16</v>
      </c>
      <c r="C69" s="16" t="s">
        <v>16</v>
      </c>
      <c r="D69" s="16" t="s">
        <v>1656</v>
      </c>
      <c r="E69" s="16" t="s">
        <v>1668</v>
      </c>
      <c r="F69" s="16" t="s">
        <v>1669</v>
      </c>
      <c r="G69" s="16" t="s">
        <v>1669</v>
      </c>
      <c r="H69" s="16" t="s">
        <v>1671</v>
      </c>
      <c r="I69" s="16" t="s">
        <v>276</v>
      </c>
      <c r="J69" s="36" t="str">
        <f t="shared" si="2"/>
        <v>0008-OAUGD2.1.3.1.1.15</v>
      </c>
      <c r="K69" s="38">
        <v>55065.999999999985</v>
      </c>
      <c r="L69" s="38">
        <v>49403.999999999985</v>
      </c>
      <c r="M69" s="38">
        <v>4384.4999999999991</v>
      </c>
      <c r="N69" s="38">
        <v>3466.8799999999992</v>
      </c>
      <c r="O69" s="38">
        <f t="shared" si="4"/>
        <v>917.61999999999989</v>
      </c>
      <c r="P69" s="38">
        <v>3466.8799999999992</v>
      </c>
      <c r="Q69" s="38">
        <v>3466.8799999999992</v>
      </c>
      <c r="R69" s="38">
        <v>4301.1999999999989</v>
      </c>
      <c r="S69" s="38">
        <v>6053.1400000000021</v>
      </c>
      <c r="T69" s="38">
        <v>4092.619999999999</v>
      </c>
      <c r="U69" s="38">
        <v>4092.619999999999</v>
      </c>
      <c r="V69" s="38">
        <v>4092.619999999999</v>
      </c>
      <c r="W69" s="38">
        <v>4092.619999999999</v>
      </c>
      <c r="X69" s="38">
        <v>4092.619999999999</v>
      </c>
      <c r="Y69" s="38">
        <v>4092.619999999999</v>
      </c>
      <c r="Z69" s="38">
        <v>4093.2999999999988</v>
      </c>
      <c r="AA69" s="38">
        <f t="shared" si="1"/>
        <v>49403.999999999985</v>
      </c>
      <c r="AB69" s="46"/>
    </row>
    <row r="70" spans="1:28" x14ac:dyDescent="0.2">
      <c r="A70" s="16" t="s">
        <v>1712</v>
      </c>
      <c r="B70" s="16" t="s">
        <v>16</v>
      </c>
      <c r="C70" s="16" t="s">
        <v>16</v>
      </c>
      <c r="D70" s="16" t="s">
        <v>1672</v>
      </c>
      <c r="E70" s="16" t="s">
        <v>1684</v>
      </c>
      <c r="F70" s="16" t="s">
        <v>1713</v>
      </c>
      <c r="G70" s="16" t="s">
        <v>1714</v>
      </c>
      <c r="H70" s="16" t="s">
        <v>1715</v>
      </c>
      <c r="I70" s="16" t="s">
        <v>433</v>
      </c>
      <c r="J70" s="36" t="str">
        <f t="shared" si="2"/>
        <v>0008-OAUGD2.3.1.2.1.1</v>
      </c>
      <c r="K70" s="38">
        <v>800</v>
      </c>
      <c r="L70" s="38">
        <v>800</v>
      </c>
      <c r="M70" s="38">
        <v>0</v>
      </c>
      <c r="N70" s="38">
        <v>0</v>
      </c>
      <c r="O70" s="38">
        <f t="shared" si="4"/>
        <v>0</v>
      </c>
      <c r="P70" s="38">
        <v>0</v>
      </c>
      <c r="Q70" s="38">
        <v>0</v>
      </c>
      <c r="R70" s="38">
        <v>200</v>
      </c>
      <c r="S70" s="38">
        <v>0</v>
      </c>
      <c r="T70" s="38">
        <v>600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f t="shared" si="1"/>
        <v>800</v>
      </c>
      <c r="AB70" s="46"/>
    </row>
    <row r="71" spans="1:28" x14ac:dyDescent="0.2">
      <c r="A71" s="16" t="s">
        <v>1712</v>
      </c>
      <c r="B71" s="16" t="s">
        <v>16</v>
      </c>
      <c r="C71" s="16" t="s">
        <v>16</v>
      </c>
      <c r="D71" s="16" t="s">
        <v>1672</v>
      </c>
      <c r="E71" s="16" t="s">
        <v>1684</v>
      </c>
      <c r="F71" s="16" t="s">
        <v>1716</v>
      </c>
      <c r="G71" s="16" t="s">
        <v>1717</v>
      </c>
      <c r="H71" s="16" t="s">
        <v>1718</v>
      </c>
      <c r="I71" s="16" t="s">
        <v>464</v>
      </c>
      <c r="J71" s="36" t="str">
        <f t="shared" si="2"/>
        <v>0008-OAUGD2.3.1.5.1.2</v>
      </c>
      <c r="K71" s="38">
        <v>4500</v>
      </c>
      <c r="L71" s="38">
        <v>4500</v>
      </c>
      <c r="M71" s="38">
        <v>0</v>
      </c>
      <c r="N71" s="38">
        <v>0</v>
      </c>
      <c r="O71" s="38">
        <f t="shared" si="4"/>
        <v>0</v>
      </c>
      <c r="P71" s="38">
        <v>0</v>
      </c>
      <c r="Q71" s="38">
        <v>0</v>
      </c>
      <c r="R71" s="38">
        <v>0</v>
      </c>
      <c r="S71" s="38">
        <v>0</v>
      </c>
      <c r="T71" s="38">
        <v>1000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3500</v>
      </c>
      <c r="AA71" s="38">
        <f t="shared" ref="AA71:AA134" si="6">+N71+SUM(P71:Z71)</f>
        <v>4500</v>
      </c>
      <c r="AB71" s="46"/>
    </row>
    <row r="72" spans="1:28" x14ac:dyDescent="0.2">
      <c r="A72" s="16" t="s">
        <v>1712</v>
      </c>
      <c r="B72" s="16" t="s">
        <v>16</v>
      </c>
      <c r="C72" s="16" t="s">
        <v>16</v>
      </c>
      <c r="D72" s="16" t="s">
        <v>1672</v>
      </c>
      <c r="E72" s="16" t="s">
        <v>1684</v>
      </c>
      <c r="F72" s="16" t="s">
        <v>1719</v>
      </c>
      <c r="G72" s="16" t="s">
        <v>1720</v>
      </c>
      <c r="H72" s="16" t="s">
        <v>1721</v>
      </c>
      <c r="I72" s="16" t="s">
        <v>481</v>
      </c>
      <c r="J72" s="36" t="str">
        <f t="shared" ref="J72:J135" si="7">+CONCATENATE(C72,I72)</f>
        <v>0008-OAUGD2.3.1.6.1.2</v>
      </c>
      <c r="K72" s="38">
        <v>600</v>
      </c>
      <c r="L72" s="38">
        <v>600</v>
      </c>
      <c r="M72" s="38">
        <v>0</v>
      </c>
      <c r="N72" s="38">
        <v>0</v>
      </c>
      <c r="O72" s="38">
        <f t="shared" si="4"/>
        <v>0</v>
      </c>
      <c r="P72" s="38">
        <v>0</v>
      </c>
      <c r="Q72" s="38">
        <v>0</v>
      </c>
      <c r="R72" s="38">
        <v>0</v>
      </c>
      <c r="S72" s="38">
        <v>0</v>
      </c>
      <c r="T72" s="38">
        <v>600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f t="shared" si="6"/>
        <v>600</v>
      </c>
      <c r="AB72" s="46"/>
    </row>
    <row r="73" spans="1:28" x14ac:dyDescent="0.2">
      <c r="A73" s="16" t="s">
        <v>1712</v>
      </c>
      <c r="B73" s="16" t="s">
        <v>16</v>
      </c>
      <c r="C73" s="16" t="s">
        <v>16</v>
      </c>
      <c r="D73" s="16" t="s">
        <v>1672</v>
      </c>
      <c r="E73" s="16" t="s">
        <v>1684</v>
      </c>
      <c r="F73" s="16" t="s">
        <v>1722</v>
      </c>
      <c r="G73" s="16" t="s">
        <v>1723</v>
      </c>
      <c r="H73" s="16" t="s">
        <v>1724</v>
      </c>
      <c r="I73" s="16" t="s">
        <v>503</v>
      </c>
      <c r="J73" s="36" t="str">
        <f t="shared" si="7"/>
        <v>0008-OAUGD2.3.1.8.2.1</v>
      </c>
      <c r="K73" s="38">
        <v>1000</v>
      </c>
      <c r="L73" s="38">
        <v>1000</v>
      </c>
      <c r="M73" s="38">
        <v>0</v>
      </c>
      <c r="N73" s="38">
        <v>0</v>
      </c>
      <c r="O73" s="38">
        <f t="shared" si="4"/>
        <v>0</v>
      </c>
      <c r="P73" s="38">
        <v>0</v>
      </c>
      <c r="Q73" s="38">
        <v>0</v>
      </c>
      <c r="R73" s="38">
        <v>1000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f t="shared" si="6"/>
        <v>1000</v>
      </c>
      <c r="AB73" s="46"/>
    </row>
    <row r="74" spans="1:28" x14ac:dyDescent="0.2">
      <c r="A74" s="16" t="s">
        <v>1712</v>
      </c>
      <c r="B74" s="16" t="s">
        <v>16</v>
      </c>
      <c r="C74" s="16" t="s">
        <v>16</v>
      </c>
      <c r="D74" s="16" t="s">
        <v>1672</v>
      </c>
      <c r="E74" s="16" t="s">
        <v>1673</v>
      </c>
      <c r="F74" s="16" t="s">
        <v>1674</v>
      </c>
      <c r="G74" s="16" t="s">
        <v>1675</v>
      </c>
      <c r="H74" s="16" t="s">
        <v>1676</v>
      </c>
      <c r="I74" s="16" t="s">
        <v>541</v>
      </c>
      <c r="J74" s="36" t="str">
        <f t="shared" si="7"/>
        <v>0008-OAUGD2.3.2.1.2.1</v>
      </c>
      <c r="K74" s="38">
        <v>700</v>
      </c>
      <c r="L74" s="38">
        <v>700</v>
      </c>
      <c r="M74" s="38">
        <v>0</v>
      </c>
      <c r="N74" s="38">
        <v>0</v>
      </c>
      <c r="O74" s="38">
        <f t="shared" si="4"/>
        <v>0</v>
      </c>
      <c r="P74" s="38">
        <v>0</v>
      </c>
      <c r="Q74" s="38">
        <v>0</v>
      </c>
      <c r="R74" s="38">
        <v>0</v>
      </c>
      <c r="S74" s="38">
        <v>0</v>
      </c>
      <c r="T74" s="38">
        <v>400</v>
      </c>
      <c r="U74" s="38">
        <v>100</v>
      </c>
      <c r="V74" s="38">
        <v>0</v>
      </c>
      <c r="W74" s="38">
        <v>100</v>
      </c>
      <c r="X74" s="38">
        <v>0</v>
      </c>
      <c r="Y74" s="38">
        <v>100</v>
      </c>
      <c r="Z74" s="38">
        <v>0</v>
      </c>
      <c r="AA74" s="38">
        <f t="shared" si="6"/>
        <v>700</v>
      </c>
      <c r="AB74" s="46"/>
    </row>
    <row r="75" spans="1:28" x14ac:dyDescent="0.2">
      <c r="A75" s="16" t="s">
        <v>1712</v>
      </c>
      <c r="B75" s="16" t="s">
        <v>16</v>
      </c>
      <c r="C75" s="16" t="s">
        <v>16</v>
      </c>
      <c r="D75" s="16" t="s">
        <v>1672</v>
      </c>
      <c r="E75" s="16" t="s">
        <v>1673</v>
      </c>
      <c r="F75" s="16" t="s">
        <v>1674</v>
      </c>
      <c r="G75" s="16" t="s">
        <v>1675</v>
      </c>
      <c r="H75" s="16" t="s">
        <v>1677</v>
      </c>
      <c r="I75" s="16" t="s">
        <v>543</v>
      </c>
      <c r="J75" s="36" t="str">
        <f t="shared" si="7"/>
        <v>0008-OAUGD2.3.2.1.2.2</v>
      </c>
      <c r="K75" s="38">
        <v>1300</v>
      </c>
      <c r="L75" s="38">
        <v>1300</v>
      </c>
      <c r="M75" s="38">
        <v>0</v>
      </c>
      <c r="N75" s="38">
        <v>0</v>
      </c>
      <c r="O75" s="38">
        <f t="shared" si="4"/>
        <v>0</v>
      </c>
      <c r="P75" s="38">
        <v>0</v>
      </c>
      <c r="Q75" s="38">
        <v>0</v>
      </c>
      <c r="R75" s="38">
        <v>0</v>
      </c>
      <c r="S75" s="38">
        <v>0</v>
      </c>
      <c r="T75" s="38">
        <v>700</v>
      </c>
      <c r="U75" s="38">
        <v>200</v>
      </c>
      <c r="V75" s="38">
        <v>0</v>
      </c>
      <c r="W75" s="38">
        <v>200</v>
      </c>
      <c r="X75" s="38">
        <v>0</v>
      </c>
      <c r="Y75" s="38">
        <v>200</v>
      </c>
      <c r="Z75" s="38">
        <v>0</v>
      </c>
      <c r="AA75" s="38">
        <f t="shared" si="6"/>
        <v>1300</v>
      </c>
      <c r="AB75" s="46"/>
    </row>
    <row r="76" spans="1:28" x14ac:dyDescent="0.2">
      <c r="A76" s="16" t="s">
        <v>1712</v>
      </c>
      <c r="B76" s="16" t="s">
        <v>16</v>
      </c>
      <c r="C76" s="16" t="s">
        <v>16</v>
      </c>
      <c r="D76" s="16" t="s">
        <v>1672</v>
      </c>
      <c r="E76" s="16" t="s">
        <v>1673</v>
      </c>
      <c r="F76" s="16" t="s">
        <v>1688</v>
      </c>
      <c r="G76" s="16" t="s">
        <v>1725</v>
      </c>
      <c r="H76" s="16" t="s">
        <v>1726</v>
      </c>
      <c r="I76" s="16" t="s">
        <v>570</v>
      </c>
      <c r="J76" s="36" t="str">
        <f t="shared" si="7"/>
        <v>0008-OAUGD2.3.2.2.3.1</v>
      </c>
      <c r="K76" s="38">
        <v>169000</v>
      </c>
      <c r="L76" s="38">
        <v>169000</v>
      </c>
      <c r="M76" s="38">
        <v>23825</v>
      </c>
      <c r="N76" s="38">
        <v>0</v>
      </c>
      <c r="O76" s="38">
        <f t="shared" si="4"/>
        <v>23825</v>
      </c>
      <c r="P76" s="38">
        <v>1250</v>
      </c>
      <c r="Q76" s="38">
        <v>4000</v>
      </c>
      <c r="R76" s="38">
        <v>4000</v>
      </c>
      <c r="S76" s="38">
        <v>130875</v>
      </c>
      <c r="T76" s="38">
        <v>4125</v>
      </c>
      <c r="U76" s="38">
        <v>4125</v>
      </c>
      <c r="V76" s="38">
        <v>4125</v>
      </c>
      <c r="W76" s="38">
        <v>4125</v>
      </c>
      <c r="X76" s="38">
        <v>4125</v>
      </c>
      <c r="Y76" s="38">
        <v>4125</v>
      </c>
      <c r="Z76" s="38">
        <v>4125</v>
      </c>
      <c r="AA76" s="38">
        <f t="shared" si="6"/>
        <v>169000</v>
      </c>
      <c r="AB76" s="46"/>
    </row>
    <row r="77" spans="1:28" x14ac:dyDescent="0.2">
      <c r="A77" s="16" t="s">
        <v>1712</v>
      </c>
      <c r="B77" s="16" t="s">
        <v>16</v>
      </c>
      <c r="C77" s="16" t="s">
        <v>16</v>
      </c>
      <c r="D77" s="16" t="s">
        <v>1672</v>
      </c>
      <c r="E77" s="16" t="s">
        <v>1673</v>
      </c>
      <c r="F77" s="16" t="s">
        <v>1693</v>
      </c>
      <c r="G77" s="16" t="s">
        <v>1694</v>
      </c>
      <c r="H77" s="16" t="s">
        <v>1695</v>
      </c>
      <c r="I77" s="16" t="s">
        <v>624</v>
      </c>
      <c r="J77" s="36" t="str">
        <f t="shared" si="7"/>
        <v>0008-OAUGD2.3.2.5.1.99</v>
      </c>
      <c r="K77" s="38">
        <v>250000</v>
      </c>
      <c r="L77" s="38">
        <v>250000</v>
      </c>
      <c r="M77" s="38">
        <v>0</v>
      </c>
      <c r="N77" s="38">
        <v>0</v>
      </c>
      <c r="O77" s="38">
        <f t="shared" si="4"/>
        <v>0</v>
      </c>
      <c r="P77" s="38">
        <v>0</v>
      </c>
      <c r="Q77" s="38">
        <v>40356</v>
      </c>
      <c r="R77" s="38">
        <v>0</v>
      </c>
      <c r="S77" s="38">
        <v>0</v>
      </c>
      <c r="T77" s="38">
        <v>180000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29644</v>
      </c>
      <c r="AA77" s="38">
        <f t="shared" si="6"/>
        <v>250000</v>
      </c>
      <c r="AB77" s="46"/>
    </row>
    <row r="78" spans="1:28" x14ac:dyDescent="0.2">
      <c r="A78" s="16" t="s">
        <v>1712</v>
      </c>
      <c r="B78" s="16" t="s">
        <v>16</v>
      </c>
      <c r="C78" s="16" t="s">
        <v>16</v>
      </c>
      <c r="D78" s="16" t="s">
        <v>1672</v>
      </c>
      <c r="E78" s="16" t="s">
        <v>1673</v>
      </c>
      <c r="F78" s="16" t="s">
        <v>1678</v>
      </c>
      <c r="G78" s="16" t="s">
        <v>1707</v>
      </c>
      <c r="H78" s="16" t="s">
        <v>1708</v>
      </c>
      <c r="I78" s="16" t="s">
        <v>700</v>
      </c>
      <c r="J78" s="36" t="str">
        <f t="shared" si="7"/>
        <v>0008-OAUGD2.3.2.7.13.98</v>
      </c>
      <c r="K78" s="38">
        <v>109000</v>
      </c>
      <c r="L78" s="38">
        <v>109000</v>
      </c>
      <c r="M78" s="38">
        <v>3829</v>
      </c>
      <c r="N78" s="38">
        <v>0</v>
      </c>
      <c r="O78" s="38">
        <f t="shared" si="4"/>
        <v>3829</v>
      </c>
      <c r="P78" s="38">
        <v>829</v>
      </c>
      <c r="Q78" s="38">
        <v>4429</v>
      </c>
      <c r="R78" s="38">
        <v>4429</v>
      </c>
      <c r="S78" s="38">
        <v>4429</v>
      </c>
      <c r="T78" s="38">
        <v>4429</v>
      </c>
      <c r="U78" s="38">
        <v>4429</v>
      </c>
      <c r="V78" s="38">
        <v>69734</v>
      </c>
      <c r="W78" s="38">
        <v>4500</v>
      </c>
      <c r="X78" s="38">
        <v>4592</v>
      </c>
      <c r="Y78" s="38">
        <v>3600</v>
      </c>
      <c r="Z78" s="38">
        <v>3600</v>
      </c>
      <c r="AA78" s="38">
        <f t="shared" si="6"/>
        <v>109000</v>
      </c>
      <c r="AB78" s="46"/>
    </row>
    <row r="79" spans="1:28" x14ac:dyDescent="0.2">
      <c r="A79" s="16" t="s">
        <v>1712</v>
      </c>
      <c r="B79" s="16" t="s">
        <v>16</v>
      </c>
      <c r="C79" s="16" t="s">
        <v>16</v>
      </c>
      <c r="D79" s="16" t="s">
        <v>1672</v>
      </c>
      <c r="E79" s="16" t="s">
        <v>1673</v>
      </c>
      <c r="F79" s="16" t="s">
        <v>1678</v>
      </c>
      <c r="G79" s="16" t="s">
        <v>1699</v>
      </c>
      <c r="H79" s="16" t="s">
        <v>1700</v>
      </c>
      <c r="I79" s="16" t="s">
        <v>706</v>
      </c>
      <c r="J79" s="36" t="str">
        <f t="shared" si="7"/>
        <v>0008-OAUGD2.3.2.7.14.98</v>
      </c>
      <c r="K79" s="38">
        <v>25800</v>
      </c>
      <c r="L79" s="38">
        <v>25800</v>
      </c>
      <c r="M79" s="38">
        <v>0</v>
      </c>
      <c r="N79" s="38">
        <v>0</v>
      </c>
      <c r="O79" s="38">
        <f t="shared" si="4"/>
        <v>0</v>
      </c>
      <c r="P79" s="38">
        <v>6400</v>
      </c>
      <c r="Q79" s="38">
        <v>6400</v>
      </c>
      <c r="R79" s="38">
        <v>0</v>
      </c>
      <c r="S79" s="38">
        <v>0</v>
      </c>
      <c r="T79" s="38">
        <v>0</v>
      </c>
      <c r="U79" s="38">
        <v>13000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f t="shared" si="6"/>
        <v>25800</v>
      </c>
      <c r="AB79" s="46"/>
    </row>
    <row r="80" spans="1:28" x14ac:dyDescent="0.2">
      <c r="A80" s="16" t="s">
        <v>1712</v>
      </c>
      <c r="B80" s="16" t="s">
        <v>16</v>
      </c>
      <c r="C80" s="16" t="s">
        <v>16</v>
      </c>
      <c r="D80" s="16" t="s">
        <v>1672</v>
      </c>
      <c r="E80" s="16" t="s">
        <v>1673</v>
      </c>
      <c r="F80" s="16" t="s">
        <v>1681</v>
      </c>
      <c r="G80" s="16" t="s">
        <v>1682</v>
      </c>
      <c r="H80" s="16" t="s">
        <v>1682</v>
      </c>
      <c r="I80" s="16" t="s">
        <v>774</v>
      </c>
      <c r="J80" s="36" t="str">
        <f t="shared" si="7"/>
        <v>0008-OAUGD2.3.2.9.1.1</v>
      </c>
      <c r="K80" s="38">
        <v>59000</v>
      </c>
      <c r="L80" s="38">
        <v>59000</v>
      </c>
      <c r="M80" s="38">
        <v>3000</v>
      </c>
      <c r="N80" s="38">
        <v>0</v>
      </c>
      <c r="O80" s="38">
        <f t="shared" si="4"/>
        <v>3000</v>
      </c>
      <c r="P80" s="38">
        <v>0</v>
      </c>
      <c r="Q80" s="38">
        <v>9500</v>
      </c>
      <c r="R80" s="38">
        <v>6500</v>
      </c>
      <c r="S80" s="38">
        <v>6500</v>
      </c>
      <c r="T80" s="38">
        <v>6500</v>
      </c>
      <c r="U80" s="38">
        <v>6500</v>
      </c>
      <c r="V80" s="38">
        <v>6500</v>
      </c>
      <c r="W80" s="38">
        <v>5000</v>
      </c>
      <c r="X80" s="38">
        <v>3000</v>
      </c>
      <c r="Y80" s="38">
        <v>3000</v>
      </c>
      <c r="Z80" s="38">
        <v>6000</v>
      </c>
      <c r="AA80" s="38">
        <f t="shared" si="6"/>
        <v>59000</v>
      </c>
      <c r="AB80" s="46"/>
    </row>
    <row r="81" spans="1:28" x14ac:dyDescent="0.2">
      <c r="A81" s="16" t="s">
        <v>1727</v>
      </c>
      <c r="B81" s="16" t="s">
        <v>17</v>
      </c>
      <c r="C81" s="16" t="s">
        <v>17</v>
      </c>
      <c r="D81" s="16" t="s">
        <v>1656</v>
      </c>
      <c r="E81" s="16" t="s">
        <v>1657</v>
      </c>
      <c r="F81" s="16" t="s">
        <v>1660</v>
      </c>
      <c r="G81" s="16" t="s">
        <v>1661</v>
      </c>
      <c r="H81" s="16" t="s">
        <v>1662</v>
      </c>
      <c r="I81" s="16" t="s">
        <v>115</v>
      </c>
      <c r="J81" s="36" t="str">
        <f t="shared" si="7"/>
        <v>0009-OTI2.1.1.13.1.1</v>
      </c>
      <c r="K81" s="38">
        <v>1619376.0000000005</v>
      </c>
      <c r="L81" s="38">
        <v>1643376.0000000002</v>
      </c>
      <c r="M81" s="38">
        <v>136947.99000000002</v>
      </c>
      <c r="N81" s="38">
        <v>111453.74000000002</v>
      </c>
      <c r="O81" s="38">
        <f t="shared" si="4"/>
        <v>25494.25</v>
      </c>
      <c r="P81" s="38">
        <v>108491.23000000003</v>
      </c>
      <c r="Q81" s="38">
        <v>108491.23000000003</v>
      </c>
      <c r="R81" s="38">
        <v>108491.23000000003</v>
      </c>
      <c r="S81" s="38">
        <v>247812.52000000002</v>
      </c>
      <c r="T81" s="38">
        <v>136947.99000000002</v>
      </c>
      <c r="U81" s="38">
        <v>136947.99000000002</v>
      </c>
      <c r="V81" s="38">
        <v>136947.99000000002</v>
      </c>
      <c r="W81" s="38">
        <v>136947.99000000002</v>
      </c>
      <c r="X81" s="38">
        <v>136947.99000000002</v>
      </c>
      <c r="Y81" s="38">
        <v>136947.99000000002</v>
      </c>
      <c r="Z81" s="38">
        <v>136948.11000000002</v>
      </c>
      <c r="AA81" s="38">
        <f t="shared" si="6"/>
        <v>1643376.0000000002</v>
      </c>
      <c r="AB81" s="46"/>
    </row>
    <row r="82" spans="1:28" x14ac:dyDescent="0.2">
      <c r="A82" s="16" t="s">
        <v>1727</v>
      </c>
      <c r="B82" s="16" t="s">
        <v>17</v>
      </c>
      <c r="C82" s="16" t="s">
        <v>17</v>
      </c>
      <c r="D82" s="16" t="s">
        <v>1656</v>
      </c>
      <c r="E82" s="16" t="s">
        <v>1657</v>
      </c>
      <c r="F82" s="16" t="s">
        <v>1660</v>
      </c>
      <c r="G82" s="16" t="s">
        <v>1661</v>
      </c>
      <c r="H82" s="16" t="s">
        <v>1663</v>
      </c>
      <c r="I82" s="16" t="s">
        <v>120</v>
      </c>
      <c r="J82" s="36" t="str">
        <f t="shared" si="7"/>
        <v>0009-OTI2.1.1.13.1.2</v>
      </c>
      <c r="K82" s="38">
        <v>1123703</v>
      </c>
      <c r="L82" s="38">
        <v>1128503</v>
      </c>
      <c r="M82" s="38">
        <v>48220.950000000004</v>
      </c>
      <c r="N82" s="38">
        <v>38512.129999999997</v>
      </c>
      <c r="O82" s="38">
        <f t="shared" si="4"/>
        <v>9708.820000000007</v>
      </c>
      <c r="P82" s="38">
        <v>38892.57</v>
      </c>
      <c r="Q82" s="38">
        <v>38892.57</v>
      </c>
      <c r="R82" s="38">
        <v>38892.57</v>
      </c>
      <c r="S82" s="38">
        <v>85914.91</v>
      </c>
      <c r="T82" s="38">
        <v>48220.950000000004</v>
      </c>
      <c r="U82" s="38">
        <v>48220.950000000004</v>
      </c>
      <c r="V82" s="38">
        <v>48220.950000000004</v>
      </c>
      <c r="W82" s="38">
        <v>48220.950000000004</v>
      </c>
      <c r="X82" s="38">
        <v>48220.950000000004</v>
      </c>
      <c r="Y82" s="38">
        <v>48220.950000000004</v>
      </c>
      <c r="Z82" s="38">
        <v>598072.55000000005</v>
      </c>
      <c r="AA82" s="38">
        <f t="shared" si="6"/>
        <v>1128503</v>
      </c>
      <c r="AB82" s="46"/>
    </row>
    <row r="83" spans="1:28" x14ac:dyDescent="0.2">
      <c r="A83" s="16" t="s">
        <v>1727</v>
      </c>
      <c r="B83" s="16" t="s">
        <v>17</v>
      </c>
      <c r="C83" s="16" t="s">
        <v>17</v>
      </c>
      <c r="D83" s="16" t="s">
        <v>1656</v>
      </c>
      <c r="E83" s="16" t="s">
        <v>1657</v>
      </c>
      <c r="F83" s="16" t="s">
        <v>1664</v>
      </c>
      <c r="G83" s="16" t="s">
        <v>1665</v>
      </c>
      <c r="H83" s="16" t="s">
        <v>1667</v>
      </c>
      <c r="I83" s="16" t="s">
        <v>230</v>
      </c>
      <c r="J83" s="36" t="str">
        <f t="shared" si="7"/>
        <v>0009-OTI2.1.1.9.1.4</v>
      </c>
      <c r="K83" s="38">
        <v>18600</v>
      </c>
      <c r="L83" s="38">
        <v>18600</v>
      </c>
      <c r="M83" s="38">
        <v>0</v>
      </c>
      <c r="N83" s="38">
        <v>0</v>
      </c>
      <c r="O83" s="38">
        <f t="shared" si="4"/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8">
        <v>7800</v>
      </c>
      <c r="V83" s="38">
        <v>0</v>
      </c>
      <c r="W83" s="38">
        <v>0</v>
      </c>
      <c r="X83" s="38">
        <v>0</v>
      </c>
      <c r="Y83" s="38">
        <v>0</v>
      </c>
      <c r="Z83" s="38">
        <v>10800</v>
      </c>
      <c r="AA83" s="38">
        <f t="shared" si="6"/>
        <v>18600</v>
      </c>
      <c r="AB83" s="46"/>
    </row>
    <row r="84" spans="1:28" x14ac:dyDescent="0.2">
      <c r="A84" s="16" t="s">
        <v>1727</v>
      </c>
      <c r="B84" s="16" t="s">
        <v>17</v>
      </c>
      <c r="C84" s="16" t="s">
        <v>17</v>
      </c>
      <c r="D84" s="16" t="s">
        <v>1656</v>
      </c>
      <c r="E84" s="16" t="s">
        <v>1668</v>
      </c>
      <c r="F84" s="16" t="s">
        <v>1669</v>
      </c>
      <c r="G84" s="16" t="s">
        <v>1669</v>
      </c>
      <c r="H84" s="16" t="s">
        <v>1671</v>
      </c>
      <c r="I84" s="16" t="s">
        <v>276</v>
      </c>
      <c r="J84" s="36" t="str">
        <f t="shared" si="7"/>
        <v>0009-OTI2.1.3.1.1.15</v>
      </c>
      <c r="K84" s="38">
        <v>77591.999999999985</v>
      </c>
      <c r="L84" s="38">
        <v>67410.000000000029</v>
      </c>
      <c r="M84" s="38">
        <v>5617.4800000000014</v>
      </c>
      <c r="N84" s="38">
        <v>4766.96</v>
      </c>
      <c r="O84" s="38">
        <f t="shared" si="4"/>
        <v>850.52000000000135</v>
      </c>
      <c r="P84" s="38">
        <v>4550.28</v>
      </c>
      <c r="Q84" s="38">
        <v>4550.28</v>
      </c>
      <c r="R84" s="38">
        <v>4550.28</v>
      </c>
      <c r="S84" s="38">
        <v>9669.6000000000022</v>
      </c>
      <c r="T84" s="38">
        <v>5617.4800000000014</v>
      </c>
      <c r="U84" s="38">
        <v>5617.4800000000014</v>
      </c>
      <c r="V84" s="38">
        <v>5617.4800000000014</v>
      </c>
      <c r="W84" s="38">
        <v>5617.4800000000014</v>
      </c>
      <c r="X84" s="38">
        <v>5617.4800000000014</v>
      </c>
      <c r="Y84" s="38">
        <v>5617.4800000000014</v>
      </c>
      <c r="Z84" s="38">
        <v>5617.7200000000021</v>
      </c>
      <c r="AA84" s="38">
        <f t="shared" si="6"/>
        <v>67410.000000000029</v>
      </c>
      <c r="AB84" s="46"/>
    </row>
    <row r="85" spans="1:28" x14ac:dyDescent="0.2">
      <c r="A85" s="16" t="s">
        <v>1727</v>
      </c>
      <c r="B85" s="16" t="s">
        <v>17</v>
      </c>
      <c r="C85" s="16" t="s">
        <v>17</v>
      </c>
      <c r="D85" s="16" t="s">
        <v>1672</v>
      </c>
      <c r="E85" s="16" t="s">
        <v>1684</v>
      </c>
      <c r="F85" s="16" t="s">
        <v>1716</v>
      </c>
      <c r="G85" s="16" t="s">
        <v>1717</v>
      </c>
      <c r="H85" s="16" t="s">
        <v>1720</v>
      </c>
      <c r="I85" s="16" t="s">
        <v>459</v>
      </c>
      <c r="J85" s="36" t="str">
        <f t="shared" si="7"/>
        <v>0009-OTI2.3.1.5.1.1</v>
      </c>
      <c r="K85" s="38">
        <v>96248</v>
      </c>
      <c r="L85" s="38">
        <v>94223</v>
      </c>
      <c r="M85" s="38">
        <v>0</v>
      </c>
      <c r="N85" s="38">
        <v>0</v>
      </c>
      <c r="O85" s="38">
        <f t="shared" si="4"/>
        <v>0</v>
      </c>
      <c r="P85" s="38">
        <v>0</v>
      </c>
      <c r="Q85" s="38">
        <v>0</v>
      </c>
      <c r="R85" s="38">
        <v>0</v>
      </c>
      <c r="S85" s="38">
        <v>12975</v>
      </c>
      <c r="T85" s="38">
        <v>0</v>
      </c>
      <c r="U85" s="38">
        <v>0</v>
      </c>
      <c r="V85" s="38">
        <v>0</v>
      </c>
      <c r="W85" s="38">
        <v>10000</v>
      </c>
      <c r="X85" s="38">
        <v>25000</v>
      </c>
      <c r="Y85" s="38">
        <v>0</v>
      </c>
      <c r="Z85" s="38">
        <v>46248</v>
      </c>
      <c r="AA85" s="38">
        <f t="shared" si="6"/>
        <v>94223</v>
      </c>
      <c r="AB85" s="46" t="s">
        <v>1728</v>
      </c>
    </row>
    <row r="86" spans="1:28" x14ac:dyDescent="0.2">
      <c r="A86" s="16" t="s">
        <v>1727</v>
      </c>
      <c r="B86" s="16" t="s">
        <v>17</v>
      </c>
      <c r="C86" s="16" t="s">
        <v>17</v>
      </c>
      <c r="D86" s="16" t="s">
        <v>1672</v>
      </c>
      <c r="E86" s="16" t="s">
        <v>1684</v>
      </c>
      <c r="F86" s="16" t="s">
        <v>1716</v>
      </c>
      <c r="G86" s="16" t="s">
        <v>1717</v>
      </c>
      <c r="H86" s="16" t="s">
        <v>1718</v>
      </c>
      <c r="I86" s="16" t="s">
        <v>464</v>
      </c>
      <c r="J86" s="36" t="str">
        <f t="shared" si="7"/>
        <v>0009-OTI2.3.1.5.1.2</v>
      </c>
      <c r="K86" s="38">
        <v>31000</v>
      </c>
      <c r="L86" s="38">
        <v>28962</v>
      </c>
      <c r="M86" s="38">
        <v>0</v>
      </c>
      <c r="N86" s="38">
        <v>0</v>
      </c>
      <c r="O86" s="38">
        <f t="shared" si="4"/>
        <v>0</v>
      </c>
      <c r="P86" s="38">
        <v>0</v>
      </c>
      <c r="Q86" s="38">
        <v>0</v>
      </c>
      <c r="R86" s="38">
        <v>0</v>
      </c>
      <c r="S86" s="38">
        <v>12962</v>
      </c>
      <c r="T86" s="38">
        <v>0</v>
      </c>
      <c r="U86" s="38">
        <v>0</v>
      </c>
      <c r="V86" s="38">
        <v>0</v>
      </c>
      <c r="W86" s="38">
        <v>16000</v>
      </c>
      <c r="X86" s="38">
        <v>0</v>
      </c>
      <c r="Y86" s="38">
        <v>0</v>
      </c>
      <c r="Z86" s="38">
        <v>0</v>
      </c>
      <c r="AA86" s="38">
        <f t="shared" si="6"/>
        <v>28962</v>
      </c>
      <c r="AB86" s="46"/>
    </row>
    <row r="87" spans="1:28" x14ac:dyDescent="0.2">
      <c r="A87" s="16" t="s">
        <v>1727</v>
      </c>
      <c r="B87" s="16" t="s">
        <v>17</v>
      </c>
      <c r="C87" s="16" t="s">
        <v>17</v>
      </c>
      <c r="D87" s="16" t="s">
        <v>1672</v>
      </c>
      <c r="E87" s="16" t="s">
        <v>1684</v>
      </c>
      <c r="F87" s="16" t="s">
        <v>1719</v>
      </c>
      <c r="G87" s="16" t="s">
        <v>1720</v>
      </c>
      <c r="H87" s="16" t="s">
        <v>1729</v>
      </c>
      <c r="I87" s="16" t="s">
        <v>485</v>
      </c>
      <c r="J87" s="36" t="str">
        <f t="shared" si="7"/>
        <v>0009-OTI2.3.1.6.1.4</v>
      </c>
      <c r="K87" s="38">
        <v>4000</v>
      </c>
      <c r="L87" s="38">
        <v>4000</v>
      </c>
      <c r="M87" s="38">
        <v>0</v>
      </c>
      <c r="N87" s="38">
        <v>0</v>
      </c>
      <c r="O87" s="38">
        <f t="shared" si="4"/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4000</v>
      </c>
      <c r="Y87" s="38">
        <v>0</v>
      </c>
      <c r="Z87" s="38">
        <v>0</v>
      </c>
      <c r="AA87" s="38">
        <f t="shared" si="6"/>
        <v>4000</v>
      </c>
      <c r="AB87" s="46"/>
    </row>
    <row r="88" spans="1:28" x14ac:dyDescent="0.2">
      <c r="A88" s="16" t="s">
        <v>1727</v>
      </c>
      <c r="B88" s="16" t="s">
        <v>17</v>
      </c>
      <c r="C88" s="16" t="s">
        <v>17</v>
      </c>
      <c r="D88" s="16" t="s">
        <v>1672</v>
      </c>
      <c r="E88" s="16" t="s">
        <v>1684</v>
      </c>
      <c r="F88" s="16" t="s">
        <v>1719</v>
      </c>
      <c r="G88" s="16" t="s">
        <v>1720</v>
      </c>
      <c r="H88" s="16" t="s">
        <v>1730</v>
      </c>
      <c r="I88" s="16" t="s">
        <v>487</v>
      </c>
      <c r="J88" s="36" t="str">
        <f t="shared" si="7"/>
        <v>0009-OTI2.3.1.6.1.99</v>
      </c>
      <c r="K88" s="38">
        <v>1000</v>
      </c>
      <c r="L88" s="38">
        <v>1000</v>
      </c>
      <c r="M88" s="38">
        <v>0</v>
      </c>
      <c r="N88" s="38">
        <v>0</v>
      </c>
      <c r="O88" s="38">
        <f t="shared" si="4"/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8">
        <v>0</v>
      </c>
      <c r="V88" s="38">
        <v>0</v>
      </c>
      <c r="W88" s="38">
        <v>0</v>
      </c>
      <c r="X88" s="38">
        <v>0</v>
      </c>
      <c r="Y88" s="38">
        <v>0</v>
      </c>
      <c r="Z88" s="38">
        <v>1000</v>
      </c>
      <c r="AA88" s="38">
        <f t="shared" si="6"/>
        <v>1000</v>
      </c>
      <c r="AB88" s="46"/>
    </row>
    <row r="89" spans="1:28" x14ac:dyDescent="0.2">
      <c r="A89" s="16" t="s">
        <v>1727</v>
      </c>
      <c r="B89" s="16" t="s">
        <v>17</v>
      </c>
      <c r="C89" s="16" t="s">
        <v>17</v>
      </c>
      <c r="D89" s="16" t="s">
        <v>1672</v>
      </c>
      <c r="E89" s="16" t="s">
        <v>1673</v>
      </c>
      <c r="F89" s="16" t="s">
        <v>1688</v>
      </c>
      <c r="G89" s="16" t="s">
        <v>1731</v>
      </c>
      <c r="H89" s="16" t="s">
        <v>1732</v>
      </c>
      <c r="I89" s="16" t="s">
        <v>563</v>
      </c>
      <c r="J89" s="36" t="str">
        <f t="shared" si="7"/>
        <v>0009-OTI2.3.2.2.2.1</v>
      </c>
      <c r="K89" s="38">
        <v>102000</v>
      </c>
      <c r="L89" s="38">
        <v>102000</v>
      </c>
      <c r="M89" s="38">
        <v>2679</v>
      </c>
      <c r="N89" s="38">
        <v>0</v>
      </c>
      <c r="O89" s="38">
        <f t="shared" si="4"/>
        <v>2679</v>
      </c>
      <c r="P89" s="38">
        <v>2679</v>
      </c>
      <c r="Q89" s="38">
        <v>2679</v>
      </c>
      <c r="R89" s="38">
        <v>2679</v>
      </c>
      <c r="S89" s="38">
        <v>2679</v>
      </c>
      <c r="T89" s="38">
        <v>2679</v>
      </c>
      <c r="U89" s="38">
        <v>2679</v>
      </c>
      <c r="V89" s="38">
        <v>2679</v>
      </c>
      <c r="W89" s="38">
        <v>2679</v>
      </c>
      <c r="X89" s="38">
        <v>2679</v>
      </c>
      <c r="Y89" s="38">
        <v>2679</v>
      </c>
      <c r="Z89" s="38">
        <v>75210</v>
      </c>
      <c r="AA89" s="38">
        <f t="shared" si="6"/>
        <v>102000</v>
      </c>
      <c r="AB89" s="46"/>
    </row>
    <row r="90" spans="1:28" x14ac:dyDescent="0.2">
      <c r="A90" s="16" t="s">
        <v>1727</v>
      </c>
      <c r="B90" s="16" t="s">
        <v>17</v>
      </c>
      <c r="C90" s="16" t="s">
        <v>17</v>
      </c>
      <c r="D90" s="16" t="s">
        <v>1672</v>
      </c>
      <c r="E90" s="16" t="s">
        <v>1673</v>
      </c>
      <c r="F90" s="16" t="s">
        <v>1688</v>
      </c>
      <c r="G90" s="16" t="s">
        <v>1731</v>
      </c>
      <c r="H90" s="16" t="s">
        <v>1733</v>
      </c>
      <c r="I90" s="16" t="s">
        <v>566</v>
      </c>
      <c r="J90" s="36" t="str">
        <f t="shared" si="7"/>
        <v>0009-OTI2.3.2.2.2.2</v>
      </c>
      <c r="K90" s="38">
        <v>50000</v>
      </c>
      <c r="L90" s="38">
        <v>50000</v>
      </c>
      <c r="M90" s="38">
        <v>5000</v>
      </c>
      <c r="N90" s="38">
        <v>0</v>
      </c>
      <c r="O90" s="38">
        <f t="shared" si="4"/>
        <v>5000</v>
      </c>
      <c r="P90" s="38">
        <v>7036.67</v>
      </c>
      <c r="Q90" s="38">
        <v>7036.67</v>
      </c>
      <c r="R90" s="38">
        <v>13037.66</v>
      </c>
      <c r="S90" s="38">
        <v>6000</v>
      </c>
      <c r="T90" s="38">
        <v>6000</v>
      </c>
      <c r="U90" s="38">
        <v>6000</v>
      </c>
      <c r="V90" s="38">
        <v>4889</v>
      </c>
      <c r="W90" s="38">
        <v>0</v>
      </c>
      <c r="X90" s="38">
        <v>0</v>
      </c>
      <c r="Y90" s="38">
        <v>0</v>
      </c>
      <c r="Z90" s="38">
        <v>0</v>
      </c>
      <c r="AA90" s="38">
        <f t="shared" si="6"/>
        <v>50000</v>
      </c>
      <c r="AB90" s="46"/>
    </row>
    <row r="91" spans="1:28" x14ac:dyDescent="0.2">
      <c r="A91" s="16" t="s">
        <v>1727</v>
      </c>
      <c r="B91" s="16" t="s">
        <v>17</v>
      </c>
      <c r="C91" s="16" t="s">
        <v>17</v>
      </c>
      <c r="D91" s="16" t="s">
        <v>1672</v>
      </c>
      <c r="E91" s="16" t="s">
        <v>1673</v>
      </c>
      <c r="F91" s="16" t="s">
        <v>1688</v>
      </c>
      <c r="G91" s="16" t="s">
        <v>1731</v>
      </c>
      <c r="H91" s="16" t="s">
        <v>1734</v>
      </c>
      <c r="I91" s="16" t="s">
        <v>568</v>
      </c>
      <c r="J91" s="36" t="str">
        <f t="shared" si="7"/>
        <v>0009-OTI2.3.2.2.2.3</v>
      </c>
      <c r="K91" s="38">
        <v>116700</v>
      </c>
      <c r="L91" s="38">
        <v>116700</v>
      </c>
      <c r="M91" s="38">
        <v>6451.2</v>
      </c>
      <c r="N91" s="38">
        <v>0</v>
      </c>
      <c r="O91" s="38">
        <f t="shared" si="4"/>
        <v>6451.2</v>
      </c>
      <c r="P91" s="38">
        <v>5851.2</v>
      </c>
      <c r="Q91" s="38">
        <v>5851.2</v>
      </c>
      <c r="R91" s="38">
        <v>9977</v>
      </c>
      <c r="S91" s="38">
        <v>10876.2</v>
      </c>
      <c r="T91" s="38">
        <v>7759.3600000000006</v>
      </c>
      <c r="U91" s="38">
        <v>7290.6399999999994</v>
      </c>
      <c r="V91" s="38">
        <v>10025</v>
      </c>
      <c r="W91" s="38">
        <v>10025</v>
      </c>
      <c r="X91" s="38">
        <v>10025</v>
      </c>
      <c r="Y91" s="38">
        <v>10025</v>
      </c>
      <c r="Z91" s="38">
        <v>28994.400000000001</v>
      </c>
      <c r="AA91" s="38">
        <f t="shared" si="6"/>
        <v>116700</v>
      </c>
      <c r="AB91" s="46"/>
    </row>
    <row r="92" spans="1:28" x14ac:dyDescent="0.2">
      <c r="A92" s="16" t="s">
        <v>1727</v>
      </c>
      <c r="B92" s="16" t="s">
        <v>17</v>
      </c>
      <c r="C92" s="16" t="s">
        <v>17</v>
      </c>
      <c r="D92" s="16" t="s">
        <v>1672</v>
      </c>
      <c r="E92" s="16" t="s">
        <v>1673</v>
      </c>
      <c r="F92" s="16" t="s">
        <v>1688</v>
      </c>
      <c r="G92" s="16" t="s">
        <v>1725</v>
      </c>
      <c r="H92" s="16" t="s">
        <v>1735</v>
      </c>
      <c r="I92" s="16" t="s">
        <v>572</v>
      </c>
      <c r="J92" s="36" t="str">
        <f t="shared" si="7"/>
        <v>0009-OTI2.3.2.2.3.99</v>
      </c>
      <c r="K92" s="38">
        <v>1000000</v>
      </c>
      <c r="L92" s="38">
        <v>1000000</v>
      </c>
      <c r="M92" s="38">
        <v>123200</v>
      </c>
      <c r="N92" s="38">
        <v>0</v>
      </c>
      <c r="O92" s="38">
        <f t="shared" si="4"/>
        <v>123200</v>
      </c>
      <c r="P92" s="38">
        <v>72931.3</v>
      </c>
      <c r="Q92" s="38">
        <v>73200</v>
      </c>
      <c r="R92" s="38">
        <v>73200</v>
      </c>
      <c r="S92" s="38">
        <v>94596.74</v>
      </c>
      <c r="T92" s="38">
        <v>160968.70000000001</v>
      </c>
      <c r="U92" s="38">
        <v>87500</v>
      </c>
      <c r="V92" s="38">
        <v>87500</v>
      </c>
      <c r="W92" s="38">
        <v>87500</v>
      </c>
      <c r="X92" s="38">
        <v>87500</v>
      </c>
      <c r="Y92" s="38">
        <v>87500</v>
      </c>
      <c r="Z92" s="38">
        <v>87603.26</v>
      </c>
      <c r="AA92" s="38">
        <f t="shared" si="6"/>
        <v>1000000</v>
      </c>
      <c r="AB92" s="46"/>
    </row>
    <row r="93" spans="1:28" x14ac:dyDescent="0.2">
      <c r="A93" s="16" t="s">
        <v>1727</v>
      </c>
      <c r="B93" s="16" t="s">
        <v>17</v>
      </c>
      <c r="C93" s="16" t="s">
        <v>17</v>
      </c>
      <c r="D93" s="16" t="s">
        <v>1672</v>
      </c>
      <c r="E93" s="16" t="s">
        <v>1673</v>
      </c>
      <c r="F93" s="16" t="s">
        <v>1736</v>
      </c>
      <c r="G93" s="16" t="s">
        <v>1737</v>
      </c>
      <c r="H93" s="16" t="s">
        <v>1738</v>
      </c>
      <c r="I93" s="16" t="s">
        <v>609</v>
      </c>
      <c r="J93" s="36" t="str">
        <f t="shared" si="7"/>
        <v>0009-OTI2.3.2.4.7.1</v>
      </c>
      <c r="K93" s="38">
        <v>36000</v>
      </c>
      <c r="L93" s="38">
        <v>36000</v>
      </c>
      <c r="M93" s="38">
        <v>0</v>
      </c>
      <c r="N93" s="38">
        <v>0</v>
      </c>
      <c r="O93" s="38">
        <f t="shared" si="4"/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36000</v>
      </c>
      <c r="W93" s="38">
        <v>0</v>
      </c>
      <c r="X93" s="38">
        <v>0</v>
      </c>
      <c r="Y93" s="38">
        <v>0</v>
      </c>
      <c r="Z93" s="38">
        <v>0</v>
      </c>
      <c r="AA93" s="38">
        <f t="shared" si="6"/>
        <v>36000</v>
      </c>
      <c r="AB93" s="46"/>
    </row>
    <row r="94" spans="1:28" x14ac:dyDescent="0.2">
      <c r="A94" s="16" t="s">
        <v>1727</v>
      </c>
      <c r="B94" s="16" t="s">
        <v>17</v>
      </c>
      <c r="C94" s="16" t="s">
        <v>17</v>
      </c>
      <c r="D94" s="16" t="s">
        <v>1672</v>
      </c>
      <c r="E94" s="16" t="s">
        <v>1673</v>
      </c>
      <c r="F94" s="16" t="s">
        <v>1693</v>
      </c>
      <c r="G94" s="16" t="s">
        <v>1694</v>
      </c>
      <c r="H94" s="16" t="s">
        <v>1739</v>
      </c>
      <c r="I94" s="16" t="s">
        <v>622</v>
      </c>
      <c r="J94" s="36" t="str">
        <f t="shared" si="7"/>
        <v>0009-OTI2.3.2.5.1.4</v>
      </c>
      <c r="K94" s="38">
        <v>40000</v>
      </c>
      <c r="L94" s="38">
        <v>42038.000000000007</v>
      </c>
      <c r="M94" s="38">
        <v>3734</v>
      </c>
      <c r="N94" s="38">
        <v>3249.33</v>
      </c>
      <c r="O94" s="38">
        <f t="shared" si="4"/>
        <v>484.67000000000007</v>
      </c>
      <c r="P94" s="38">
        <v>3830.4</v>
      </c>
      <c r="Q94" s="38">
        <v>3830.4</v>
      </c>
      <c r="R94" s="38">
        <v>3830.4</v>
      </c>
      <c r="S94" s="38">
        <v>3830.4</v>
      </c>
      <c r="T94" s="38">
        <v>4315.07</v>
      </c>
      <c r="U94" s="38">
        <v>3830.4</v>
      </c>
      <c r="V94" s="38">
        <v>3830.4</v>
      </c>
      <c r="W94" s="38">
        <v>3830.4</v>
      </c>
      <c r="X94" s="38">
        <v>3830.4</v>
      </c>
      <c r="Y94" s="38">
        <v>3830.4</v>
      </c>
      <c r="Z94" s="38">
        <v>0</v>
      </c>
      <c r="AA94" s="38">
        <f t="shared" si="6"/>
        <v>42038.000000000007</v>
      </c>
      <c r="AB94" s="46"/>
    </row>
    <row r="95" spans="1:28" x14ac:dyDescent="0.2">
      <c r="A95" s="16" t="s">
        <v>1727</v>
      </c>
      <c r="B95" s="16" t="s">
        <v>17</v>
      </c>
      <c r="C95" s="16" t="s">
        <v>17</v>
      </c>
      <c r="D95" s="16" t="s">
        <v>1672</v>
      </c>
      <c r="E95" s="16" t="s">
        <v>1673</v>
      </c>
      <c r="F95" s="16" t="s">
        <v>1693</v>
      </c>
      <c r="G95" s="16" t="s">
        <v>1694</v>
      </c>
      <c r="H95" s="16" t="s">
        <v>1695</v>
      </c>
      <c r="I95" s="16" t="s">
        <v>624</v>
      </c>
      <c r="J95" s="36" t="str">
        <f t="shared" si="7"/>
        <v>0009-OTI2.3.2.5.1.99</v>
      </c>
      <c r="K95" s="38">
        <v>341000</v>
      </c>
      <c r="L95" s="38">
        <v>341000.00000000006</v>
      </c>
      <c r="M95" s="38">
        <v>3985.45</v>
      </c>
      <c r="N95" s="38">
        <v>0</v>
      </c>
      <c r="O95" s="38">
        <f t="shared" si="4"/>
        <v>3985.45</v>
      </c>
      <c r="P95" s="38">
        <v>3985.45</v>
      </c>
      <c r="Q95" s="38">
        <v>153985.45000000001</v>
      </c>
      <c r="R95" s="38">
        <v>3985.45</v>
      </c>
      <c r="S95" s="38">
        <v>3985.45</v>
      </c>
      <c r="T95" s="38">
        <v>3985.45</v>
      </c>
      <c r="U95" s="38">
        <v>3985.45</v>
      </c>
      <c r="V95" s="38">
        <v>0</v>
      </c>
      <c r="W95" s="38">
        <v>0</v>
      </c>
      <c r="X95" s="38">
        <v>0</v>
      </c>
      <c r="Y95" s="38">
        <v>43000</v>
      </c>
      <c r="Z95" s="38">
        <v>124087.3</v>
      </c>
      <c r="AA95" s="38">
        <f t="shared" si="6"/>
        <v>341000.00000000006</v>
      </c>
      <c r="AB95" s="46"/>
    </row>
    <row r="96" spans="1:28" x14ac:dyDescent="0.2">
      <c r="A96" s="16" t="s">
        <v>1727</v>
      </c>
      <c r="B96" s="16" t="s">
        <v>17</v>
      </c>
      <c r="C96" s="16" t="s">
        <v>17</v>
      </c>
      <c r="D96" s="16" t="s">
        <v>1672</v>
      </c>
      <c r="E96" s="16" t="s">
        <v>1673</v>
      </c>
      <c r="F96" s="16" t="s">
        <v>1678</v>
      </c>
      <c r="G96" s="16" t="s">
        <v>1697</v>
      </c>
      <c r="H96" s="16" t="s">
        <v>1698</v>
      </c>
      <c r="I96" s="16" t="s">
        <v>688</v>
      </c>
      <c r="J96" s="36" t="str">
        <f t="shared" si="7"/>
        <v>0009-OTI2.3.2.7.11.99</v>
      </c>
      <c r="K96" s="38">
        <v>3602</v>
      </c>
      <c r="L96" s="38">
        <v>3602</v>
      </c>
      <c r="M96" s="38">
        <v>0</v>
      </c>
      <c r="N96" s="38">
        <v>0</v>
      </c>
      <c r="O96" s="38">
        <f t="shared" si="4"/>
        <v>0</v>
      </c>
      <c r="P96" s="38">
        <v>0</v>
      </c>
      <c r="Q96" s="38">
        <v>0</v>
      </c>
      <c r="R96" s="38">
        <v>0</v>
      </c>
      <c r="S96" s="38">
        <v>3602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f t="shared" si="6"/>
        <v>3602</v>
      </c>
      <c r="AB96" s="46"/>
    </row>
    <row r="97" spans="1:28" x14ac:dyDescent="0.2">
      <c r="A97" s="16" t="s">
        <v>1727</v>
      </c>
      <c r="B97" s="16" t="s">
        <v>17</v>
      </c>
      <c r="C97" s="16" t="s">
        <v>17</v>
      </c>
      <c r="D97" s="16" t="s">
        <v>1672</v>
      </c>
      <c r="E97" s="16" t="s">
        <v>1673</v>
      </c>
      <c r="F97" s="16" t="s">
        <v>1678</v>
      </c>
      <c r="G97" s="16" t="s">
        <v>1707</v>
      </c>
      <c r="H97" s="16" t="s">
        <v>1708</v>
      </c>
      <c r="I97" s="16" t="s">
        <v>700</v>
      </c>
      <c r="J97" s="36" t="str">
        <f t="shared" si="7"/>
        <v>0009-OTI2.3.2.7.13.98</v>
      </c>
      <c r="K97" s="38">
        <v>20000</v>
      </c>
      <c r="L97" s="38">
        <v>26000</v>
      </c>
      <c r="M97" s="38">
        <v>6000</v>
      </c>
      <c r="N97" s="38">
        <v>0</v>
      </c>
      <c r="O97" s="38">
        <f t="shared" si="4"/>
        <v>6000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6000</v>
      </c>
      <c r="V97" s="38">
        <v>0</v>
      </c>
      <c r="W97" s="38">
        <v>0</v>
      </c>
      <c r="X97" s="38">
        <v>20000</v>
      </c>
      <c r="Y97" s="38">
        <v>0</v>
      </c>
      <c r="Z97" s="38">
        <v>0</v>
      </c>
      <c r="AA97" s="38">
        <f t="shared" si="6"/>
        <v>26000</v>
      </c>
      <c r="AB97" s="46"/>
    </row>
    <row r="98" spans="1:28" x14ac:dyDescent="0.2">
      <c r="A98" s="16" t="s">
        <v>1727</v>
      </c>
      <c r="B98" s="16" t="s">
        <v>17</v>
      </c>
      <c r="C98" s="16" t="s">
        <v>17</v>
      </c>
      <c r="D98" s="16" t="s">
        <v>1672</v>
      </c>
      <c r="E98" s="16" t="s">
        <v>1673</v>
      </c>
      <c r="F98" s="16" t="s">
        <v>1678</v>
      </c>
      <c r="G98" s="16" t="s">
        <v>1740</v>
      </c>
      <c r="H98" s="16" t="s">
        <v>1741</v>
      </c>
      <c r="I98" s="16" t="s">
        <v>726</v>
      </c>
      <c r="J98" s="36" t="str">
        <f t="shared" si="7"/>
        <v>0009-OTI2.3.2.7.4.1</v>
      </c>
      <c r="K98" s="38">
        <v>542000</v>
      </c>
      <c r="L98" s="38">
        <v>536000</v>
      </c>
      <c r="M98" s="38">
        <v>0</v>
      </c>
      <c r="N98" s="38">
        <v>0</v>
      </c>
      <c r="O98" s="38">
        <f t="shared" si="4"/>
        <v>0</v>
      </c>
      <c r="P98" s="38">
        <v>0</v>
      </c>
      <c r="Q98" s="38">
        <v>50000</v>
      </c>
      <c r="R98" s="38">
        <v>50000</v>
      </c>
      <c r="S98" s="38">
        <v>43750</v>
      </c>
      <c r="T98" s="38">
        <v>43750</v>
      </c>
      <c r="U98" s="38">
        <v>43750</v>
      </c>
      <c r="V98" s="38">
        <v>49750</v>
      </c>
      <c r="W98" s="38">
        <v>64750</v>
      </c>
      <c r="X98" s="38">
        <v>64750</v>
      </c>
      <c r="Y98" s="38">
        <v>64750</v>
      </c>
      <c r="Z98" s="38">
        <v>60750</v>
      </c>
      <c r="AA98" s="38">
        <f t="shared" si="6"/>
        <v>536000</v>
      </c>
      <c r="AB98" s="46" t="s">
        <v>1742</v>
      </c>
    </row>
    <row r="99" spans="1:28" x14ac:dyDescent="0.2">
      <c r="A99" s="16" t="s">
        <v>1727</v>
      </c>
      <c r="B99" s="16" t="s">
        <v>17</v>
      </c>
      <c r="C99" s="16" t="s">
        <v>17</v>
      </c>
      <c r="D99" s="16" t="s">
        <v>1672</v>
      </c>
      <c r="E99" s="16" t="s">
        <v>1673</v>
      </c>
      <c r="F99" s="16" t="s">
        <v>1678</v>
      </c>
      <c r="G99" s="16" t="s">
        <v>1740</v>
      </c>
      <c r="H99" s="16" t="s">
        <v>1743</v>
      </c>
      <c r="I99" s="16" t="s">
        <v>728</v>
      </c>
      <c r="J99" s="36" t="str">
        <f t="shared" si="7"/>
        <v>0009-OTI2.3.2.7.4.2</v>
      </c>
      <c r="K99" s="38">
        <v>37000</v>
      </c>
      <c r="L99" s="38">
        <v>37000</v>
      </c>
      <c r="M99" s="38">
        <v>0</v>
      </c>
      <c r="N99" s="38">
        <v>0</v>
      </c>
      <c r="O99" s="38">
        <f t="shared" si="4"/>
        <v>0</v>
      </c>
      <c r="P99" s="38">
        <v>0</v>
      </c>
      <c r="Q99" s="38">
        <v>0</v>
      </c>
      <c r="R99" s="38">
        <v>0</v>
      </c>
      <c r="S99" s="38">
        <v>0</v>
      </c>
      <c r="T99" s="38">
        <v>37000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f t="shared" si="6"/>
        <v>37000</v>
      </c>
      <c r="AB99" s="46"/>
    </row>
    <row r="100" spans="1:28" x14ac:dyDescent="0.2">
      <c r="A100" s="16" t="s">
        <v>1727</v>
      </c>
      <c r="B100" s="16" t="s">
        <v>17</v>
      </c>
      <c r="C100" s="16" t="s">
        <v>17</v>
      </c>
      <c r="D100" s="16" t="s">
        <v>1672</v>
      </c>
      <c r="E100" s="16" t="s">
        <v>1673</v>
      </c>
      <c r="F100" s="16" t="s">
        <v>1678</v>
      </c>
      <c r="G100" s="16" t="s">
        <v>1740</v>
      </c>
      <c r="H100" s="16" t="s">
        <v>1744</v>
      </c>
      <c r="I100" s="16" t="s">
        <v>732</v>
      </c>
      <c r="J100" s="36" t="str">
        <f t="shared" si="7"/>
        <v>0009-OTI2.3.2.7.4.99</v>
      </c>
      <c r="K100" s="38">
        <v>236000</v>
      </c>
      <c r="L100" s="38">
        <v>243000</v>
      </c>
      <c r="M100" s="38">
        <v>0</v>
      </c>
      <c r="N100" s="38">
        <v>0</v>
      </c>
      <c r="O100" s="38">
        <f t="shared" si="4"/>
        <v>0</v>
      </c>
      <c r="P100" s="38">
        <v>0</v>
      </c>
      <c r="Q100" s="38">
        <v>27500</v>
      </c>
      <c r="R100" s="38">
        <v>27500</v>
      </c>
      <c r="S100" s="38">
        <v>39500</v>
      </c>
      <c r="T100" s="38">
        <v>37500</v>
      </c>
      <c r="U100" s="38">
        <v>17500</v>
      </c>
      <c r="V100" s="38">
        <v>17500</v>
      </c>
      <c r="W100" s="38">
        <v>29900</v>
      </c>
      <c r="X100" s="38">
        <v>3500</v>
      </c>
      <c r="Y100" s="38">
        <v>3500</v>
      </c>
      <c r="Z100" s="38">
        <v>39100</v>
      </c>
      <c r="AA100" s="38">
        <f t="shared" si="6"/>
        <v>243000</v>
      </c>
      <c r="AB100" s="46"/>
    </row>
    <row r="101" spans="1:28" x14ac:dyDescent="0.2">
      <c r="A101" s="16" t="s">
        <v>1727</v>
      </c>
      <c r="B101" s="16" t="s">
        <v>17</v>
      </c>
      <c r="C101" s="16" t="s">
        <v>17</v>
      </c>
      <c r="D101" s="16" t="s">
        <v>1672</v>
      </c>
      <c r="E101" s="16" t="s">
        <v>1673</v>
      </c>
      <c r="F101" s="16" t="s">
        <v>1681</v>
      </c>
      <c r="G101" s="16" t="s">
        <v>1682</v>
      </c>
      <c r="H101" s="16" t="s">
        <v>1682</v>
      </c>
      <c r="I101" s="16" t="s">
        <v>774</v>
      </c>
      <c r="J101" s="36" t="str">
        <f t="shared" si="7"/>
        <v>0009-OTI2.3.2.9.1.1</v>
      </c>
      <c r="K101" s="38">
        <v>67900</v>
      </c>
      <c r="L101" s="38">
        <v>60900</v>
      </c>
      <c r="M101" s="38">
        <v>0</v>
      </c>
      <c r="N101" s="38">
        <v>0</v>
      </c>
      <c r="O101" s="38">
        <f t="shared" si="4"/>
        <v>0</v>
      </c>
      <c r="P101" s="38">
        <v>3500</v>
      </c>
      <c r="Q101" s="38">
        <v>3500</v>
      </c>
      <c r="R101" s="38">
        <v>9000</v>
      </c>
      <c r="S101" s="38">
        <v>12500</v>
      </c>
      <c r="T101" s="38">
        <v>11400</v>
      </c>
      <c r="U101" s="38">
        <v>3500</v>
      </c>
      <c r="V101" s="38">
        <v>3500</v>
      </c>
      <c r="W101" s="38">
        <v>3500</v>
      </c>
      <c r="X101" s="38">
        <v>3500</v>
      </c>
      <c r="Y101" s="38">
        <v>3500</v>
      </c>
      <c r="Z101" s="38">
        <v>3500</v>
      </c>
      <c r="AA101" s="38">
        <f t="shared" si="6"/>
        <v>60900</v>
      </c>
      <c r="AB101" s="46" t="s">
        <v>1742</v>
      </c>
    </row>
    <row r="102" spans="1:28" x14ac:dyDescent="0.2">
      <c r="A102" s="16" t="s">
        <v>1727</v>
      </c>
      <c r="B102" s="16" t="s">
        <v>17</v>
      </c>
      <c r="C102" s="16" t="s">
        <v>17</v>
      </c>
      <c r="D102" s="16" t="s">
        <v>1745</v>
      </c>
      <c r="E102" s="16" t="s">
        <v>1746</v>
      </c>
      <c r="F102" s="16" t="s">
        <v>1747</v>
      </c>
      <c r="G102" s="16" t="s">
        <v>1748</v>
      </c>
      <c r="H102" s="16" t="s">
        <v>1749</v>
      </c>
      <c r="I102" s="16" t="s">
        <v>907</v>
      </c>
      <c r="J102" s="36" t="str">
        <f t="shared" si="7"/>
        <v>0009-OTI2.5.4.1.2.1</v>
      </c>
      <c r="K102" s="38">
        <v>0</v>
      </c>
      <c r="L102" s="38">
        <v>2025</v>
      </c>
      <c r="M102" s="38">
        <v>0</v>
      </c>
      <c r="N102" s="38">
        <v>0</v>
      </c>
      <c r="O102" s="38">
        <f t="shared" si="4"/>
        <v>0</v>
      </c>
      <c r="P102" s="38">
        <v>180</v>
      </c>
      <c r="Q102" s="38">
        <v>180</v>
      </c>
      <c r="R102" s="38">
        <v>180</v>
      </c>
      <c r="S102" s="38">
        <v>180</v>
      </c>
      <c r="T102" s="38">
        <v>180</v>
      </c>
      <c r="U102" s="38">
        <v>180</v>
      </c>
      <c r="V102" s="38">
        <v>180</v>
      </c>
      <c r="W102" s="38">
        <v>180</v>
      </c>
      <c r="X102" s="38">
        <v>180</v>
      </c>
      <c r="Y102" s="38">
        <v>180</v>
      </c>
      <c r="Z102" s="38">
        <v>225</v>
      </c>
      <c r="AA102" s="38">
        <f t="shared" si="6"/>
        <v>2025</v>
      </c>
      <c r="AB102" s="46" t="s">
        <v>1728</v>
      </c>
    </row>
    <row r="103" spans="1:28" x14ac:dyDescent="0.2">
      <c r="A103" s="16" t="s">
        <v>1750</v>
      </c>
      <c r="B103" s="16" t="s">
        <v>1581</v>
      </c>
      <c r="C103" s="16" t="s">
        <v>1581</v>
      </c>
      <c r="D103" s="16" t="s">
        <v>1656</v>
      </c>
      <c r="E103" s="16" t="s">
        <v>1657</v>
      </c>
      <c r="F103" s="16" t="s">
        <v>1660</v>
      </c>
      <c r="G103" s="16" t="s">
        <v>1661</v>
      </c>
      <c r="H103" s="16" t="s">
        <v>1662</v>
      </c>
      <c r="I103" s="16" t="s">
        <v>115</v>
      </c>
      <c r="J103" s="36" t="str">
        <f t="shared" si="7"/>
        <v>0016-DAMER2.1.1.13.1.1</v>
      </c>
      <c r="K103" s="38">
        <v>1323584.0000000002</v>
      </c>
      <c r="L103" s="38">
        <v>1228014</v>
      </c>
      <c r="M103" s="38">
        <v>102334.47000000002</v>
      </c>
      <c r="N103" s="38">
        <v>96093.700000000012</v>
      </c>
      <c r="O103" s="38">
        <f t="shared" si="4"/>
        <v>6240.7700000000041</v>
      </c>
      <c r="P103" s="38">
        <v>96170.280000000013</v>
      </c>
      <c r="Q103" s="38">
        <v>96170.280000000013</v>
      </c>
      <c r="R103" s="38">
        <v>96170.280000000013</v>
      </c>
      <c r="S103" s="38">
        <v>127067.81</v>
      </c>
      <c r="T103" s="38">
        <v>102334.47000000002</v>
      </c>
      <c r="U103" s="38">
        <v>102334.47000000002</v>
      </c>
      <c r="V103" s="38">
        <v>102334.47000000002</v>
      </c>
      <c r="W103" s="38">
        <v>102334.47000000002</v>
      </c>
      <c r="X103" s="38">
        <v>102334.47000000002</v>
      </c>
      <c r="Y103" s="38">
        <v>102334.47000000002</v>
      </c>
      <c r="Z103" s="38">
        <v>102334.83000000002</v>
      </c>
      <c r="AA103" s="38">
        <f t="shared" si="6"/>
        <v>1228014</v>
      </c>
      <c r="AB103" s="46"/>
    </row>
    <row r="104" spans="1:28" x14ac:dyDescent="0.2">
      <c r="A104" s="16" t="s">
        <v>1750</v>
      </c>
      <c r="B104" s="16" t="s">
        <v>1581</v>
      </c>
      <c r="C104" s="16" t="s">
        <v>1581</v>
      </c>
      <c r="D104" s="16" t="s">
        <v>1656</v>
      </c>
      <c r="E104" s="16" t="s">
        <v>1657</v>
      </c>
      <c r="F104" s="16" t="s">
        <v>1660</v>
      </c>
      <c r="G104" s="16" t="s">
        <v>1661</v>
      </c>
      <c r="H104" s="16" t="s">
        <v>1663</v>
      </c>
      <c r="I104" s="16" t="s">
        <v>120</v>
      </c>
      <c r="J104" s="36" t="str">
        <f t="shared" si="7"/>
        <v>0016-DAMER2.1.1.13.1.2</v>
      </c>
      <c r="K104" s="38">
        <v>783763</v>
      </c>
      <c r="L104" s="38">
        <v>898534</v>
      </c>
      <c r="M104" s="38">
        <v>70549.33</v>
      </c>
      <c r="N104" s="38">
        <v>42600</v>
      </c>
      <c r="O104" s="38">
        <f t="shared" si="4"/>
        <v>27949.33</v>
      </c>
      <c r="P104" s="38">
        <v>43056.76</v>
      </c>
      <c r="Q104" s="38">
        <v>43056.76</v>
      </c>
      <c r="R104" s="38">
        <v>43056.76</v>
      </c>
      <c r="S104" s="38">
        <v>180976.37</v>
      </c>
      <c r="T104" s="38">
        <v>70549.33</v>
      </c>
      <c r="U104" s="38">
        <v>70549.33</v>
      </c>
      <c r="V104" s="38">
        <v>70549.33</v>
      </c>
      <c r="W104" s="38">
        <v>70549.33</v>
      </c>
      <c r="X104" s="38">
        <v>70549.33</v>
      </c>
      <c r="Y104" s="38">
        <v>70549.33</v>
      </c>
      <c r="Z104" s="38">
        <v>122491.36999999998</v>
      </c>
      <c r="AA104" s="38">
        <f t="shared" si="6"/>
        <v>898534</v>
      </c>
      <c r="AB104" s="46"/>
    </row>
    <row r="105" spans="1:28" x14ac:dyDescent="0.2">
      <c r="A105" s="16" t="s">
        <v>1750</v>
      </c>
      <c r="B105" s="16" t="s">
        <v>1581</v>
      </c>
      <c r="C105" s="16" t="s">
        <v>1581</v>
      </c>
      <c r="D105" s="16" t="s">
        <v>1656</v>
      </c>
      <c r="E105" s="16" t="s">
        <v>1657</v>
      </c>
      <c r="F105" s="16" t="s">
        <v>1664</v>
      </c>
      <c r="G105" s="16" t="s">
        <v>1665</v>
      </c>
      <c r="H105" s="16" t="s">
        <v>1667</v>
      </c>
      <c r="I105" s="16" t="s">
        <v>230</v>
      </c>
      <c r="J105" s="36" t="str">
        <f t="shared" si="7"/>
        <v>0016-DAMER2.1.1.9.1.4</v>
      </c>
      <c r="K105" s="38">
        <v>13200</v>
      </c>
      <c r="L105" s="38">
        <v>13200</v>
      </c>
      <c r="M105" s="38">
        <v>0</v>
      </c>
      <c r="N105" s="38">
        <v>0</v>
      </c>
      <c r="O105" s="38">
        <f t="shared" si="4"/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6000</v>
      </c>
      <c r="V105" s="38">
        <v>0</v>
      </c>
      <c r="W105" s="38">
        <v>0</v>
      </c>
      <c r="X105" s="38">
        <v>0</v>
      </c>
      <c r="Y105" s="38">
        <v>0</v>
      </c>
      <c r="Z105" s="38">
        <v>7200</v>
      </c>
      <c r="AA105" s="38">
        <f t="shared" si="6"/>
        <v>13200</v>
      </c>
      <c r="AB105" s="46"/>
    </row>
    <row r="106" spans="1:28" x14ac:dyDescent="0.2">
      <c r="A106" s="16" t="s">
        <v>1750</v>
      </c>
      <c r="B106" s="16" t="s">
        <v>1581</v>
      </c>
      <c r="C106" s="16" t="s">
        <v>1581</v>
      </c>
      <c r="D106" s="16" t="s">
        <v>1656</v>
      </c>
      <c r="E106" s="16" t="s">
        <v>1668</v>
      </c>
      <c r="F106" s="16" t="s">
        <v>1669</v>
      </c>
      <c r="G106" s="16" t="s">
        <v>1669</v>
      </c>
      <c r="H106" s="16" t="s">
        <v>1671</v>
      </c>
      <c r="I106" s="16" t="s">
        <v>276</v>
      </c>
      <c r="J106" s="36" t="str">
        <f t="shared" si="7"/>
        <v>0016-DAMER2.1.3.1.1.15</v>
      </c>
      <c r="K106" s="38">
        <v>55065.999999999985</v>
      </c>
      <c r="L106" s="38">
        <v>54457.999999999978</v>
      </c>
      <c r="M106" s="38">
        <v>4301.1999999999989</v>
      </c>
      <c r="N106" s="38">
        <v>3466.8799999999992</v>
      </c>
      <c r="O106" s="38">
        <f t="shared" si="4"/>
        <v>834.31999999999971</v>
      </c>
      <c r="P106" s="38">
        <v>3466.8799999999992</v>
      </c>
      <c r="Q106" s="38">
        <v>3466.8799999999992</v>
      </c>
      <c r="R106" s="38">
        <v>3466.8799999999992</v>
      </c>
      <c r="S106" s="38">
        <v>7638.4800000000032</v>
      </c>
      <c r="T106" s="38">
        <v>4301.1999999999989</v>
      </c>
      <c r="U106" s="38">
        <v>4301.1999999999989</v>
      </c>
      <c r="V106" s="38">
        <v>4301.1999999999989</v>
      </c>
      <c r="W106" s="38">
        <v>4301.1999999999989</v>
      </c>
      <c r="X106" s="38">
        <v>4301.1999999999989</v>
      </c>
      <c r="Y106" s="38">
        <v>4301.1999999999989</v>
      </c>
      <c r="Z106" s="38">
        <v>7144.7999999999993</v>
      </c>
      <c r="AA106" s="38">
        <f t="shared" si="6"/>
        <v>54457.999999999978</v>
      </c>
      <c r="AB106" s="46"/>
    </row>
    <row r="107" spans="1:28" x14ac:dyDescent="0.2">
      <c r="A107" s="16" t="s">
        <v>1750</v>
      </c>
      <c r="B107" s="16" t="s">
        <v>1581</v>
      </c>
      <c r="C107" s="16" t="s">
        <v>1581</v>
      </c>
      <c r="D107" s="16" t="s">
        <v>1672</v>
      </c>
      <c r="E107" s="16" t="s">
        <v>1684</v>
      </c>
      <c r="F107" s="16" t="s">
        <v>1685</v>
      </c>
      <c r="G107" s="16" t="s">
        <v>1686</v>
      </c>
      <c r="H107" s="16" t="s">
        <v>1687</v>
      </c>
      <c r="I107" s="16" t="s">
        <v>521</v>
      </c>
      <c r="J107" s="36" t="str">
        <f t="shared" si="7"/>
        <v>0016-DAMER2.3.1.99.1.3</v>
      </c>
      <c r="K107" s="38">
        <v>1600</v>
      </c>
      <c r="L107" s="38">
        <v>1600</v>
      </c>
      <c r="M107" s="38">
        <v>0</v>
      </c>
      <c r="N107" s="38">
        <v>0</v>
      </c>
      <c r="O107" s="38">
        <f t="shared" si="4"/>
        <v>0</v>
      </c>
      <c r="P107" s="38">
        <v>0</v>
      </c>
      <c r="Q107" s="38">
        <v>0</v>
      </c>
      <c r="R107" s="38">
        <v>0</v>
      </c>
      <c r="S107" s="38">
        <v>1600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f t="shared" si="6"/>
        <v>1600</v>
      </c>
      <c r="AB107" s="46"/>
    </row>
    <row r="108" spans="1:28" x14ac:dyDescent="0.2">
      <c r="A108" s="16" t="s">
        <v>1750</v>
      </c>
      <c r="B108" s="16" t="s">
        <v>1581</v>
      </c>
      <c r="C108" s="16" t="s">
        <v>1581</v>
      </c>
      <c r="D108" s="16" t="s">
        <v>1672</v>
      </c>
      <c r="E108" s="16" t="s">
        <v>1673</v>
      </c>
      <c r="F108" s="16" t="s">
        <v>1678</v>
      </c>
      <c r="G108" s="16" t="s">
        <v>1697</v>
      </c>
      <c r="H108" s="16" t="s">
        <v>1698</v>
      </c>
      <c r="I108" s="16" t="s">
        <v>688</v>
      </c>
      <c r="J108" s="36" t="str">
        <f t="shared" si="7"/>
        <v>0016-DAMER2.3.2.7.11.99</v>
      </c>
      <c r="K108" s="38">
        <v>12000</v>
      </c>
      <c r="L108" s="38">
        <v>12000</v>
      </c>
      <c r="M108" s="38">
        <v>0</v>
      </c>
      <c r="N108" s="38">
        <v>0</v>
      </c>
      <c r="O108" s="38">
        <f t="shared" si="4"/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12000</v>
      </c>
      <c r="Z108" s="38">
        <v>0</v>
      </c>
      <c r="AA108" s="38">
        <f t="shared" si="6"/>
        <v>12000</v>
      </c>
      <c r="AB108" s="46"/>
    </row>
    <row r="109" spans="1:28" x14ac:dyDescent="0.2">
      <c r="A109" s="16" t="s">
        <v>1750</v>
      </c>
      <c r="B109" s="16" t="s">
        <v>1581</v>
      </c>
      <c r="C109" s="16" t="s">
        <v>1581</v>
      </c>
      <c r="D109" s="16" t="s">
        <v>1672</v>
      </c>
      <c r="E109" s="16" t="s">
        <v>1673</v>
      </c>
      <c r="F109" s="16" t="s">
        <v>1678</v>
      </c>
      <c r="G109" s="16" t="s">
        <v>1699</v>
      </c>
      <c r="H109" s="16" t="s">
        <v>1700</v>
      </c>
      <c r="I109" s="16" t="s">
        <v>706</v>
      </c>
      <c r="J109" s="36" t="str">
        <f t="shared" si="7"/>
        <v>0016-DAMER2.3.2.7.14.98</v>
      </c>
      <c r="K109" s="38">
        <v>60000</v>
      </c>
      <c r="L109" s="38">
        <v>2000</v>
      </c>
      <c r="M109" s="38">
        <v>0</v>
      </c>
      <c r="N109" s="38">
        <v>0</v>
      </c>
      <c r="O109" s="38">
        <f t="shared" si="4"/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2000</v>
      </c>
      <c r="Z109" s="38">
        <v>0</v>
      </c>
      <c r="AA109" s="38">
        <f t="shared" si="6"/>
        <v>2000</v>
      </c>
      <c r="AB109" s="46"/>
    </row>
    <row r="110" spans="1:28" x14ac:dyDescent="0.2">
      <c r="A110" s="16" t="s">
        <v>1750</v>
      </c>
      <c r="B110" s="16" t="s">
        <v>1581</v>
      </c>
      <c r="C110" s="16" t="s">
        <v>1581</v>
      </c>
      <c r="D110" s="16" t="s">
        <v>1672</v>
      </c>
      <c r="E110" s="16" t="s">
        <v>1673</v>
      </c>
      <c r="F110" s="16" t="s">
        <v>1681</v>
      </c>
      <c r="G110" s="16" t="s">
        <v>1682</v>
      </c>
      <c r="H110" s="16" t="s">
        <v>1682</v>
      </c>
      <c r="I110" s="16" t="s">
        <v>774</v>
      </c>
      <c r="J110" s="36" t="str">
        <f t="shared" si="7"/>
        <v>0016-DAMER2.3.2.9.1.1</v>
      </c>
      <c r="K110" s="38">
        <v>0</v>
      </c>
      <c r="L110" s="38">
        <v>58000</v>
      </c>
      <c r="M110" s="38">
        <v>20000</v>
      </c>
      <c r="N110" s="38">
        <v>20000</v>
      </c>
      <c r="O110" s="38">
        <f t="shared" si="4"/>
        <v>0</v>
      </c>
      <c r="P110" s="38">
        <v>20000</v>
      </c>
      <c r="Q110" s="38">
        <v>9000</v>
      </c>
      <c r="R110" s="38">
        <v>9000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f t="shared" si="6"/>
        <v>58000</v>
      </c>
      <c r="AB110" s="46"/>
    </row>
    <row r="111" spans="1:28" x14ac:dyDescent="0.2">
      <c r="A111" s="16" t="s">
        <v>1751</v>
      </c>
      <c r="B111" s="16" t="s">
        <v>1573</v>
      </c>
      <c r="C111" s="16" t="s">
        <v>1573</v>
      </c>
      <c r="D111" s="16" t="s">
        <v>1656</v>
      </c>
      <c r="E111" s="16" t="s">
        <v>1657</v>
      </c>
      <c r="F111" s="16" t="s">
        <v>1660</v>
      </c>
      <c r="G111" s="16" t="s">
        <v>1661</v>
      </c>
      <c r="H111" s="16" t="s">
        <v>1662</v>
      </c>
      <c r="I111" s="16" t="s">
        <v>115</v>
      </c>
      <c r="J111" s="36" t="str">
        <f t="shared" si="7"/>
        <v>0015-DCC2.1.1.13.1.1</v>
      </c>
      <c r="K111" s="38">
        <v>953733.00000000023</v>
      </c>
      <c r="L111" s="38">
        <v>963333</v>
      </c>
      <c r="M111" s="38">
        <v>80277.710000000006</v>
      </c>
      <c r="N111" s="38">
        <v>72486.52</v>
      </c>
      <c r="O111" s="38">
        <f t="shared" si="4"/>
        <v>7791.1900000000023</v>
      </c>
      <c r="P111" s="38">
        <v>80277.710000000006</v>
      </c>
      <c r="Q111" s="38">
        <v>80277.710000000006</v>
      </c>
      <c r="R111" s="38">
        <v>80277.710000000006</v>
      </c>
      <c r="S111" s="38">
        <v>88068.9</v>
      </c>
      <c r="T111" s="38">
        <v>80277.710000000006</v>
      </c>
      <c r="U111" s="38">
        <v>80277.710000000006</v>
      </c>
      <c r="V111" s="38">
        <v>80277.710000000006</v>
      </c>
      <c r="W111" s="38">
        <v>80277.710000000006</v>
      </c>
      <c r="X111" s="38">
        <v>80277.710000000006</v>
      </c>
      <c r="Y111" s="38">
        <v>80277.710000000006</v>
      </c>
      <c r="Z111" s="38">
        <v>80278.19</v>
      </c>
      <c r="AA111" s="38">
        <f t="shared" si="6"/>
        <v>963333</v>
      </c>
      <c r="AB111" s="46"/>
    </row>
    <row r="112" spans="1:28" x14ac:dyDescent="0.2">
      <c r="A112" s="16" t="s">
        <v>1751</v>
      </c>
      <c r="B112" s="16" t="s">
        <v>1573</v>
      </c>
      <c r="C112" s="16" t="s">
        <v>1573</v>
      </c>
      <c r="D112" s="16" t="s">
        <v>1656</v>
      </c>
      <c r="E112" s="16" t="s">
        <v>1657</v>
      </c>
      <c r="F112" s="16" t="s">
        <v>1660</v>
      </c>
      <c r="G112" s="16" t="s">
        <v>1661</v>
      </c>
      <c r="H112" s="16" t="s">
        <v>1663</v>
      </c>
      <c r="I112" s="16" t="s">
        <v>120</v>
      </c>
      <c r="J112" s="36" t="str">
        <f t="shared" si="7"/>
        <v>0015-DCC2.1.1.13.1.2</v>
      </c>
      <c r="K112" s="38">
        <v>1653495.0000000002</v>
      </c>
      <c r="L112" s="38">
        <v>1664295.0000000002</v>
      </c>
      <c r="M112" s="38">
        <v>137527.04000000001</v>
      </c>
      <c r="N112" s="38">
        <v>79734.7</v>
      </c>
      <c r="O112" s="38">
        <f t="shared" si="4"/>
        <v>57792.340000000011</v>
      </c>
      <c r="P112" s="38">
        <v>30692.57</v>
      </c>
      <c r="Q112" s="38">
        <v>24428.38</v>
      </c>
      <c r="R112" s="38">
        <v>61485.140000000007</v>
      </c>
      <c r="S112" s="38">
        <v>491294.41</v>
      </c>
      <c r="T112" s="38">
        <v>137527.04000000001</v>
      </c>
      <c r="U112" s="38">
        <v>137527.04000000001</v>
      </c>
      <c r="V112" s="38">
        <v>137527.04000000001</v>
      </c>
      <c r="W112" s="38">
        <v>137527.04000000001</v>
      </c>
      <c r="X112" s="38">
        <v>137527.04000000001</v>
      </c>
      <c r="Y112" s="38">
        <v>137527.04000000001</v>
      </c>
      <c r="Z112" s="38">
        <v>151497.56</v>
      </c>
      <c r="AA112" s="38">
        <f t="shared" si="6"/>
        <v>1664295.0000000002</v>
      </c>
      <c r="AB112" s="46"/>
    </row>
    <row r="113" spans="1:30" x14ac:dyDescent="0.2">
      <c r="A113" s="16" t="s">
        <v>1751</v>
      </c>
      <c r="B113" s="16" t="s">
        <v>1573</v>
      </c>
      <c r="C113" s="16" t="s">
        <v>1573</v>
      </c>
      <c r="D113" s="16" t="s">
        <v>1656</v>
      </c>
      <c r="E113" s="16" t="s">
        <v>1657</v>
      </c>
      <c r="F113" s="16" t="s">
        <v>1664</v>
      </c>
      <c r="G113" s="16" t="s">
        <v>1665</v>
      </c>
      <c r="H113" s="16" t="s">
        <v>1667</v>
      </c>
      <c r="I113" s="16" t="s">
        <v>230</v>
      </c>
      <c r="J113" s="36" t="str">
        <f t="shared" si="7"/>
        <v>0015-DCC2.1.1.9.1.4</v>
      </c>
      <c r="K113" s="38">
        <v>15600</v>
      </c>
      <c r="L113" s="38">
        <v>15600</v>
      </c>
      <c r="M113" s="38">
        <v>0</v>
      </c>
      <c r="N113" s="38">
        <v>0</v>
      </c>
      <c r="O113" s="38">
        <f t="shared" si="4"/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7800</v>
      </c>
      <c r="V113" s="38">
        <v>0</v>
      </c>
      <c r="W113" s="38">
        <v>0</v>
      </c>
      <c r="X113" s="38">
        <v>0</v>
      </c>
      <c r="Y113" s="38">
        <v>0</v>
      </c>
      <c r="Z113" s="38">
        <v>7800</v>
      </c>
      <c r="AA113" s="38">
        <f t="shared" si="6"/>
        <v>15600</v>
      </c>
      <c r="AB113" s="46"/>
    </row>
    <row r="114" spans="1:30" ht="15" x14ac:dyDescent="0.25">
      <c r="A114" s="51" t="s">
        <v>1751</v>
      </c>
      <c r="B114" s="51" t="s">
        <v>1573</v>
      </c>
      <c r="C114" s="51" t="s">
        <v>1573</v>
      </c>
      <c r="D114" s="51" t="s">
        <v>1656</v>
      </c>
      <c r="E114" s="51" t="s">
        <v>1668</v>
      </c>
      <c r="F114" s="51" t="s">
        <v>1669</v>
      </c>
      <c r="G114" s="51" t="s">
        <v>1669</v>
      </c>
      <c r="H114" s="51" t="s">
        <v>1671</v>
      </c>
      <c r="I114" s="51" t="s">
        <v>276</v>
      </c>
      <c r="J114" s="52" t="str">
        <f t="shared" si="7"/>
        <v>0015-DCC2.1.3.1.1.15</v>
      </c>
      <c r="K114" s="53">
        <v>65076.999999999978</v>
      </c>
      <c r="L114" s="53">
        <v>54290.999999999978</v>
      </c>
      <c r="M114" s="53">
        <v>4593.6799999999994</v>
      </c>
      <c r="N114" s="53">
        <v>3900.2399999999989</v>
      </c>
      <c r="O114" s="53">
        <f t="shared" si="4"/>
        <v>693.44000000000051</v>
      </c>
      <c r="P114" s="53">
        <v>2575.8599999999997</v>
      </c>
      <c r="Q114" s="53">
        <v>2359.1799999999998</v>
      </c>
      <c r="R114" s="53">
        <v>2359.1799999999998</v>
      </c>
      <c r="S114" s="53">
        <v>11470.74</v>
      </c>
      <c r="T114" s="53">
        <v>4517.8799999999992</v>
      </c>
      <c r="U114" s="53">
        <v>4517.8799999999992</v>
      </c>
      <c r="V114" s="53">
        <v>4517.8799999999992</v>
      </c>
      <c r="W114" s="53">
        <v>4517.8799999999992</v>
      </c>
      <c r="X114" s="53">
        <v>4517.8799999999992</v>
      </c>
      <c r="Y114" s="53">
        <v>4517.8799999999992</v>
      </c>
      <c r="Z114" s="53">
        <f>4518.52-2502</f>
        <v>2016.5200000000004</v>
      </c>
      <c r="AA114" s="53">
        <f t="shared" si="6"/>
        <v>51788.999999999978</v>
      </c>
      <c r="AB114" s="54" t="s">
        <v>1711</v>
      </c>
    </row>
    <row r="115" spans="1:30" x14ac:dyDescent="0.2">
      <c r="A115" s="16" t="s">
        <v>1751</v>
      </c>
      <c r="B115" s="16" t="s">
        <v>1573</v>
      </c>
      <c r="C115" s="16" t="s">
        <v>1573</v>
      </c>
      <c r="D115" s="16" t="s">
        <v>1672</v>
      </c>
      <c r="E115" s="16" t="s">
        <v>1673</v>
      </c>
      <c r="F115" s="16" t="s">
        <v>1674</v>
      </c>
      <c r="G115" s="16" t="s">
        <v>1675</v>
      </c>
      <c r="H115" s="16" t="s">
        <v>1676</v>
      </c>
      <c r="I115" s="16" t="s">
        <v>541</v>
      </c>
      <c r="J115" s="36" t="str">
        <f t="shared" si="7"/>
        <v>0015-DCC2.3.2.1.2.1</v>
      </c>
      <c r="K115" s="38">
        <v>7000</v>
      </c>
      <c r="L115" s="38">
        <v>7000</v>
      </c>
      <c r="M115" s="38">
        <v>2300</v>
      </c>
      <c r="N115" s="38">
        <v>0</v>
      </c>
      <c r="O115" s="38">
        <f t="shared" si="4"/>
        <v>2300</v>
      </c>
      <c r="P115" s="38">
        <v>2300</v>
      </c>
      <c r="Q115" s="38">
        <v>0</v>
      </c>
      <c r="R115" s="38">
        <v>0</v>
      </c>
      <c r="S115" s="38">
        <v>2300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2400</v>
      </c>
      <c r="AA115" s="38">
        <f t="shared" si="6"/>
        <v>7000</v>
      </c>
      <c r="AB115" s="46"/>
    </row>
    <row r="116" spans="1:30" x14ac:dyDescent="0.2">
      <c r="A116" s="16" t="s">
        <v>1751</v>
      </c>
      <c r="B116" s="16" t="s">
        <v>1573</v>
      </c>
      <c r="C116" s="16" t="s">
        <v>1573</v>
      </c>
      <c r="D116" s="16" t="s">
        <v>1672</v>
      </c>
      <c r="E116" s="16" t="s">
        <v>1673</v>
      </c>
      <c r="F116" s="16" t="s">
        <v>1674</v>
      </c>
      <c r="G116" s="16" t="s">
        <v>1675</v>
      </c>
      <c r="H116" s="16" t="s">
        <v>1677</v>
      </c>
      <c r="I116" s="16" t="s">
        <v>543</v>
      </c>
      <c r="J116" s="36" t="str">
        <f t="shared" si="7"/>
        <v>0015-DCC2.3.2.1.2.2</v>
      </c>
      <c r="K116" s="38">
        <v>5000</v>
      </c>
      <c r="L116" s="38">
        <v>5000</v>
      </c>
      <c r="M116" s="38">
        <v>1600</v>
      </c>
      <c r="N116" s="38">
        <v>0</v>
      </c>
      <c r="O116" s="38">
        <f t="shared" si="4"/>
        <v>1600</v>
      </c>
      <c r="P116" s="38">
        <v>1600</v>
      </c>
      <c r="Q116" s="38">
        <v>0</v>
      </c>
      <c r="R116" s="38">
        <v>0</v>
      </c>
      <c r="S116" s="38">
        <v>1600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1800</v>
      </c>
      <c r="AA116" s="38">
        <f t="shared" si="6"/>
        <v>5000</v>
      </c>
      <c r="AB116" s="46"/>
    </row>
    <row r="117" spans="1:30" x14ac:dyDescent="0.2">
      <c r="A117" s="16" t="s">
        <v>1751</v>
      </c>
      <c r="B117" s="16" t="s">
        <v>1573</v>
      </c>
      <c r="C117" s="16" t="s">
        <v>1573</v>
      </c>
      <c r="D117" s="16" t="s">
        <v>1672</v>
      </c>
      <c r="E117" s="16" t="s">
        <v>1673</v>
      </c>
      <c r="F117" s="16" t="s">
        <v>1681</v>
      </c>
      <c r="G117" s="16" t="s">
        <v>1682</v>
      </c>
      <c r="H117" s="16" t="s">
        <v>1682</v>
      </c>
      <c r="I117" s="16" t="s">
        <v>774</v>
      </c>
      <c r="J117" s="36" t="str">
        <f t="shared" si="7"/>
        <v>0015-DCC2.3.2.9.1.1</v>
      </c>
      <c r="K117" s="38">
        <v>114000</v>
      </c>
      <c r="L117" s="38">
        <v>114000</v>
      </c>
      <c r="M117" s="38">
        <v>0</v>
      </c>
      <c r="N117" s="38">
        <v>0</v>
      </c>
      <c r="O117" s="38">
        <f t="shared" si="4"/>
        <v>0</v>
      </c>
      <c r="P117" s="38">
        <v>0</v>
      </c>
      <c r="Q117" s="38">
        <v>20000</v>
      </c>
      <c r="R117" s="38">
        <v>29000</v>
      </c>
      <c r="S117" s="38">
        <v>23000</v>
      </c>
      <c r="T117" s="38">
        <v>9000</v>
      </c>
      <c r="U117" s="38">
        <v>0</v>
      </c>
      <c r="V117" s="38">
        <v>11000</v>
      </c>
      <c r="W117" s="38">
        <v>16500</v>
      </c>
      <c r="X117" s="38">
        <v>5500</v>
      </c>
      <c r="Y117" s="38">
        <v>0</v>
      </c>
      <c r="Z117" s="38">
        <v>0</v>
      </c>
      <c r="AA117" s="38">
        <f t="shared" si="6"/>
        <v>114000</v>
      </c>
      <c r="AB117" s="46"/>
    </row>
    <row r="118" spans="1:30" x14ac:dyDescent="0.2">
      <c r="A118" s="16" t="s">
        <v>1752</v>
      </c>
      <c r="B118" s="16" t="s">
        <v>18</v>
      </c>
      <c r="C118" s="16" t="s">
        <v>18</v>
      </c>
      <c r="D118" s="16" t="s">
        <v>1656</v>
      </c>
      <c r="E118" s="16" t="s">
        <v>1657</v>
      </c>
      <c r="F118" s="16" t="s">
        <v>1658</v>
      </c>
      <c r="G118" s="16" t="s">
        <v>1658</v>
      </c>
      <c r="H118" s="16" t="s">
        <v>1659</v>
      </c>
      <c r="I118" s="16" t="s">
        <v>71</v>
      </c>
      <c r="J118" s="36" t="str">
        <f t="shared" si="7"/>
        <v>0010-OA2.1.1.1.1.8</v>
      </c>
      <c r="K118" s="38">
        <v>0</v>
      </c>
      <c r="L118" s="38">
        <v>182276.99999999994</v>
      </c>
      <c r="M118" s="38">
        <v>15189.709999999994</v>
      </c>
      <c r="N118" s="38">
        <v>15087.5</v>
      </c>
      <c r="O118" s="38">
        <f t="shared" si="4"/>
        <v>102.20999999999367</v>
      </c>
      <c r="P118" s="38">
        <v>15189.709999999994</v>
      </c>
      <c r="Q118" s="38">
        <v>15189.709999999994</v>
      </c>
      <c r="R118" s="38">
        <v>15189.709999999994</v>
      </c>
      <c r="S118" s="38">
        <v>15189.709999999994</v>
      </c>
      <c r="T118" s="38">
        <v>15189.709999999994</v>
      </c>
      <c r="U118" s="38">
        <v>15189.709999999994</v>
      </c>
      <c r="V118" s="38">
        <v>15189.709999999994</v>
      </c>
      <c r="W118" s="38">
        <v>15189.709999999994</v>
      </c>
      <c r="X118" s="38">
        <v>15189.709999999994</v>
      </c>
      <c r="Y118" s="38">
        <v>15189.709999999994</v>
      </c>
      <c r="Z118" s="38">
        <v>15292.4</v>
      </c>
      <c r="AA118" s="38">
        <f t="shared" si="6"/>
        <v>182276.99999999994</v>
      </c>
      <c r="AB118" s="46"/>
      <c r="AC118" s="67">
        <v>15189.709999999994</v>
      </c>
      <c r="AD118" s="46">
        <f>+AC118-S118</f>
        <v>0</v>
      </c>
    </row>
    <row r="119" spans="1:30" x14ac:dyDescent="0.2">
      <c r="A119" s="16" t="s">
        <v>1752</v>
      </c>
      <c r="B119" s="16" t="s">
        <v>18</v>
      </c>
      <c r="C119" s="16" t="s">
        <v>18</v>
      </c>
      <c r="D119" s="16" t="s">
        <v>1656</v>
      </c>
      <c r="E119" s="16" t="s">
        <v>1657</v>
      </c>
      <c r="F119" s="16" t="s">
        <v>1660</v>
      </c>
      <c r="G119" s="16" t="s">
        <v>1661</v>
      </c>
      <c r="H119" s="16" t="s">
        <v>1662</v>
      </c>
      <c r="I119" s="16" t="s">
        <v>115</v>
      </c>
      <c r="J119" s="36" t="str">
        <f t="shared" si="7"/>
        <v>0010-OA2.1.1.13.1.1</v>
      </c>
      <c r="K119" s="38">
        <v>3116870.9999999981</v>
      </c>
      <c r="L119" s="38">
        <v>3160071.0000000005</v>
      </c>
      <c r="M119" s="38">
        <v>263339.22000000003</v>
      </c>
      <c r="N119" s="38">
        <v>247707.65000000002</v>
      </c>
      <c r="O119" s="38">
        <f t="shared" si="4"/>
        <v>15631.570000000007</v>
      </c>
      <c r="P119" s="38">
        <v>255510.84000000005</v>
      </c>
      <c r="Q119" s="38">
        <v>255510.84000000005</v>
      </c>
      <c r="R119" s="38">
        <v>255510.84000000005</v>
      </c>
      <c r="S119" s="38">
        <v>302455.93</v>
      </c>
      <c r="T119" s="38">
        <v>263339.22000000003</v>
      </c>
      <c r="U119" s="38">
        <v>263339.22000000003</v>
      </c>
      <c r="V119" s="38">
        <v>263339.22000000003</v>
      </c>
      <c r="W119" s="38">
        <v>263339.22000000003</v>
      </c>
      <c r="X119" s="38">
        <v>263339.22000000003</v>
      </c>
      <c r="Y119" s="38">
        <v>263339.22000000003</v>
      </c>
      <c r="Z119" s="38">
        <v>263339.58000000007</v>
      </c>
      <c r="AA119" s="38">
        <f t="shared" si="6"/>
        <v>3160071.0000000005</v>
      </c>
      <c r="AB119" s="46"/>
      <c r="AC119" s="67">
        <v>302455.93</v>
      </c>
      <c r="AD119" s="46">
        <f t="shared" ref="AD119:AD182" si="8">+AC119-S119</f>
        <v>0</v>
      </c>
    </row>
    <row r="120" spans="1:30" x14ac:dyDescent="0.2">
      <c r="A120" s="16" t="s">
        <v>1752</v>
      </c>
      <c r="B120" s="16" t="s">
        <v>18</v>
      </c>
      <c r="C120" s="16" t="s">
        <v>18</v>
      </c>
      <c r="D120" s="16" t="s">
        <v>1656</v>
      </c>
      <c r="E120" s="16" t="s">
        <v>1657</v>
      </c>
      <c r="F120" s="16" t="s">
        <v>1660</v>
      </c>
      <c r="G120" s="16" t="s">
        <v>1661</v>
      </c>
      <c r="H120" s="16" t="s">
        <v>1663</v>
      </c>
      <c r="I120" s="16" t="s">
        <v>120</v>
      </c>
      <c r="J120" s="36" t="str">
        <f t="shared" si="7"/>
        <v>0010-OA2.1.1.13.1.2</v>
      </c>
      <c r="K120" s="38">
        <v>763792</v>
      </c>
      <c r="L120" s="38">
        <v>554135.00000000012</v>
      </c>
      <c r="M120" s="38">
        <v>34520.949999999997</v>
      </c>
      <c r="N120" s="38">
        <v>13317.5</v>
      </c>
      <c r="O120" s="38">
        <f t="shared" si="4"/>
        <v>21203.449999999997</v>
      </c>
      <c r="P120" s="38">
        <v>13528.380000000001</v>
      </c>
      <c r="Q120" s="38">
        <v>13528.380000000001</v>
      </c>
      <c r="R120" s="38">
        <v>13528.380000000001</v>
      </c>
      <c r="S120" s="38">
        <v>134743.06</v>
      </c>
      <c r="T120" s="38">
        <v>43685.14</v>
      </c>
      <c r="U120" s="38">
        <v>43685.14</v>
      </c>
      <c r="V120" s="38">
        <v>43685.14</v>
      </c>
      <c r="W120" s="38">
        <v>43685.14</v>
      </c>
      <c r="X120" s="38">
        <v>43685.14</v>
      </c>
      <c r="Y120" s="38">
        <v>43685.14</v>
      </c>
      <c r="Z120" s="38">
        <v>103378.45999999999</v>
      </c>
      <c r="AA120" s="38">
        <f t="shared" si="6"/>
        <v>554135.00000000012</v>
      </c>
      <c r="AB120" s="46"/>
      <c r="AC120" s="67">
        <v>134743.06</v>
      </c>
      <c r="AD120" s="46">
        <f t="shared" si="8"/>
        <v>0</v>
      </c>
    </row>
    <row r="121" spans="1:30" x14ac:dyDescent="0.2">
      <c r="A121" s="16" t="s">
        <v>1752</v>
      </c>
      <c r="B121" s="16" t="s">
        <v>18</v>
      </c>
      <c r="C121" s="16" t="s">
        <v>18</v>
      </c>
      <c r="D121" s="16" t="s">
        <v>1656</v>
      </c>
      <c r="E121" s="16" t="s">
        <v>1657</v>
      </c>
      <c r="F121" s="16" t="s">
        <v>1664</v>
      </c>
      <c r="G121" s="16" t="s">
        <v>1665</v>
      </c>
      <c r="H121" s="16" t="s">
        <v>1666</v>
      </c>
      <c r="I121" s="16" t="s">
        <v>226</v>
      </c>
      <c r="J121" s="36" t="str">
        <f t="shared" si="7"/>
        <v>0010-OA2.1.1.9.1.2</v>
      </c>
      <c r="K121" s="38">
        <v>0</v>
      </c>
      <c r="L121" s="38">
        <v>30380</v>
      </c>
      <c r="M121" s="38">
        <v>0</v>
      </c>
      <c r="N121" s="38">
        <v>0</v>
      </c>
      <c r="O121" s="38">
        <f t="shared" si="4"/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15190</v>
      </c>
      <c r="V121" s="38">
        <v>0</v>
      </c>
      <c r="W121" s="38">
        <v>0</v>
      </c>
      <c r="X121" s="38">
        <v>0</v>
      </c>
      <c r="Y121" s="38">
        <v>0</v>
      </c>
      <c r="Z121" s="38">
        <v>15190</v>
      </c>
      <c r="AA121" s="38">
        <f t="shared" si="6"/>
        <v>30380</v>
      </c>
      <c r="AB121" s="46"/>
      <c r="AC121" s="67">
        <v>0</v>
      </c>
      <c r="AD121" s="46">
        <f t="shared" si="8"/>
        <v>0</v>
      </c>
    </row>
    <row r="122" spans="1:30" x14ac:dyDescent="0.2">
      <c r="A122" s="16" t="s">
        <v>1752</v>
      </c>
      <c r="B122" s="16" t="s">
        <v>18</v>
      </c>
      <c r="C122" s="16" t="s">
        <v>18</v>
      </c>
      <c r="D122" s="16" t="s">
        <v>1656</v>
      </c>
      <c r="E122" s="16" t="s">
        <v>1657</v>
      </c>
      <c r="F122" s="16" t="s">
        <v>1664</v>
      </c>
      <c r="G122" s="16" t="s">
        <v>1665</v>
      </c>
      <c r="H122" s="16" t="s">
        <v>1667</v>
      </c>
      <c r="I122" s="16" t="s">
        <v>230</v>
      </c>
      <c r="J122" s="36" t="str">
        <f t="shared" si="7"/>
        <v>0010-OA2.1.1.9.1.4</v>
      </c>
      <c r="K122" s="38">
        <v>27000</v>
      </c>
      <c r="L122" s="38">
        <v>26400</v>
      </c>
      <c r="M122" s="38">
        <v>0</v>
      </c>
      <c r="N122" s="38">
        <v>0</v>
      </c>
      <c r="O122" s="38">
        <f t="shared" si="4"/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13200</v>
      </c>
      <c r="V122" s="38">
        <v>0</v>
      </c>
      <c r="W122" s="38">
        <v>0</v>
      </c>
      <c r="X122" s="38">
        <v>0</v>
      </c>
      <c r="Y122" s="38">
        <v>0</v>
      </c>
      <c r="Z122" s="38">
        <v>13200</v>
      </c>
      <c r="AA122" s="38">
        <f t="shared" si="6"/>
        <v>26400</v>
      </c>
      <c r="AB122" s="46"/>
      <c r="AC122" s="67">
        <v>0</v>
      </c>
      <c r="AD122" s="46">
        <f t="shared" si="8"/>
        <v>0</v>
      </c>
    </row>
    <row r="123" spans="1:30" x14ac:dyDescent="0.2">
      <c r="A123" s="16" t="s">
        <v>1752</v>
      </c>
      <c r="B123" s="16" t="s">
        <v>18</v>
      </c>
      <c r="C123" s="16" t="s">
        <v>18</v>
      </c>
      <c r="D123" s="16" t="s">
        <v>1656</v>
      </c>
      <c r="E123" s="16" t="s">
        <v>1657</v>
      </c>
      <c r="F123" s="16" t="s">
        <v>1664</v>
      </c>
      <c r="G123" s="16" t="s">
        <v>1753</v>
      </c>
      <c r="H123" s="16" t="s">
        <v>1754</v>
      </c>
      <c r="I123" s="16" t="s">
        <v>238</v>
      </c>
      <c r="J123" s="36" t="str">
        <f t="shared" si="7"/>
        <v>0010-OA2.1.1.9.3.14</v>
      </c>
      <c r="K123" s="38">
        <v>0</v>
      </c>
      <c r="L123" s="38">
        <v>55200</v>
      </c>
      <c r="M123" s="38">
        <v>55200</v>
      </c>
      <c r="N123" s="38">
        <v>49000</v>
      </c>
      <c r="O123" s="38">
        <f t="shared" si="4"/>
        <v>6200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6200</v>
      </c>
      <c r="AA123" s="38">
        <f t="shared" si="6"/>
        <v>55200</v>
      </c>
      <c r="AB123" s="46"/>
      <c r="AC123" s="67">
        <v>0</v>
      </c>
      <c r="AD123" s="46">
        <f t="shared" si="8"/>
        <v>0</v>
      </c>
    </row>
    <row r="124" spans="1:30" x14ac:dyDescent="0.2">
      <c r="A124" s="16" t="s">
        <v>1752</v>
      </c>
      <c r="B124" s="16" t="s">
        <v>18</v>
      </c>
      <c r="C124" s="16" t="s">
        <v>18</v>
      </c>
      <c r="D124" s="16" t="s">
        <v>1656</v>
      </c>
      <c r="E124" s="16" t="s">
        <v>1668</v>
      </c>
      <c r="F124" s="16" t="s">
        <v>1669</v>
      </c>
      <c r="G124" s="16" t="s">
        <v>1669</v>
      </c>
      <c r="H124" s="16" t="s">
        <v>1755</v>
      </c>
      <c r="I124" s="16" t="s">
        <v>270</v>
      </c>
      <c r="J124" s="36" t="str">
        <f t="shared" si="7"/>
        <v>0010-OA2.1.3.1.1.12</v>
      </c>
      <c r="K124" s="38">
        <v>11395</v>
      </c>
      <c r="L124" s="38">
        <v>11395</v>
      </c>
      <c r="M124" s="38">
        <v>0</v>
      </c>
      <c r="N124" s="38">
        <v>0</v>
      </c>
      <c r="O124" s="38">
        <f t="shared" ref="O124:O187" si="9">+M124-N124</f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11395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f t="shared" si="6"/>
        <v>11395</v>
      </c>
      <c r="AB124" s="46"/>
      <c r="AC124" s="67">
        <v>0</v>
      </c>
      <c r="AD124" s="46">
        <f t="shared" si="8"/>
        <v>0</v>
      </c>
    </row>
    <row r="125" spans="1:30" x14ac:dyDescent="0.2">
      <c r="A125" s="16" t="s">
        <v>1752</v>
      </c>
      <c r="B125" s="16" t="s">
        <v>18</v>
      </c>
      <c r="C125" s="16" t="s">
        <v>18</v>
      </c>
      <c r="D125" s="16" t="s">
        <v>1656</v>
      </c>
      <c r="E125" s="16" t="s">
        <v>1668</v>
      </c>
      <c r="F125" s="16" t="s">
        <v>1669</v>
      </c>
      <c r="G125" s="16" t="s">
        <v>1669</v>
      </c>
      <c r="H125" s="16" t="s">
        <v>1670</v>
      </c>
      <c r="I125" s="16" t="s">
        <v>272</v>
      </c>
      <c r="J125" s="36" t="str">
        <f t="shared" si="7"/>
        <v>0010-OA2.1.3.1.1.13</v>
      </c>
      <c r="K125" s="38">
        <v>0</v>
      </c>
      <c r="L125" s="38">
        <v>16405</v>
      </c>
      <c r="M125" s="38">
        <v>1367.07</v>
      </c>
      <c r="N125" s="38">
        <v>1357.88</v>
      </c>
      <c r="O125" s="38">
        <f t="shared" si="9"/>
        <v>9.1899999999998272</v>
      </c>
      <c r="P125" s="38">
        <v>1367.07</v>
      </c>
      <c r="Q125" s="38">
        <v>1367.07</v>
      </c>
      <c r="R125" s="38">
        <v>1367.07</v>
      </c>
      <c r="S125" s="38">
        <v>1367.07</v>
      </c>
      <c r="T125" s="38">
        <v>1367.07</v>
      </c>
      <c r="U125" s="38">
        <v>1367.07</v>
      </c>
      <c r="V125" s="38">
        <v>1367.07</v>
      </c>
      <c r="W125" s="38">
        <v>1367.07</v>
      </c>
      <c r="X125" s="38">
        <v>1367.07</v>
      </c>
      <c r="Y125" s="38">
        <v>1367.07</v>
      </c>
      <c r="Z125" s="38">
        <v>1376.42</v>
      </c>
      <c r="AA125" s="38">
        <f t="shared" si="6"/>
        <v>16405</v>
      </c>
      <c r="AB125" s="46"/>
      <c r="AC125" s="67">
        <v>1367.07</v>
      </c>
      <c r="AD125" s="46">
        <f t="shared" si="8"/>
        <v>0</v>
      </c>
    </row>
    <row r="126" spans="1:30" ht="15" x14ac:dyDescent="0.25">
      <c r="A126" s="16" t="s">
        <v>1752</v>
      </c>
      <c r="B126" s="16" t="s">
        <v>18</v>
      </c>
      <c r="C126" s="16" t="s">
        <v>18</v>
      </c>
      <c r="D126" s="16" t="s">
        <v>1656</v>
      </c>
      <c r="E126" s="16" t="s">
        <v>1668</v>
      </c>
      <c r="F126" s="16" t="s">
        <v>1669</v>
      </c>
      <c r="G126" s="51" t="s">
        <v>1669</v>
      </c>
      <c r="H126" s="51" t="s">
        <v>1671</v>
      </c>
      <c r="I126" s="51" t="s">
        <v>276</v>
      </c>
      <c r="J126" s="52" t="str">
        <f t="shared" si="7"/>
        <v>0010-OA2.1.3.1.1.15</v>
      </c>
      <c r="K126" s="53">
        <v>112634.0000000001</v>
      </c>
      <c r="L126" s="53">
        <v>106733.00000000003</v>
      </c>
      <c r="M126" s="53">
        <v>9276.4600000000028</v>
      </c>
      <c r="N126" s="53">
        <v>8233.8400000000038</v>
      </c>
      <c r="O126" s="53">
        <f t="shared" si="9"/>
        <v>1042.619999999999</v>
      </c>
      <c r="P126" s="53">
        <v>8233.8400000000038</v>
      </c>
      <c r="Q126" s="53">
        <v>8233.8400000000038</v>
      </c>
      <c r="R126" s="53">
        <v>8233.8400000000038</v>
      </c>
      <c r="S126" s="55">
        <f>11779.42-98</f>
        <v>11681.42</v>
      </c>
      <c r="T126" s="53">
        <v>8859.5800000000036</v>
      </c>
      <c r="U126" s="53">
        <v>8859.5800000000036</v>
      </c>
      <c r="V126" s="53">
        <v>8859.5800000000036</v>
      </c>
      <c r="W126" s="53">
        <v>8859.5800000000036</v>
      </c>
      <c r="X126" s="53">
        <v>8859.5800000000036</v>
      </c>
      <c r="Y126" s="53">
        <v>8859.5800000000036</v>
      </c>
      <c r="Z126" s="53">
        <f>8860.74</f>
        <v>8860.74</v>
      </c>
      <c r="AA126" s="53">
        <f t="shared" si="6"/>
        <v>106635.00000000003</v>
      </c>
      <c r="AB126" s="54" t="s">
        <v>1711</v>
      </c>
      <c r="AC126" s="67">
        <v>11681.42</v>
      </c>
      <c r="AD126" s="46">
        <f t="shared" si="8"/>
        <v>0</v>
      </c>
    </row>
    <row r="127" spans="1:30" x14ac:dyDescent="0.2">
      <c r="A127" s="16" t="s">
        <v>1752</v>
      </c>
      <c r="B127" s="16" t="s">
        <v>18</v>
      </c>
      <c r="C127" s="16" t="s">
        <v>18</v>
      </c>
      <c r="D127" s="16" t="s">
        <v>1672</v>
      </c>
      <c r="E127" s="16" t="s">
        <v>1684</v>
      </c>
      <c r="F127" s="16" t="s">
        <v>1756</v>
      </c>
      <c r="G127" s="16" t="s">
        <v>1756</v>
      </c>
      <c r="H127" s="16" t="s">
        <v>1757</v>
      </c>
      <c r="I127" s="16" t="s">
        <v>394</v>
      </c>
      <c r="J127" s="36" t="str">
        <f t="shared" si="7"/>
        <v>0010-OA2.3.1.1.1.1</v>
      </c>
      <c r="K127" s="38">
        <v>26500</v>
      </c>
      <c r="L127" s="38">
        <v>2500</v>
      </c>
      <c r="M127" s="38">
        <v>0</v>
      </c>
      <c r="N127" s="38">
        <v>0</v>
      </c>
      <c r="O127" s="38">
        <f t="shared" si="9"/>
        <v>0</v>
      </c>
      <c r="P127" s="38">
        <v>0</v>
      </c>
      <c r="Q127" s="38">
        <v>0</v>
      </c>
      <c r="R127" s="38">
        <v>1500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1000</v>
      </c>
      <c r="Y127" s="38">
        <v>0</v>
      </c>
      <c r="Z127" s="38">
        <v>0</v>
      </c>
      <c r="AA127" s="38">
        <f t="shared" si="6"/>
        <v>2500</v>
      </c>
      <c r="AB127" s="46"/>
      <c r="AC127" s="67">
        <v>0</v>
      </c>
      <c r="AD127" s="46">
        <f t="shared" si="8"/>
        <v>0</v>
      </c>
    </row>
    <row r="128" spans="1:30" x14ac:dyDescent="0.2">
      <c r="A128" s="16" t="s">
        <v>1752</v>
      </c>
      <c r="B128" s="16" t="s">
        <v>18</v>
      </c>
      <c r="C128" s="16" t="s">
        <v>18</v>
      </c>
      <c r="D128" s="16" t="s">
        <v>1672</v>
      </c>
      <c r="E128" s="16" t="s">
        <v>1684</v>
      </c>
      <c r="F128" s="16" t="s">
        <v>1758</v>
      </c>
      <c r="G128" s="16" t="s">
        <v>1759</v>
      </c>
      <c r="H128" s="16" t="s">
        <v>1760</v>
      </c>
      <c r="I128" s="16" t="s">
        <v>429</v>
      </c>
      <c r="J128" s="36" t="str">
        <f t="shared" si="7"/>
        <v>0010-OA2.3.1.11.1.5</v>
      </c>
      <c r="K128" s="38">
        <v>1400</v>
      </c>
      <c r="L128" s="38">
        <v>1400</v>
      </c>
      <c r="M128" s="38">
        <v>0</v>
      </c>
      <c r="N128" s="38">
        <v>200</v>
      </c>
      <c r="O128" s="38">
        <f t="shared" si="9"/>
        <v>-200</v>
      </c>
      <c r="P128" s="38">
        <v>40</v>
      </c>
      <c r="Q128" s="38">
        <v>116</v>
      </c>
      <c r="R128" s="38">
        <v>116</v>
      </c>
      <c r="S128" s="38">
        <v>116</v>
      </c>
      <c r="T128" s="38">
        <v>116</v>
      </c>
      <c r="U128" s="38">
        <v>116</v>
      </c>
      <c r="V128" s="38">
        <v>116</v>
      </c>
      <c r="W128" s="38">
        <v>116</v>
      </c>
      <c r="X128" s="38">
        <v>116</v>
      </c>
      <c r="Y128" s="38">
        <v>116</v>
      </c>
      <c r="Z128" s="38">
        <v>116</v>
      </c>
      <c r="AA128" s="38">
        <f t="shared" si="6"/>
        <v>1400</v>
      </c>
      <c r="AB128" s="46"/>
      <c r="AC128" s="67">
        <v>116</v>
      </c>
      <c r="AD128" s="46">
        <f t="shared" si="8"/>
        <v>0</v>
      </c>
    </row>
    <row r="129" spans="1:30" x14ac:dyDescent="0.2">
      <c r="A129" s="16" t="s">
        <v>1752</v>
      </c>
      <c r="B129" s="16" t="s">
        <v>18</v>
      </c>
      <c r="C129" s="16" t="s">
        <v>18</v>
      </c>
      <c r="D129" s="16" t="s">
        <v>1672</v>
      </c>
      <c r="E129" s="16" t="s">
        <v>1684</v>
      </c>
      <c r="F129" s="16" t="s">
        <v>1713</v>
      </c>
      <c r="G129" s="16" t="s">
        <v>1714</v>
      </c>
      <c r="H129" s="16" t="s">
        <v>1715</v>
      </c>
      <c r="I129" s="16" t="s">
        <v>433</v>
      </c>
      <c r="J129" s="36" t="str">
        <f t="shared" si="7"/>
        <v>0010-OA2.3.1.2.1.1</v>
      </c>
      <c r="K129" s="38">
        <v>10000</v>
      </c>
      <c r="L129" s="38">
        <v>10000</v>
      </c>
      <c r="M129" s="38">
        <v>0</v>
      </c>
      <c r="N129" s="38">
        <v>0</v>
      </c>
      <c r="O129" s="38">
        <f t="shared" si="9"/>
        <v>0</v>
      </c>
      <c r="P129" s="38">
        <v>0</v>
      </c>
      <c r="Q129" s="38">
        <v>2500</v>
      </c>
      <c r="R129" s="38">
        <v>0</v>
      </c>
      <c r="S129" s="38">
        <v>0</v>
      </c>
      <c r="T129" s="38">
        <v>5000</v>
      </c>
      <c r="U129" s="38">
        <v>0</v>
      </c>
      <c r="V129" s="38">
        <v>0</v>
      </c>
      <c r="W129" s="38">
        <v>0</v>
      </c>
      <c r="X129" s="38">
        <v>0</v>
      </c>
      <c r="Y129" s="38">
        <v>2500</v>
      </c>
      <c r="Z129" s="38">
        <v>0</v>
      </c>
      <c r="AA129" s="38">
        <f t="shared" si="6"/>
        <v>10000</v>
      </c>
      <c r="AB129" s="46"/>
      <c r="AC129" s="67">
        <v>0</v>
      </c>
      <c r="AD129" s="46">
        <f t="shared" si="8"/>
        <v>0</v>
      </c>
    </row>
    <row r="130" spans="1:30" x14ac:dyDescent="0.2">
      <c r="A130" s="16" t="s">
        <v>1752</v>
      </c>
      <c r="B130" s="16" t="s">
        <v>18</v>
      </c>
      <c r="C130" s="16" t="s">
        <v>18</v>
      </c>
      <c r="D130" s="16" t="s">
        <v>1672</v>
      </c>
      <c r="E130" s="16" t="s">
        <v>1684</v>
      </c>
      <c r="F130" s="16" t="s">
        <v>1761</v>
      </c>
      <c r="G130" s="16" t="s">
        <v>1762</v>
      </c>
      <c r="H130" s="16" t="s">
        <v>1763</v>
      </c>
      <c r="I130" s="16" t="s">
        <v>444</v>
      </c>
      <c r="J130" s="36" t="str">
        <f t="shared" si="7"/>
        <v>0010-OA2.3.1.3.1.1</v>
      </c>
      <c r="K130" s="38">
        <v>15000</v>
      </c>
      <c r="L130" s="38">
        <v>15000</v>
      </c>
      <c r="M130" s="38">
        <v>0</v>
      </c>
      <c r="N130" s="38">
        <v>0</v>
      </c>
      <c r="O130" s="38">
        <f t="shared" si="9"/>
        <v>0</v>
      </c>
      <c r="P130" s="38">
        <v>1100</v>
      </c>
      <c r="Q130" s="38">
        <v>1100</v>
      </c>
      <c r="R130" s="38">
        <v>1100</v>
      </c>
      <c r="S130" s="38">
        <v>1100</v>
      </c>
      <c r="T130" s="38">
        <v>1100</v>
      </c>
      <c r="U130" s="38">
        <v>1100</v>
      </c>
      <c r="V130" s="38">
        <v>1100</v>
      </c>
      <c r="W130" s="38">
        <v>1100</v>
      </c>
      <c r="X130" s="38">
        <v>1100</v>
      </c>
      <c r="Y130" s="38">
        <v>1100</v>
      </c>
      <c r="Z130" s="38">
        <v>4000</v>
      </c>
      <c r="AA130" s="38">
        <f t="shared" si="6"/>
        <v>15000</v>
      </c>
      <c r="AB130" s="46"/>
      <c r="AC130" s="67">
        <v>1100</v>
      </c>
      <c r="AD130" s="46">
        <f t="shared" si="8"/>
        <v>0</v>
      </c>
    </row>
    <row r="131" spans="1:30" x14ac:dyDescent="0.2">
      <c r="A131" s="16" t="s">
        <v>1752</v>
      </c>
      <c r="B131" s="16" t="s">
        <v>18</v>
      </c>
      <c r="C131" s="16" t="s">
        <v>18</v>
      </c>
      <c r="D131" s="16" t="s">
        <v>1672</v>
      </c>
      <c r="E131" s="16" t="s">
        <v>1684</v>
      </c>
      <c r="F131" s="16" t="s">
        <v>1716</v>
      </c>
      <c r="G131" s="16" t="s">
        <v>1717</v>
      </c>
      <c r="H131" s="16" t="s">
        <v>1718</v>
      </c>
      <c r="I131" s="16" t="s">
        <v>464</v>
      </c>
      <c r="J131" s="36" t="str">
        <f t="shared" si="7"/>
        <v>0010-OA2.3.1.5.1.2</v>
      </c>
      <c r="K131" s="38">
        <v>38300</v>
      </c>
      <c r="L131" s="38">
        <v>38300</v>
      </c>
      <c r="M131" s="38">
        <v>0</v>
      </c>
      <c r="N131" s="38">
        <v>150</v>
      </c>
      <c r="O131" s="38">
        <f t="shared" si="9"/>
        <v>-150</v>
      </c>
      <c r="P131" s="38">
        <v>120</v>
      </c>
      <c r="Q131" s="38">
        <v>18133</v>
      </c>
      <c r="R131" s="38">
        <v>133</v>
      </c>
      <c r="S131" s="38">
        <v>433</v>
      </c>
      <c r="T131" s="38">
        <v>133</v>
      </c>
      <c r="U131" s="38">
        <v>133</v>
      </c>
      <c r="V131" s="38">
        <v>133</v>
      </c>
      <c r="W131" s="38">
        <v>15533</v>
      </c>
      <c r="X131" s="38">
        <v>133</v>
      </c>
      <c r="Y131" s="38">
        <v>3133</v>
      </c>
      <c r="Z131" s="38">
        <v>133</v>
      </c>
      <c r="AA131" s="38">
        <f t="shared" si="6"/>
        <v>38300</v>
      </c>
      <c r="AB131" s="46"/>
      <c r="AC131" s="67">
        <v>433</v>
      </c>
      <c r="AD131" s="46">
        <f t="shared" si="8"/>
        <v>0</v>
      </c>
    </row>
    <row r="132" spans="1:30" x14ac:dyDescent="0.2">
      <c r="A132" s="16" t="s">
        <v>1752</v>
      </c>
      <c r="B132" s="16" t="s">
        <v>18</v>
      </c>
      <c r="C132" s="16" t="s">
        <v>18</v>
      </c>
      <c r="D132" s="16" t="s">
        <v>1672</v>
      </c>
      <c r="E132" s="16" t="s">
        <v>1684</v>
      </c>
      <c r="F132" s="16" t="s">
        <v>1716</v>
      </c>
      <c r="G132" s="16" t="s">
        <v>1764</v>
      </c>
      <c r="H132" s="16" t="s">
        <v>1765</v>
      </c>
      <c r="I132" s="16" t="s">
        <v>468</v>
      </c>
      <c r="J132" s="36" t="str">
        <f t="shared" si="7"/>
        <v>0010-OA2.3.1.5.3.1</v>
      </c>
      <c r="K132" s="38">
        <v>30000</v>
      </c>
      <c r="L132" s="38">
        <v>30000</v>
      </c>
      <c r="M132" s="38">
        <v>0</v>
      </c>
      <c r="N132" s="38">
        <v>0</v>
      </c>
      <c r="O132" s="38">
        <f t="shared" si="9"/>
        <v>0</v>
      </c>
      <c r="P132" s="38">
        <v>0</v>
      </c>
      <c r="Q132" s="38">
        <v>2500</v>
      </c>
      <c r="R132" s="38">
        <v>12500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12500</v>
      </c>
      <c r="Y132" s="38">
        <v>2500</v>
      </c>
      <c r="Z132" s="38">
        <v>0</v>
      </c>
      <c r="AA132" s="38">
        <f t="shared" si="6"/>
        <v>30000</v>
      </c>
      <c r="AB132" s="46"/>
      <c r="AC132" s="67">
        <v>0</v>
      </c>
      <c r="AD132" s="46">
        <f t="shared" si="8"/>
        <v>0</v>
      </c>
    </row>
    <row r="133" spans="1:30" x14ac:dyDescent="0.2">
      <c r="A133" s="16" t="s">
        <v>1752</v>
      </c>
      <c r="B133" s="16" t="s">
        <v>18</v>
      </c>
      <c r="C133" s="16" t="s">
        <v>18</v>
      </c>
      <c r="D133" s="16" t="s">
        <v>1672</v>
      </c>
      <c r="E133" s="16" t="s">
        <v>1684</v>
      </c>
      <c r="F133" s="16" t="s">
        <v>1716</v>
      </c>
      <c r="G133" s="16" t="s">
        <v>1766</v>
      </c>
      <c r="H133" s="16" t="s">
        <v>1767</v>
      </c>
      <c r="I133" s="16" t="s">
        <v>472</v>
      </c>
      <c r="J133" s="36" t="str">
        <f t="shared" si="7"/>
        <v>0010-OA2.3.1.5.4.1</v>
      </c>
      <c r="K133" s="38">
        <v>6200</v>
      </c>
      <c r="L133" s="38">
        <v>6200</v>
      </c>
      <c r="M133" s="38">
        <v>0</v>
      </c>
      <c r="N133" s="38">
        <v>150</v>
      </c>
      <c r="O133" s="38">
        <f t="shared" si="9"/>
        <v>-150</v>
      </c>
      <c r="P133" s="38">
        <v>50</v>
      </c>
      <c r="Q133" s="38">
        <v>2600</v>
      </c>
      <c r="R133" s="38">
        <v>100</v>
      </c>
      <c r="S133" s="38">
        <v>100</v>
      </c>
      <c r="T133" s="38">
        <v>100</v>
      </c>
      <c r="U133" s="38">
        <v>100</v>
      </c>
      <c r="V133" s="38">
        <v>100</v>
      </c>
      <c r="W133" s="38">
        <v>100</v>
      </c>
      <c r="X133" s="38">
        <v>2600</v>
      </c>
      <c r="Y133" s="38">
        <v>100</v>
      </c>
      <c r="Z133" s="38">
        <v>100</v>
      </c>
      <c r="AA133" s="38">
        <f t="shared" si="6"/>
        <v>6200</v>
      </c>
      <c r="AB133" s="46"/>
      <c r="AC133" s="67">
        <v>100</v>
      </c>
      <c r="AD133" s="46">
        <f t="shared" si="8"/>
        <v>0</v>
      </c>
    </row>
    <row r="134" spans="1:30" x14ac:dyDescent="0.2">
      <c r="A134" s="16" t="s">
        <v>1752</v>
      </c>
      <c r="B134" s="16" t="s">
        <v>18</v>
      </c>
      <c r="C134" s="16" t="s">
        <v>18</v>
      </c>
      <c r="D134" s="16" t="s">
        <v>1672</v>
      </c>
      <c r="E134" s="16" t="s">
        <v>1684</v>
      </c>
      <c r="F134" s="16" t="s">
        <v>1719</v>
      </c>
      <c r="G134" s="16" t="s">
        <v>1720</v>
      </c>
      <c r="H134" s="16" t="s">
        <v>1768</v>
      </c>
      <c r="I134" s="16" t="s">
        <v>476</v>
      </c>
      <c r="J134" s="36" t="str">
        <f t="shared" si="7"/>
        <v>0010-OA2.3.1.6.1.1</v>
      </c>
      <c r="K134" s="38">
        <v>1000</v>
      </c>
      <c r="L134" s="38">
        <v>1000</v>
      </c>
      <c r="M134" s="38">
        <v>0</v>
      </c>
      <c r="N134" s="38">
        <v>0</v>
      </c>
      <c r="O134" s="38">
        <f t="shared" si="9"/>
        <v>0</v>
      </c>
      <c r="P134" s="38">
        <v>0</v>
      </c>
      <c r="Q134" s="38">
        <v>0</v>
      </c>
      <c r="R134" s="38">
        <v>1000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f t="shared" si="6"/>
        <v>1000</v>
      </c>
      <c r="AB134" s="46"/>
      <c r="AC134" s="67">
        <v>0</v>
      </c>
      <c r="AD134" s="46">
        <f t="shared" si="8"/>
        <v>0</v>
      </c>
    </row>
    <row r="135" spans="1:30" x14ac:dyDescent="0.2">
      <c r="A135" s="16" t="s">
        <v>1752</v>
      </c>
      <c r="B135" s="16" t="s">
        <v>18</v>
      </c>
      <c r="C135" s="16" t="s">
        <v>18</v>
      </c>
      <c r="D135" s="16" t="s">
        <v>1672</v>
      </c>
      <c r="E135" s="16" t="s">
        <v>1684</v>
      </c>
      <c r="F135" s="16" t="s">
        <v>1719</v>
      </c>
      <c r="G135" s="16" t="s">
        <v>1720</v>
      </c>
      <c r="H135" s="16" t="s">
        <v>1729</v>
      </c>
      <c r="I135" s="16" t="s">
        <v>485</v>
      </c>
      <c r="J135" s="36" t="str">
        <f t="shared" si="7"/>
        <v>0010-OA2.3.1.6.1.4</v>
      </c>
      <c r="K135" s="38">
        <v>2000</v>
      </c>
      <c r="L135" s="38">
        <v>2000</v>
      </c>
      <c r="M135" s="38">
        <v>0</v>
      </c>
      <c r="N135" s="38">
        <v>0</v>
      </c>
      <c r="O135" s="38">
        <f t="shared" si="9"/>
        <v>0</v>
      </c>
      <c r="P135" s="38">
        <v>0</v>
      </c>
      <c r="Q135" s="38">
        <v>0</v>
      </c>
      <c r="R135" s="38">
        <v>2000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f t="shared" ref="AA135:AA198" si="10">+N135+SUM(P135:Z135)</f>
        <v>2000</v>
      </c>
      <c r="AB135" s="46"/>
      <c r="AC135" s="67">
        <v>0</v>
      </c>
      <c r="AD135" s="46">
        <f t="shared" si="8"/>
        <v>0</v>
      </c>
    </row>
    <row r="136" spans="1:30" x14ac:dyDescent="0.2">
      <c r="A136" s="16" t="s">
        <v>1752</v>
      </c>
      <c r="B136" s="16" t="s">
        <v>18</v>
      </c>
      <c r="C136" s="16" t="s">
        <v>18</v>
      </c>
      <c r="D136" s="16" t="s">
        <v>1672</v>
      </c>
      <c r="E136" s="16" t="s">
        <v>1684</v>
      </c>
      <c r="F136" s="16" t="s">
        <v>1722</v>
      </c>
      <c r="G136" s="16" t="s">
        <v>1769</v>
      </c>
      <c r="H136" s="16" t="s">
        <v>1770</v>
      </c>
      <c r="I136" s="16" t="s">
        <v>499</v>
      </c>
      <c r="J136" s="36" t="str">
        <f t="shared" ref="J136:J199" si="11">+CONCATENATE(C136,I136)</f>
        <v>0010-OA2.3.1.8.1.2</v>
      </c>
      <c r="K136" s="38">
        <v>1386</v>
      </c>
      <c r="L136" s="38">
        <v>1386</v>
      </c>
      <c r="M136" s="38">
        <v>0</v>
      </c>
      <c r="N136" s="38">
        <v>0</v>
      </c>
      <c r="O136" s="38">
        <f t="shared" si="9"/>
        <v>0</v>
      </c>
      <c r="P136" s="38">
        <v>0</v>
      </c>
      <c r="Q136" s="38">
        <v>1386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f t="shared" si="10"/>
        <v>1386</v>
      </c>
      <c r="AB136" s="46"/>
      <c r="AC136" s="67">
        <v>0</v>
      </c>
      <c r="AD136" s="46">
        <f t="shared" si="8"/>
        <v>0</v>
      </c>
    </row>
    <row r="137" spans="1:30" x14ac:dyDescent="0.2">
      <c r="A137" s="16" t="s">
        <v>1752</v>
      </c>
      <c r="B137" s="16" t="s">
        <v>18</v>
      </c>
      <c r="C137" s="16" t="s">
        <v>18</v>
      </c>
      <c r="D137" s="16" t="s">
        <v>1672</v>
      </c>
      <c r="E137" s="16" t="s">
        <v>1684</v>
      </c>
      <c r="F137" s="16" t="s">
        <v>1722</v>
      </c>
      <c r="G137" s="16" t="s">
        <v>1723</v>
      </c>
      <c r="H137" s="16" t="s">
        <v>1724</v>
      </c>
      <c r="I137" s="16" t="s">
        <v>503</v>
      </c>
      <c r="J137" s="36" t="str">
        <f t="shared" si="11"/>
        <v>0010-OA2.3.1.8.2.1</v>
      </c>
      <c r="K137" s="38">
        <v>3000</v>
      </c>
      <c r="L137" s="38">
        <v>1000</v>
      </c>
      <c r="M137" s="38">
        <v>0</v>
      </c>
      <c r="N137" s="38">
        <v>0</v>
      </c>
      <c r="O137" s="38">
        <f t="shared" si="9"/>
        <v>0</v>
      </c>
      <c r="P137" s="38">
        <v>0</v>
      </c>
      <c r="Q137" s="38">
        <v>0</v>
      </c>
      <c r="R137" s="38">
        <v>1000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f t="shared" si="10"/>
        <v>1000</v>
      </c>
      <c r="AB137" s="46"/>
      <c r="AC137" s="67">
        <v>0</v>
      </c>
      <c r="AD137" s="46">
        <f t="shared" si="8"/>
        <v>0</v>
      </c>
    </row>
    <row r="138" spans="1:30" x14ac:dyDescent="0.2">
      <c r="A138" s="16" t="s">
        <v>1752</v>
      </c>
      <c r="B138" s="16" t="s">
        <v>18</v>
      </c>
      <c r="C138" s="16" t="s">
        <v>18</v>
      </c>
      <c r="D138" s="16" t="s">
        <v>1672</v>
      </c>
      <c r="E138" s="16" t="s">
        <v>1684</v>
      </c>
      <c r="F138" s="16" t="s">
        <v>1685</v>
      </c>
      <c r="G138" s="16" t="s">
        <v>1686</v>
      </c>
      <c r="H138" s="16" t="s">
        <v>1771</v>
      </c>
      <c r="I138" s="16" t="s">
        <v>527</v>
      </c>
      <c r="J138" s="36" t="str">
        <f t="shared" si="11"/>
        <v>0010-OA2.3.1.99.1.99</v>
      </c>
      <c r="K138" s="38">
        <v>3000</v>
      </c>
      <c r="L138" s="38">
        <v>3000</v>
      </c>
      <c r="M138" s="38">
        <v>0</v>
      </c>
      <c r="N138" s="38">
        <v>200</v>
      </c>
      <c r="O138" s="38">
        <f t="shared" si="9"/>
        <v>-200</v>
      </c>
      <c r="P138" s="38">
        <v>66</v>
      </c>
      <c r="Q138" s="38">
        <v>266</v>
      </c>
      <c r="R138" s="38">
        <v>1266</v>
      </c>
      <c r="S138" s="38">
        <v>202</v>
      </c>
      <c r="T138" s="38">
        <v>0</v>
      </c>
      <c r="U138" s="38">
        <v>0</v>
      </c>
      <c r="V138" s="38">
        <v>0</v>
      </c>
      <c r="W138" s="38">
        <v>0</v>
      </c>
      <c r="X138" s="38">
        <v>1000</v>
      </c>
      <c r="Y138" s="38">
        <v>0</v>
      </c>
      <c r="Z138" s="38">
        <v>0</v>
      </c>
      <c r="AA138" s="38">
        <f t="shared" si="10"/>
        <v>3000</v>
      </c>
      <c r="AB138" s="46"/>
      <c r="AC138" s="67">
        <v>202</v>
      </c>
      <c r="AD138" s="46">
        <f t="shared" si="8"/>
        <v>0</v>
      </c>
    </row>
    <row r="139" spans="1:30" x14ac:dyDescent="0.2">
      <c r="A139" s="16" t="s">
        <v>1752</v>
      </c>
      <c r="B139" s="16" t="s">
        <v>18</v>
      </c>
      <c r="C139" s="16" t="s">
        <v>18</v>
      </c>
      <c r="D139" s="16" t="s">
        <v>1672</v>
      </c>
      <c r="E139" s="16" t="s">
        <v>1673</v>
      </c>
      <c r="F139" s="16" t="s">
        <v>1674</v>
      </c>
      <c r="G139" s="16" t="s">
        <v>1675</v>
      </c>
      <c r="H139" s="16" t="s">
        <v>1772</v>
      </c>
      <c r="I139" s="16" t="s">
        <v>547</v>
      </c>
      <c r="J139" s="36" t="str">
        <f t="shared" si="11"/>
        <v>0010-OA2.3.2.1.2.99</v>
      </c>
      <c r="K139" s="38">
        <v>10000</v>
      </c>
      <c r="L139" s="38">
        <v>10000</v>
      </c>
      <c r="M139" s="38">
        <v>0</v>
      </c>
      <c r="N139" s="38">
        <v>700</v>
      </c>
      <c r="O139" s="38">
        <f t="shared" si="9"/>
        <v>-700</v>
      </c>
      <c r="P139" s="38">
        <v>300</v>
      </c>
      <c r="Q139" s="38">
        <v>1000</v>
      </c>
      <c r="R139" s="38">
        <v>1000</v>
      </c>
      <c r="S139" s="38">
        <v>1000</v>
      </c>
      <c r="T139" s="38">
        <v>1000</v>
      </c>
      <c r="U139" s="38">
        <v>1000</v>
      </c>
      <c r="V139" s="38">
        <v>1000</v>
      </c>
      <c r="W139" s="38">
        <v>0</v>
      </c>
      <c r="X139" s="38">
        <v>0</v>
      </c>
      <c r="Y139" s="38">
        <v>1000</v>
      </c>
      <c r="Z139" s="38">
        <v>2000</v>
      </c>
      <c r="AA139" s="38">
        <f t="shared" si="10"/>
        <v>10000</v>
      </c>
      <c r="AB139" s="46"/>
      <c r="AC139" s="67">
        <v>1000</v>
      </c>
      <c r="AD139" s="46">
        <f t="shared" si="8"/>
        <v>0</v>
      </c>
    </row>
    <row r="140" spans="1:30" x14ac:dyDescent="0.2">
      <c r="A140" s="16" t="s">
        <v>1752</v>
      </c>
      <c r="B140" s="16" t="s">
        <v>18</v>
      </c>
      <c r="C140" s="16" t="s">
        <v>18</v>
      </c>
      <c r="D140" s="16" t="s">
        <v>1672</v>
      </c>
      <c r="E140" s="16" t="s">
        <v>1673</v>
      </c>
      <c r="F140" s="16" t="s">
        <v>1688</v>
      </c>
      <c r="G140" s="16" t="s">
        <v>1773</v>
      </c>
      <c r="H140" s="16" t="s">
        <v>1774</v>
      </c>
      <c r="I140" s="16" t="s">
        <v>554</v>
      </c>
      <c r="J140" s="36" t="str">
        <f t="shared" si="11"/>
        <v>0010-OA2.3.2.2.1.1</v>
      </c>
      <c r="K140" s="38">
        <v>106000</v>
      </c>
      <c r="L140" s="38">
        <v>106000</v>
      </c>
      <c r="M140" s="38">
        <v>0</v>
      </c>
      <c r="N140" s="38">
        <v>0</v>
      </c>
      <c r="O140" s="38">
        <f t="shared" si="9"/>
        <v>0</v>
      </c>
      <c r="P140" s="38">
        <v>9000</v>
      </c>
      <c r="Q140" s="38">
        <v>9000</v>
      </c>
      <c r="R140" s="38">
        <v>9000</v>
      </c>
      <c r="S140" s="38">
        <v>9000</v>
      </c>
      <c r="T140" s="38">
        <v>9000</v>
      </c>
      <c r="U140" s="38">
        <v>9000</v>
      </c>
      <c r="V140" s="38">
        <v>9000</v>
      </c>
      <c r="W140" s="38">
        <v>9000</v>
      </c>
      <c r="X140" s="38">
        <v>9000</v>
      </c>
      <c r="Y140" s="38">
        <v>9000</v>
      </c>
      <c r="Z140" s="38">
        <v>16000</v>
      </c>
      <c r="AA140" s="38">
        <f t="shared" si="10"/>
        <v>106000</v>
      </c>
      <c r="AB140" s="46"/>
      <c r="AC140" s="67">
        <v>9000</v>
      </c>
      <c r="AD140" s="46">
        <f t="shared" si="8"/>
        <v>0</v>
      </c>
    </row>
    <row r="141" spans="1:30" x14ac:dyDescent="0.2">
      <c r="A141" s="16" t="s">
        <v>1752</v>
      </c>
      <c r="B141" s="16" t="s">
        <v>18</v>
      </c>
      <c r="C141" s="16" t="s">
        <v>18</v>
      </c>
      <c r="D141" s="16" t="s">
        <v>1672</v>
      </c>
      <c r="E141" s="16" t="s">
        <v>1673</v>
      </c>
      <c r="F141" s="16" t="s">
        <v>1688</v>
      </c>
      <c r="G141" s="16" t="s">
        <v>1773</v>
      </c>
      <c r="H141" s="16" t="s">
        <v>1775</v>
      </c>
      <c r="I141" s="16" t="s">
        <v>559</v>
      </c>
      <c r="J141" s="36" t="str">
        <f t="shared" si="11"/>
        <v>0010-OA2.3.2.2.1.2</v>
      </c>
      <c r="K141" s="38">
        <v>15000</v>
      </c>
      <c r="L141" s="38">
        <v>15000</v>
      </c>
      <c r="M141" s="38">
        <v>0</v>
      </c>
      <c r="N141" s="38">
        <v>0</v>
      </c>
      <c r="O141" s="38">
        <f t="shared" si="9"/>
        <v>0</v>
      </c>
      <c r="P141" s="38">
        <v>1300</v>
      </c>
      <c r="Q141" s="38">
        <v>1300</v>
      </c>
      <c r="R141" s="38">
        <v>1300</v>
      </c>
      <c r="S141" s="38">
        <v>1300</v>
      </c>
      <c r="T141" s="38">
        <v>1300</v>
      </c>
      <c r="U141" s="38">
        <v>1300</v>
      </c>
      <c r="V141" s="38">
        <v>1300</v>
      </c>
      <c r="W141" s="38">
        <v>1300</v>
      </c>
      <c r="X141" s="38">
        <v>1300</v>
      </c>
      <c r="Y141" s="38">
        <v>1300</v>
      </c>
      <c r="Z141" s="38">
        <v>2000</v>
      </c>
      <c r="AA141" s="38">
        <f t="shared" si="10"/>
        <v>15000</v>
      </c>
      <c r="AB141" s="46"/>
      <c r="AC141" s="67">
        <v>1300</v>
      </c>
      <c r="AD141" s="46">
        <f t="shared" si="8"/>
        <v>0</v>
      </c>
    </row>
    <row r="142" spans="1:30" x14ac:dyDescent="0.2">
      <c r="A142" s="16" t="s">
        <v>1752</v>
      </c>
      <c r="B142" s="16" t="s">
        <v>18</v>
      </c>
      <c r="C142" s="16" t="s">
        <v>18</v>
      </c>
      <c r="D142" s="16" t="s">
        <v>1672</v>
      </c>
      <c r="E142" s="16" t="s">
        <v>1673</v>
      </c>
      <c r="F142" s="16" t="s">
        <v>1688</v>
      </c>
      <c r="G142" s="16" t="s">
        <v>1725</v>
      </c>
      <c r="H142" s="16" t="s">
        <v>1735</v>
      </c>
      <c r="I142" s="16" t="s">
        <v>572</v>
      </c>
      <c r="J142" s="36" t="str">
        <f t="shared" si="11"/>
        <v>0010-OA2.3.2.2.3.99</v>
      </c>
      <c r="K142" s="38">
        <v>9640</v>
      </c>
      <c r="L142" s="38">
        <v>9640</v>
      </c>
      <c r="M142" s="38">
        <v>700</v>
      </c>
      <c r="N142" s="38">
        <v>0</v>
      </c>
      <c r="O142" s="38">
        <f t="shared" si="9"/>
        <v>700</v>
      </c>
      <c r="P142" s="38">
        <v>1400</v>
      </c>
      <c r="Q142" s="38">
        <v>700</v>
      </c>
      <c r="R142" s="38">
        <v>700</v>
      </c>
      <c r="S142" s="38">
        <v>855</v>
      </c>
      <c r="T142" s="38">
        <v>855</v>
      </c>
      <c r="U142" s="38">
        <v>855</v>
      </c>
      <c r="V142" s="38">
        <v>855</v>
      </c>
      <c r="W142" s="38">
        <v>855</v>
      </c>
      <c r="X142" s="38">
        <v>855</v>
      </c>
      <c r="Y142" s="38">
        <v>855</v>
      </c>
      <c r="Z142" s="38">
        <v>855</v>
      </c>
      <c r="AA142" s="38">
        <f t="shared" si="10"/>
        <v>9640</v>
      </c>
      <c r="AB142" s="46"/>
      <c r="AC142" s="67">
        <v>855</v>
      </c>
      <c r="AD142" s="46">
        <f t="shared" si="8"/>
        <v>0</v>
      </c>
    </row>
    <row r="143" spans="1:30" x14ac:dyDescent="0.2">
      <c r="A143" s="16" t="s">
        <v>1752</v>
      </c>
      <c r="B143" s="16" t="s">
        <v>18</v>
      </c>
      <c r="C143" s="16" t="s">
        <v>18</v>
      </c>
      <c r="D143" s="16" t="s">
        <v>1672</v>
      </c>
      <c r="E143" s="16" t="s">
        <v>1673</v>
      </c>
      <c r="F143" s="16" t="s">
        <v>1688</v>
      </c>
      <c r="G143" s="16" t="s">
        <v>1691</v>
      </c>
      <c r="H143" s="16" t="s">
        <v>1692</v>
      </c>
      <c r="I143" s="16" t="s">
        <v>579</v>
      </c>
      <c r="J143" s="36" t="str">
        <f t="shared" si="11"/>
        <v>0010-OA2.3.2.2.5.1</v>
      </c>
      <c r="K143" s="38">
        <v>151752</v>
      </c>
      <c r="L143" s="38">
        <v>151752</v>
      </c>
      <c r="M143" s="38">
        <v>0</v>
      </c>
      <c r="N143" s="38">
        <v>9930.2900000000009</v>
      </c>
      <c r="O143" s="38">
        <f t="shared" si="9"/>
        <v>-9930.2900000000009</v>
      </c>
      <c r="P143" s="38">
        <v>3872</v>
      </c>
      <c r="Q143" s="38">
        <v>13795</v>
      </c>
      <c r="R143" s="38">
        <v>13795</v>
      </c>
      <c r="S143" s="38">
        <v>13794.71</v>
      </c>
      <c r="T143" s="38">
        <v>13795</v>
      </c>
      <c r="U143" s="38">
        <v>13795</v>
      </c>
      <c r="V143" s="38">
        <v>13795</v>
      </c>
      <c r="W143" s="38">
        <v>13795</v>
      </c>
      <c r="X143" s="38">
        <v>13795</v>
      </c>
      <c r="Y143" s="38">
        <v>13795</v>
      </c>
      <c r="Z143" s="38">
        <v>13795</v>
      </c>
      <c r="AA143" s="38">
        <f t="shared" si="10"/>
        <v>151752</v>
      </c>
      <c r="AB143" s="46"/>
      <c r="AC143" s="67">
        <v>13794.71</v>
      </c>
      <c r="AD143" s="46">
        <f t="shared" si="8"/>
        <v>0</v>
      </c>
    </row>
    <row r="144" spans="1:30" x14ac:dyDescent="0.2">
      <c r="A144" s="16" t="s">
        <v>1752</v>
      </c>
      <c r="B144" s="16" t="s">
        <v>18</v>
      </c>
      <c r="C144" s="16" t="s">
        <v>18</v>
      </c>
      <c r="D144" s="16" t="s">
        <v>1672</v>
      </c>
      <c r="E144" s="16" t="s">
        <v>1673</v>
      </c>
      <c r="F144" s="16" t="s">
        <v>1776</v>
      </c>
      <c r="G144" s="16" t="s">
        <v>1777</v>
      </c>
      <c r="H144" s="16" t="s">
        <v>1778</v>
      </c>
      <c r="I144" s="16" t="s">
        <v>581</v>
      </c>
      <c r="J144" s="36" t="str">
        <f t="shared" si="11"/>
        <v>0010-OA2.3.2.3.1.1</v>
      </c>
      <c r="K144" s="38">
        <v>343000</v>
      </c>
      <c r="L144" s="38">
        <v>342166</v>
      </c>
      <c r="M144" s="38">
        <v>27750</v>
      </c>
      <c r="N144" s="38">
        <v>0</v>
      </c>
      <c r="O144" s="38">
        <f t="shared" si="9"/>
        <v>27750</v>
      </c>
      <c r="P144" s="38">
        <v>50303</v>
      </c>
      <c r="Q144" s="38">
        <v>27750</v>
      </c>
      <c r="R144" s="38">
        <v>35841.379999999997</v>
      </c>
      <c r="S144" s="38">
        <v>27750</v>
      </c>
      <c r="T144" s="38">
        <v>27750</v>
      </c>
      <c r="U144" s="38">
        <v>32715</v>
      </c>
      <c r="V144" s="38">
        <v>27750</v>
      </c>
      <c r="W144" s="38">
        <v>29658.58</v>
      </c>
      <c r="X144" s="38">
        <v>27750</v>
      </c>
      <c r="Y144" s="38">
        <v>27750</v>
      </c>
      <c r="Z144" s="38">
        <v>27148.04</v>
      </c>
      <c r="AA144" s="38">
        <f t="shared" si="10"/>
        <v>342166</v>
      </c>
      <c r="AB144" s="46"/>
      <c r="AC144" s="67">
        <v>27750</v>
      </c>
      <c r="AD144" s="46">
        <f t="shared" si="8"/>
        <v>0</v>
      </c>
    </row>
    <row r="145" spans="1:30" x14ac:dyDescent="0.2">
      <c r="A145" s="16" t="s">
        <v>1752</v>
      </c>
      <c r="B145" s="16" t="s">
        <v>18</v>
      </c>
      <c r="C145" s="16" t="s">
        <v>18</v>
      </c>
      <c r="D145" s="16" t="s">
        <v>1672</v>
      </c>
      <c r="E145" s="16" t="s">
        <v>1673</v>
      </c>
      <c r="F145" s="16" t="s">
        <v>1776</v>
      </c>
      <c r="G145" s="16" t="s">
        <v>1777</v>
      </c>
      <c r="H145" s="16" t="s">
        <v>1779</v>
      </c>
      <c r="I145" s="16" t="s">
        <v>586</v>
      </c>
      <c r="J145" s="36" t="str">
        <f t="shared" si="11"/>
        <v>0010-OA2.3.2.3.1.2</v>
      </c>
      <c r="K145" s="38">
        <v>357996</v>
      </c>
      <c r="L145" s="38">
        <v>357996</v>
      </c>
      <c r="M145" s="38">
        <v>20833</v>
      </c>
      <c r="N145" s="38">
        <v>0</v>
      </c>
      <c r="O145" s="38">
        <f t="shared" si="9"/>
        <v>20833</v>
      </c>
      <c r="P145" s="38">
        <v>50666</v>
      </c>
      <c r="Q145" s="38">
        <v>29833</v>
      </c>
      <c r="R145" s="38">
        <v>29833</v>
      </c>
      <c r="S145" s="38">
        <v>29833</v>
      </c>
      <c r="T145" s="38">
        <v>29833</v>
      </c>
      <c r="U145" s="38">
        <v>29833</v>
      </c>
      <c r="V145" s="38">
        <v>29833</v>
      </c>
      <c r="W145" s="38">
        <v>29833</v>
      </c>
      <c r="X145" s="38">
        <v>29833</v>
      </c>
      <c r="Y145" s="38">
        <v>29833</v>
      </c>
      <c r="Z145" s="38">
        <v>38833</v>
      </c>
      <c r="AA145" s="38">
        <f t="shared" si="10"/>
        <v>357996</v>
      </c>
      <c r="AB145" s="46"/>
      <c r="AC145" s="67">
        <v>29833</v>
      </c>
      <c r="AD145" s="46">
        <f t="shared" si="8"/>
        <v>0</v>
      </c>
    </row>
    <row r="146" spans="1:30" x14ac:dyDescent="0.2">
      <c r="A146" s="16" t="s">
        <v>1752</v>
      </c>
      <c r="B146" s="16" t="s">
        <v>18</v>
      </c>
      <c r="C146" s="16" t="s">
        <v>18</v>
      </c>
      <c r="D146" s="16" t="s">
        <v>1672</v>
      </c>
      <c r="E146" s="16" t="s">
        <v>1673</v>
      </c>
      <c r="F146" s="16" t="s">
        <v>1736</v>
      </c>
      <c r="G146" s="16" t="s">
        <v>1780</v>
      </c>
      <c r="H146" s="16" t="s">
        <v>1781</v>
      </c>
      <c r="I146" s="16" t="s">
        <v>588</v>
      </c>
      <c r="J146" s="36" t="str">
        <f t="shared" si="11"/>
        <v>0010-OA2.3.2.4.2.1</v>
      </c>
      <c r="K146" s="38">
        <v>149304</v>
      </c>
      <c r="L146" s="38">
        <v>149304</v>
      </c>
      <c r="M146" s="38">
        <v>1000</v>
      </c>
      <c r="N146" s="38">
        <v>0</v>
      </c>
      <c r="O146" s="38">
        <f t="shared" si="9"/>
        <v>1000</v>
      </c>
      <c r="P146" s="38">
        <v>1000</v>
      </c>
      <c r="Q146" s="38">
        <v>1000</v>
      </c>
      <c r="R146" s="38">
        <v>51000</v>
      </c>
      <c r="S146" s="38">
        <v>1000</v>
      </c>
      <c r="T146" s="38">
        <v>1000</v>
      </c>
      <c r="U146" s="38">
        <v>89304</v>
      </c>
      <c r="V146" s="38">
        <v>1000</v>
      </c>
      <c r="W146" s="38">
        <v>1000</v>
      </c>
      <c r="X146" s="38">
        <v>1000</v>
      </c>
      <c r="Y146" s="38">
        <v>1000</v>
      </c>
      <c r="Z146" s="38">
        <v>1000</v>
      </c>
      <c r="AA146" s="38">
        <f t="shared" si="10"/>
        <v>149304</v>
      </c>
      <c r="AB146" s="46"/>
      <c r="AC146" s="67">
        <v>1000</v>
      </c>
      <c r="AD146" s="46">
        <f t="shared" si="8"/>
        <v>0</v>
      </c>
    </row>
    <row r="147" spans="1:30" x14ac:dyDescent="0.2">
      <c r="A147" s="16" t="s">
        <v>1752</v>
      </c>
      <c r="B147" s="16" t="s">
        <v>18</v>
      </c>
      <c r="C147" s="16" t="s">
        <v>18</v>
      </c>
      <c r="D147" s="16" t="s">
        <v>1672</v>
      </c>
      <c r="E147" s="16" t="s">
        <v>1673</v>
      </c>
      <c r="F147" s="16" t="s">
        <v>1736</v>
      </c>
      <c r="G147" s="16" t="s">
        <v>1782</v>
      </c>
      <c r="H147" s="16" t="s">
        <v>1768</v>
      </c>
      <c r="I147" s="16" t="s">
        <v>605</v>
      </c>
      <c r="J147" s="36" t="str">
        <f t="shared" si="11"/>
        <v>0010-OA2.3.2.4.5.1</v>
      </c>
      <c r="K147" s="38">
        <v>17097</v>
      </c>
      <c r="L147" s="38">
        <v>23169</v>
      </c>
      <c r="M147" s="38">
        <v>6072</v>
      </c>
      <c r="N147" s="38">
        <v>0</v>
      </c>
      <c r="O147" s="38">
        <f t="shared" si="9"/>
        <v>6072</v>
      </c>
      <c r="P147" s="38">
        <v>0</v>
      </c>
      <c r="Q147" s="38">
        <v>0</v>
      </c>
      <c r="R147" s="38">
        <v>6072</v>
      </c>
      <c r="S147" s="38">
        <v>0</v>
      </c>
      <c r="T147" s="38">
        <v>0</v>
      </c>
      <c r="U147" s="38">
        <v>17097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f t="shared" si="10"/>
        <v>23169</v>
      </c>
      <c r="AB147" s="46"/>
      <c r="AC147" s="67">
        <v>0</v>
      </c>
      <c r="AD147" s="46">
        <f t="shared" si="8"/>
        <v>0</v>
      </c>
    </row>
    <row r="148" spans="1:30" x14ac:dyDescent="0.2">
      <c r="A148" s="16" t="s">
        <v>1752</v>
      </c>
      <c r="B148" s="16" t="s">
        <v>18</v>
      </c>
      <c r="C148" s="16" t="s">
        <v>18</v>
      </c>
      <c r="D148" s="16" t="s">
        <v>1672</v>
      </c>
      <c r="E148" s="16" t="s">
        <v>1673</v>
      </c>
      <c r="F148" s="16" t="s">
        <v>1736</v>
      </c>
      <c r="G148" s="16" t="s">
        <v>1783</v>
      </c>
      <c r="H148" s="16" t="s">
        <v>1784</v>
      </c>
      <c r="I148" s="16" t="s">
        <v>607</v>
      </c>
      <c r="J148" s="36" t="str">
        <f t="shared" si="11"/>
        <v>0010-OA2.3.2.4.6.1</v>
      </c>
      <c r="K148" s="38">
        <v>15000</v>
      </c>
      <c r="L148" s="38">
        <v>15000</v>
      </c>
      <c r="M148" s="38">
        <v>0</v>
      </c>
      <c r="N148" s="38">
        <v>0</v>
      </c>
      <c r="O148" s="38">
        <f t="shared" si="9"/>
        <v>0</v>
      </c>
      <c r="P148" s="38">
        <v>0</v>
      </c>
      <c r="Q148" s="38">
        <v>5000</v>
      </c>
      <c r="R148" s="38">
        <v>0</v>
      </c>
      <c r="S148" s="38">
        <v>0</v>
      </c>
      <c r="T148" s="38">
        <v>0</v>
      </c>
      <c r="U148" s="38">
        <v>5000</v>
      </c>
      <c r="V148" s="38">
        <v>0</v>
      </c>
      <c r="W148" s="38">
        <v>0</v>
      </c>
      <c r="X148" s="38">
        <v>0</v>
      </c>
      <c r="Y148" s="38">
        <v>5000</v>
      </c>
      <c r="Z148" s="38">
        <v>0</v>
      </c>
      <c r="AA148" s="38">
        <f t="shared" si="10"/>
        <v>15000</v>
      </c>
      <c r="AB148" s="46"/>
      <c r="AC148" s="67">
        <v>0</v>
      </c>
      <c r="AD148" s="46">
        <f t="shared" si="8"/>
        <v>0</v>
      </c>
    </row>
    <row r="149" spans="1:30" x14ac:dyDescent="0.2">
      <c r="A149" s="16" t="s">
        <v>1752</v>
      </c>
      <c r="B149" s="16" t="s">
        <v>18</v>
      </c>
      <c r="C149" s="16" t="s">
        <v>18</v>
      </c>
      <c r="D149" s="16" t="s">
        <v>1672</v>
      </c>
      <c r="E149" s="16" t="s">
        <v>1673</v>
      </c>
      <c r="F149" s="16" t="s">
        <v>1736</v>
      </c>
      <c r="G149" s="16" t="s">
        <v>1737</v>
      </c>
      <c r="H149" s="16" t="s">
        <v>1738</v>
      </c>
      <c r="I149" s="16" t="s">
        <v>609</v>
      </c>
      <c r="J149" s="36" t="str">
        <f t="shared" si="11"/>
        <v>0010-OA2.3.2.4.7.1</v>
      </c>
      <c r="K149" s="38">
        <v>64000</v>
      </c>
      <c r="L149" s="38">
        <v>64118</v>
      </c>
      <c r="M149" s="38">
        <v>118</v>
      </c>
      <c r="N149" s="38">
        <v>0</v>
      </c>
      <c r="O149" s="38">
        <f t="shared" si="9"/>
        <v>118</v>
      </c>
      <c r="P149" s="38">
        <v>1494</v>
      </c>
      <c r="Q149" s="38">
        <v>16618</v>
      </c>
      <c r="R149" s="38">
        <v>0</v>
      </c>
      <c r="S149" s="38">
        <v>1500</v>
      </c>
      <c r="T149" s="38">
        <v>682</v>
      </c>
      <c r="U149" s="38">
        <v>15000</v>
      </c>
      <c r="V149" s="38">
        <v>0</v>
      </c>
      <c r="W149" s="38">
        <v>0</v>
      </c>
      <c r="X149" s="38">
        <v>4000</v>
      </c>
      <c r="Y149" s="38">
        <v>24824</v>
      </c>
      <c r="Z149" s="38">
        <v>0</v>
      </c>
      <c r="AA149" s="38">
        <f t="shared" si="10"/>
        <v>64118</v>
      </c>
      <c r="AB149" s="46"/>
      <c r="AC149" s="67">
        <v>1500</v>
      </c>
      <c r="AD149" s="46">
        <f t="shared" si="8"/>
        <v>0</v>
      </c>
    </row>
    <row r="150" spans="1:30" x14ac:dyDescent="0.2">
      <c r="A150" s="16" t="s">
        <v>1752</v>
      </c>
      <c r="B150" s="16" t="s">
        <v>18</v>
      </c>
      <c r="C150" s="16" t="s">
        <v>18</v>
      </c>
      <c r="D150" s="16" t="s">
        <v>1672</v>
      </c>
      <c r="E150" s="16" t="s">
        <v>1673</v>
      </c>
      <c r="F150" s="16" t="s">
        <v>1693</v>
      </c>
      <c r="G150" s="16" t="s">
        <v>1694</v>
      </c>
      <c r="H150" s="16" t="s">
        <v>1785</v>
      </c>
      <c r="I150" s="16" t="s">
        <v>613</v>
      </c>
      <c r="J150" s="36" t="str">
        <f t="shared" si="11"/>
        <v>0010-OA2.3.2.5.1.1</v>
      </c>
      <c r="K150" s="38">
        <v>350000</v>
      </c>
      <c r="L150" s="38">
        <v>306483</v>
      </c>
      <c r="M150" s="38">
        <v>0</v>
      </c>
      <c r="N150" s="38">
        <v>0</v>
      </c>
      <c r="O150" s="38">
        <f t="shared" si="9"/>
        <v>0</v>
      </c>
      <c r="P150" s="38">
        <v>31000</v>
      </c>
      <c r="Q150" s="38">
        <v>25</v>
      </c>
      <c r="R150" s="38">
        <v>25700</v>
      </c>
      <c r="S150" s="38">
        <v>31000</v>
      </c>
      <c r="T150" s="38">
        <v>31000</v>
      </c>
      <c r="U150" s="38">
        <v>31000</v>
      </c>
      <c r="V150" s="38">
        <v>31000</v>
      </c>
      <c r="W150" s="38">
        <v>31000</v>
      </c>
      <c r="X150" s="38">
        <v>31000</v>
      </c>
      <c r="Y150" s="38">
        <v>31000</v>
      </c>
      <c r="Z150" s="38">
        <v>32758</v>
      </c>
      <c r="AA150" s="38">
        <f t="shared" si="10"/>
        <v>306483</v>
      </c>
      <c r="AB150" s="46"/>
      <c r="AC150" s="67">
        <v>31000</v>
      </c>
      <c r="AD150" s="46">
        <f t="shared" si="8"/>
        <v>0</v>
      </c>
    </row>
    <row r="151" spans="1:30" x14ac:dyDescent="0.2">
      <c r="A151" s="16" t="s">
        <v>1752</v>
      </c>
      <c r="B151" s="16" t="s">
        <v>18</v>
      </c>
      <c r="C151" s="16" t="s">
        <v>18</v>
      </c>
      <c r="D151" s="16" t="s">
        <v>1672</v>
      </c>
      <c r="E151" s="16" t="s">
        <v>1673</v>
      </c>
      <c r="F151" s="16" t="s">
        <v>1693</v>
      </c>
      <c r="G151" s="16" t="s">
        <v>1694</v>
      </c>
      <c r="H151" s="16" t="s">
        <v>1739</v>
      </c>
      <c r="I151" s="16" t="s">
        <v>622</v>
      </c>
      <c r="J151" s="36" t="str">
        <f t="shared" si="11"/>
        <v>0010-OA2.3.2.5.1.4</v>
      </c>
      <c r="K151" s="38">
        <v>5000</v>
      </c>
      <c r="L151" s="38">
        <v>21240</v>
      </c>
      <c r="M151" s="38">
        <v>16240</v>
      </c>
      <c r="N151" s="38">
        <v>0</v>
      </c>
      <c r="O151" s="38">
        <f t="shared" si="9"/>
        <v>16240</v>
      </c>
      <c r="P151" s="38">
        <v>21240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v>0</v>
      </c>
      <c r="AA151" s="38">
        <f t="shared" si="10"/>
        <v>21240</v>
      </c>
      <c r="AB151" s="46"/>
      <c r="AC151" s="67">
        <v>0</v>
      </c>
      <c r="AD151" s="46">
        <f t="shared" si="8"/>
        <v>0</v>
      </c>
    </row>
    <row r="152" spans="1:30" x14ac:dyDescent="0.2">
      <c r="A152" s="16" t="s">
        <v>1752</v>
      </c>
      <c r="B152" s="16" t="s">
        <v>18</v>
      </c>
      <c r="C152" s="16" t="s">
        <v>18</v>
      </c>
      <c r="D152" s="16" t="s">
        <v>1672</v>
      </c>
      <c r="E152" s="16" t="s">
        <v>1673</v>
      </c>
      <c r="F152" s="16" t="s">
        <v>1693</v>
      </c>
      <c r="G152" s="16" t="s">
        <v>1694</v>
      </c>
      <c r="H152" s="16" t="s">
        <v>1695</v>
      </c>
      <c r="I152" s="16" t="s">
        <v>624</v>
      </c>
      <c r="J152" s="36" t="str">
        <f t="shared" si="11"/>
        <v>0010-OA2.3.2.5.1.99</v>
      </c>
      <c r="K152" s="38">
        <v>23840</v>
      </c>
      <c r="L152" s="38">
        <v>23840</v>
      </c>
      <c r="M152" s="38">
        <v>1600</v>
      </c>
      <c r="N152" s="38">
        <v>1600</v>
      </c>
      <c r="O152" s="38">
        <f t="shared" si="9"/>
        <v>0</v>
      </c>
      <c r="P152" s="38">
        <v>1600</v>
      </c>
      <c r="Q152" s="38">
        <v>1600</v>
      </c>
      <c r="R152" s="38">
        <v>1600</v>
      </c>
      <c r="S152" s="38">
        <v>1600</v>
      </c>
      <c r="T152" s="38">
        <v>1600</v>
      </c>
      <c r="U152" s="38">
        <v>1600</v>
      </c>
      <c r="V152" s="38">
        <v>1600</v>
      </c>
      <c r="W152" s="38">
        <v>2000</v>
      </c>
      <c r="X152" s="38">
        <v>2000</v>
      </c>
      <c r="Y152" s="38">
        <v>2000</v>
      </c>
      <c r="Z152" s="38">
        <v>5040</v>
      </c>
      <c r="AA152" s="38">
        <f t="shared" si="10"/>
        <v>23840</v>
      </c>
      <c r="AB152" s="46"/>
      <c r="AC152" s="67">
        <v>1600</v>
      </c>
      <c r="AD152" s="46">
        <f t="shared" si="8"/>
        <v>0</v>
      </c>
    </row>
    <row r="153" spans="1:30" x14ac:dyDescent="0.2">
      <c r="A153" s="16" t="s">
        <v>1752</v>
      </c>
      <c r="B153" s="16" t="s">
        <v>18</v>
      </c>
      <c r="C153" s="16" t="s">
        <v>18</v>
      </c>
      <c r="D153" s="16" t="s">
        <v>1672</v>
      </c>
      <c r="E153" s="16" t="s">
        <v>1673</v>
      </c>
      <c r="F153" s="16" t="s">
        <v>1786</v>
      </c>
      <c r="G153" s="16" t="s">
        <v>1787</v>
      </c>
      <c r="H153" s="16" t="s">
        <v>1788</v>
      </c>
      <c r="I153" s="16" t="s">
        <v>631</v>
      </c>
      <c r="J153" s="36" t="str">
        <f t="shared" si="11"/>
        <v>0010-OA2.3.2.6.1.2</v>
      </c>
      <c r="K153" s="38">
        <v>3500</v>
      </c>
      <c r="L153" s="38">
        <v>3500</v>
      </c>
      <c r="M153" s="38">
        <v>0</v>
      </c>
      <c r="N153" s="38">
        <v>200</v>
      </c>
      <c r="O153" s="38">
        <f t="shared" si="9"/>
        <v>-200</v>
      </c>
      <c r="P153" s="38">
        <v>291</v>
      </c>
      <c r="Q153" s="38">
        <v>291</v>
      </c>
      <c r="R153" s="38">
        <v>291</v>
      </c>
      <c r="S153" s="38">
        <v>291</v>
      </c>
      <c r="T153" s="38">
        <v>291</v>
      </c>
      <c r="U153" s="38">
        <v>291</v>
      </c>
      <c r="V153" s="38">
        <v>291</v>
      </c>
      <c r="W153" s="38">
        <v>291</v>
      </c>
      <c r="X153" s="38">
        <v>291</v>
      </c>
      <c r="Y153" s="38">
        <v>291</v>
      </c>
      <c r="Z153" s="38">
        <v>390</v>
      </c>
      <c r="AA153" s="38">
        <f t="shared" si="10"/>
        <v>3500</v>
      </c>
      <c r="AB153" s="46"/>
      <c r="AC153" s="67">
        <v>291</v>
      </c>
      <c r="AD153" s="46">
        <f t="shared" si="8"/>
        <v>0</v>
      </c>
    </row>
    <row r="154" spans="1:30" x14ac:dyDescent="0.2">
      <c r="A154" s="16" t="s">
        <v>1752</v>
      </c>
      <c r="B154" s="16" t="s">
        <v>18</v>
      </c>
      <c r="C154" s="16" t="s">
        <v>18</v>
      </c>
      <c r="D154" s="16" t="s">
        <v>1672</v>
      </c>
      <c r="E154" s="16" t="s">
        <v>1673</v>
      </c>
      <c r="F154" s="16" t="s">
        <v>1786</v>
      </c>
      <c r="G154" s="16" t="s">
        <v>1789</v>
      </c>
      <c r="H154" s="16" t="s">
        <v>1790</v>
      </c>
      <c r="I154" s="16" t="s">
        <v>633</v>
      </c>
      <c r="J154" s="36" t="str">
        <f t="shared" si="11"/>
        <v>0010-OA2.3.2.6.2.1</v>
      </c>
      <c r="K154" s="38">
        <v>86000</v>
      </c>
      <c r="L154" s="38">
        <v>86000</v>
      </c>
      <c r="M154" s="38">
        <v>0</v>
      </c>
      <c r="N154" s="38">
        <v>200</v>
      </c>
      <c r="O154" s="38">
        <f t="shared" si="9"/>
        <v>-200</v>
      </c>
      <c r="P154" s="38">
        <v>7409</v>
      </c>
      <c r="Q154" s="38">
        <v>7409</v>
      </c>
      <c r="R154" s="38">
        <v>7409</v>
      </c>
      <c r="S154" s="38">
        <v>7409</v>
      </c>
      <c r="T154" s="38">
        <v>7409</v>
      </c>
      <c r="U154" s="38">
        <v>7409</v>
      </c>
      <c r="V154" s="38">
        <v>7409</v>
      </c>
      <c r="W154" s="38">
        <v>7409</v>
      </c>
      <c r="X154" s="38">
        <v>7409</v>
      </c>
      <c r="Y154" s="38">
        <v>7409</v>
      </c>
      <c r="Z154" s="38">
        <v>11710</v>
      </c>
      <c r="AA154" s="38">
        <f t="shared" si="10"/>
        <v>86000</v>
      </c>
      <c r="AB154" s="46"/>
      <c r="AC154" s="67">
        <v>7409</v>
      </c>
      <c r="AD154" s="46">
        <f t="shared" si="8"/>
        <v>0</v>
      </c>
    </row>
    <row r="155" spans="1:30" x14ac:dyDescent="0.2">
      <c r="A155" s="16" t="s">
        <v>1752</v>
      </c>
      <c r="B155" s="16" t="s">
        <v>18</v>
      </c>
      <c r="C155" s="16" t="s">
        <v>18</v>
      </c>
      <c r="D155" s="16" t="s">
        <v>1672</v>
      </c>
      <c r="E155" s="16" t="s">
        <v>1673</v>
      </c>
      <c r="F155" s="16" t="s">
        <v>1786</v>
      </c>
      <c r="G155" s="16" t="s">
        <v>1791</v>
      </c>
      <c r="H155" s="16" t="s">
        <v>1792</v>
      </c>
      <c r="I155" s="16" t="s">
        <v>641</v>
      </c>
      <c r="J155" s="36" t="str">
        <f t="shared" si="11"/>
        <v>0010-OA2.3.2.6.3.2</v>
      </c>
      <c r="K155" s="38">
        <v>23000</v>
      </c>
      <c r="L155" s="38">
        <v>23000</v>
      </c>
      <c r="M155" s="38">
        <v>0</v>
      </c>
      <c r="N155" s="38">
        <v>0</v>
      </c>
      <c r="O155" s="38">
        <f t="shared" si="9"/>
        <v>0</v>
      </c>
      <c r="P155" s="38">
        <v>0</v>
      </c>
      <c r="Q155" s="38">
        <v>0</v>
      </c>
      <c r="R155" s="38">
        <v>0</v>
      </c>
      <c r="S155" s="38">
        <v>23000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f t="shared" si="10"/>
        <v>23000</v>
      </c>
      <c r="AB155" s="46"/>
      <c r="AC155" s="67">
        <v>23000</v>
      </c>
      <c r="AD155" s="46">
        <f t="shared" si="8"/>
        <v>0</v>
      </c>
    </row>
    <row r="156" spans="1:30" x14ac:dyDescent="0.2">
      <c r="A156" s="16" t="s">
        <v>1752</v>
      </c>
      <c r="B156" s="16" t="s">
        <v>18</v>
      </c>
      <c r="C156" s="16" t="s">
        <v>18</v>
      </c>
      <c r="D156" s="16" t="s">
        <v>1672</v>
      </c>
      <c r="E156" s="16" t="s">
        <v>1673</v>
      </c>
      <c r="F156" s="16" t="s">
        <v>1786</v>
      </c>
      <c r="G156" s="16" t="s">
        <v>1791</v>
      </c>
      <c r="H156" s="16" t="s">
        <v>1793</v>
      </c>
      <c r="I156" s="16" t="s">
        <v>643</v>
      </c>
      <c r="J156" s="36" t="str">
        <f t="shared" si="11"/>
        <v>0010-OA2.3.2.6.3.3</v>
      </c>
      <c r="K156" s="38">
        <v>210</v>
      </c>
      <c r="L156" s="38">
        <v>210</v>
      </c>
      <c r="M156" s="38">
        <v>0</v>
      </c>
      <c r="N156" s="38">
        <v>0</v>
      </c>
      <c r="O156" s="38">
        <f t="shared" si="9"/>
        <v>0</v>
      </c>
      <c r="P156" s="38">
        <v>0</v>
      </c>
      <c r="Q156" s="38">
        <v>0</v>
      </c>
      <c r="R156" s="38">
        <v>0</v>
      </c>
      <c r="S156" s="38">
        <v>210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f t="shared" si="10"/>
        <v>210</v>
      </c>
      <c r="AB156" s="46"/>
      <c r="AC156" s="67">
        <v>210</v>
      </c>
      <c r="AD156" s="46">
        <f t="shared" si="8"/>
        <v>0</v>
      </c>
    </row>
    <row r="157" spans="1:30" x14ac:dyDescent="0.2">
      <c r="A157" s="16" t="s">
        <v>1752</v>
      </c>
      <c r="B157" s="16" t="s">
        <v>18</v>
      </c>
      <c r="C157" s="16" t="s">
        <v>18</v>
      </c>
      <c r="D157" s="16" t="s">
        <v>1672</v>
      </c>
      <c r="E157" s="16" t="s">
        <v>1673</v>
      </c>
      <c r="F157" s="16" t="s">
        <v>1786</v>
      </c>
      <c r="G157" s="16" t="s">
        <v>1791</v>
      </c>
      <c r="H157" s="16" t="s">
        <v>1794</v>
      </c>
      <c r="I157" s="16" t="s">
        <v>645</v>
      </c>
      <c r="J157" s="36" t="str">
        <f t="shared" si="11"/>
        <v>0010-OA2.3.2.6.3.4</v>
      </c>
      <c r="K157" s="38">
        <v>10585</v>
      </c>
      <c r="L157" s="38">
        <v>23589</v>
      </c>
      <c r="M157" s="38">
        <v>13004</v>
      </c>
      <c r="N157" s="38">
        <v>0</v>
      </c>
      <c r="O157" s="38">
        <f t="shared" si="9"/>
        <v>13004</v>
      </c>
      <c r="P157" s="38">
        <v>13004</v>
      </c>
      <c r="Q157" s="38">
        <v>0</v>
      </c>
      <c r="R157" s="38">
        <v>0</v>
      </c>
      <c r="S157" s="38">
        <v>10585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f t="shared" si="10"/>
        <v>23589</v>
      </c>
      <c r="AB157" s="46"/>
      <c r="AC157" s="67">
        <v>10585</v>
      </c>
      <c r="AD157" s="46">
        <f t="shared" si="8"/>
        <v>0</v>
      </c>
    </row>
    <row r="158" spans="1:30" x14ac:dyDescent="0.2">
      <c r="A158" s="16" t="s">
        <v>1752</v>
      </c>
      <c r="B158" s="16" t="s">
        <v>18</v>
      </c>
      <c r="C158" s="16" t="s">
        <v>18</v>
      </c>
      <c r="D158" s="16" t="s">
        <v>1672</v>
      </c>
      <c r="E158" s="16" t="s">
        <v>1673</v>
      </c>
      <c r="F158" s="16" t="s">
        <v>1786</v>
      </c>
      <c r="G158" s="16" t="s">
        <v>1791</v>
      </c>
      <c r="H158" s="16" t="s">
        <v>1795</v>
      </c>
      <c r="I158" s="16" t="s">
        <v>647</v>
      </c>
      <c r="J158" s="36" t="str">
        <f t="shared" si="11"/>
        <v>0010-OA2.3.2.6.3.99</v>
      </c>
      <c r="K158" s="38">
        <v>27000</v>
      </c>
      <c r="L158" s="38">
        <v>27000</v>
      </c>
      <c r="M158" s="38">
        <v>0</v>
      </c>
      <c r="N158" s="38">
        <v>0</v>
      </c>
      <c r="O158" s="38">
        <f t="shared" si="9"/>
        <v>0</v>
      </c>
      <c r="P158" s="38">
        <v>0</v>
      </c>
      <c r="Q158" s="38">
        <v>0</v>
      </c>
      <c r="R158" s="38">
        <v>0</v>
      </c>
      <c r="S158" s="38">
        <v>27000</v>
      </c>
      <c r="T158" s="38">
        <v>0</v>
      </c>
      <c r="U158" s="3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f t="shared" si="10"/>
        <v>27000</v>
      </c>
      <c r="AB158" s="46"/>
      <c r="AC158" s="67">
        <v>27000</v>
      </c>
      <c r="AD158" s="46">
        <f t="shared" si="8"/>
        <v>0</v>
      </c>
    </row>
    <row r="159" spans="1:30" x14ac:dyDescent="0.2">
      <c r="A159" s="16" t="s">
        <v>1752</v>
      </c>
      <c r="B159" s="16" t="s">
        <v>18</v>
      </c>
      <c r="C159" s="16" t="s">
        <v>18</v>
      </c>
      <c r="D159" s="16" t="s">
        <v>1672</v>
      </c>
      <c r="E159" s="16" t="s">
        <v>1673</v>
      </c>
      <c r="F159" s="16" t="s">
        <v>1678</v>
      </c>
      <c r="G159" s="16" t="s">
        <v>1679</v>
      </c>
      <c r="H159" s="16" t="s">
        <v>1696</v>
      </c>
      <c r="I159" s="16" t="s">
        <v>667</v>
      </c>
      <c r="J159" s="36" t="str">
        <f t="shared" si="11"/>
        <v>0010-OA2.3.2.7.10.1</v>
      </c>
      <c r="K159" s="38">
        <v>60000</v>
      </c>
      <c r="L159" s="38">
        <v>60000</v>
      </c>
      <c r="M159" s="38">
        <v>0</v>
      </c>
      <c r="N159" s="38">
        <v>0</v>
      </c>
      <c r="O159" s="38">
        <f t="shared" si="9"/>
        <v>0</v>
      </c>
      <c r="P159" s="38">
        <v>0</v>
      </c>
      <c r="Q159" s="38">
        <v>10000</v>
      </c>
      <c r="R159" s="38">
        <v>0</v>
      </c>
      <c r="S159" s="38">
        <v>10000</v>
      </c>
      <c r="T159" s="38">
        <v>0</v>
      </c>
      <c r="U159" s="38">
        <v>15000</v>
      </c>
      <c r="V159" s="38">
        <v>0</v>
      </c>
      <c r="W159" s="38">
        <v>10000</v>
      </c>
      <c r="X159" s="38">
        <v>0</v>
      </c>
      <c r="Y159" s="38">
        <v>0</v>
      </c>
      <c r="Z159" s="38">
        <v>15000</v>
      </c>
      <c r="AA159" s="38">
        <f t="shared" si="10"/>
        <v>60000</v>
      </c>
      <c r="AB159" s="46"/>
      <c r="AC159" s="67">
        <v>10000</v>
      </c>
      <c r="AD159" s="46">
        <f t="shared" si="8"/>
        <v>0</v>
      </c>
    </row>
    <row r="160" spans="1:30" x14ac:dyDescent="0.2">
      <c r="A160" s="16" t="s">
        <v>1752</v>
      </c>
      <c r="B160" s="16" t="s">
        <v>18</v>
      </c>
      <c r="C160" s="16" t="s">
        <v>18</v>
      </c>
      <c r="D160" s="16" t="s">
        <v>1672</v>
      </c>
      <c r="E160" s="16" t="s">
        <v>1673</v>
      </c>
      <c r="F160" s="16" t="s">
        <v>1678</v>
      </c>
      <c r="G160" s="16" t="s">
        <v>1679</v>
      </c>
      <c r="H160" s="16" t="s">
        <v>1680</v>
      </c>
      <c r="I160" s="16" t="s">
        <v>672</v>
      </c>
      <c r="J160" s="36" t="str">
        <f t="shared" si="11"/>
        <v>0010-OA2.3.2.7.10.99</v>
      </c>
      <c r="K160" s="38">
        <v>19000</v>
      </c>
      <c r="L160" s="38">
        <v>19000</v>
      </c>
      <c r="M160" s="38">
        <v>0</v>
      </c>
      <c r="N160" s="38">
        <v>0</v>
      </c>
      <c r="O160" s="38">
        <f t="shared" si="9"/>
        <v>0</v>
      </c>
      <c r="P160" s="38">
        <v>2000</v>
      </c>
      <c r="Q160" s="38">
        <v>2000</v>
      </c>
      <c r="R160" s="38">
        <v>2000</v>
      </c>
      <c r="S160" s="38">
        <v>2000</v>
      </c>
      <c r="T160" s="38">
        <v>2000</v>
      </c>
      <c r="U160" s="38">
        <v>2000</v>
      </c>
      <c r="V160" s="38">
        <v>2000</v>
      </c>
      <c r="W160" s="38">
        <v>2000</v>
      </c>
      <c r="X160" s="38">
        <v>2000</v>
      </c>
      <c r="Y160" s="38">
        <v>1000</v>
      </c>
      <c r="Z160" s="38">
        <v>0</v>
      </c>
      <c r="AA160" s="38">
        <f t="shared" si="10"/>
        <v>19000</v>
      </c>
      <c r="AB160" s="46"/>
      <c r="AC160" s="67">
        <v>2000</v>
      </c>
      <c r="AD160" s="46">
        <f t="shared" si="8"/>
        <v>0</v>
      </c>
    </row>
    <row r="161" spans="1:30" x14ac:dyDescent="0.2">
      <c r="A161" s="16" t="s">
        <v>1752</v>
      </c>
      <c r="B161" s="16" t="s">
        <v>18</v>
      </c>
      <c r="C161" s="16" t="s">
        <v>18</v>
      </c>
      <c r="D161" s="16" t="s">
        <v>1672</v>
      </c>
      <c r="E161" s="16" t="s">
        <v>1673</v>
      </c>
      <c r="F161" s="16" t="s">
        <v>1678</v>
      </c>
      <c r="G161" s="16" t="s">
        <v>1697</v>
      </c>
      <c r="H161" s="16" t="s">
        <v>1796</v>
      </c>
      <c r="I161" s="16" t="s">
        <v>678</v>
      </c>
      <c r="J161" s="36" t="str">
        <f t="shared" si="11"/>
        <v>0010-OA2.3.2.7.11.3</v>
      </c>
      <c r="K161" s="38">
        <v>1100</v>
      </c>
      <c r="L161" s="38">
        <v>1100</v>
      </c>
      <c r="M161" s="38">
        <v>0</v>
      </c>
      <c r="N161" s="38">
        <v>200</v>
      </c>
      <c r="O161" s="38">
        <f t="shared" si="9"/>
        <v>-200</v>
      </c>
      <c r="P161" s="38">
        <v>91</v>
      </c>
      <c r="Q161" s="38">
        <v>81</v>
      </c>
      <c r="R161" s="38">
        <v>0</v>
      </c>
      <c r="S161" s="38">
        <v>91</v>
      </c>
      <c r="T161" s="38">
        <v>91</v>
      </c>
      <c r="U161" s="38">
        <v>91</v>
      </c>
      <c r="V161" s="38">
        <v>91</v>
      </c>
      <c r="W161" s="38">
        <v>91</v>
      </c>
      <c r="X161" s="38">
        <v>91</v>
      </c>
      <c r="Y161" s="38">
        <v>91</v>
      </c>
      <c r="Z161" s="38">
        <v>91</v>
      </c>
      <c r="AA161" s="38">
        <f t="shared" si="10"/>
        <v>1100</v>
      </c>
      <c r="AB161" s="46"/>
      <c r="AC161" s="67">
        <v>91</v>
      </c>
      <c r="AD161" s="46">
        <f t="shared" si="8"/>
        <v>0</v>
      </c>
    </row>
    <row r="162" spans="1:30" x14ac:dyDescent="0.2">
      <c r="A162" s="16" t="s">
        <v>1752</v>
      </c>
      <c r="B162" s="16" t="s">
        <v>18</v>
      </c>
      <c r="C162" s="16" t="s">
        <v>18</v>
      </c>
      <c r="D162" s="16" t="s">
        <v>1672</v>
      </c>
      <c r="E162" s="16" t="s">
        <v>1673</v>
      </c>
      <c r="F162" s="16" t="s">
        <v>1678</v>
      </c>
      <c r="G162" s="16" t="s">
        <v>1697</v>
      </c>
      <c r="H162" s="16" t="s">
        <v>1698</v>
      </c>
      <c r="I162" s="16" t="s">
        <v>688</v>
      </c>
      <c r="J162" s="36" t="str">
        <f t="shared" si="11"/>
        <v>0010-OA2.3.2.7.11.99</v>
      </c>
      <c r="K162" s="38">
        <v>36415</v>
      </c>
      <c r="L162" s="38">
        <v>36415</v>
      </c>
      <c r="M162" s="38">
        <v>3600</v>
      </c>
      <c r="N162" s="38">
        <v>1000</v>
      </c>
      <c r="O162" s="38">
        <f t="shared" si="9"/>
        <v>2600</v>
      </c>
      <c r="P162" s="38">
        <v>2800</v>
      </c>
      <c r="Q162" s="38">
        <v>2800</v>
      </c>
      <c r="R162" s="38">
        <v>1000</v>
      </c>
      <c r="S162" s="38">
        <v>1000</v>
      </c>
      <c r="T162" s="38">
        <v>1000</v>
      </c>
      <c r="U162" s="38">
        <v>1000</v>
      </c>
      <c r="V162" s="38">
        <v>21815</v>
      </c>
      <c r="W162" s="38">
        <v>1000</v>
      </c>
      <c r="X162" s="38">
        <v>1000</v>
      </c>
      <c r="Y162" s="38">
        <v>1000</v>
      </c>
      <c r="Z162" s="38">
        <v>1000</v>
      </c>
      <c r="AA162" s="38">
        <f t="shared" si="10"/>
        <v>36415</v>
      </c>
      <c r="AB162" s="46"/>
      <c r="AC162" s="67">
        <v>1000</v>
      </c>
      <c r="AD162" s="46">
        <f t="shared" si="8"/>
        <v>0</v>
      </c>
    </row>
    <row r="163" spans="1:30" x14ac:dyDescent="0.2">
      <c r="A163" s="16" t="s">
        <v>1752</v>
      </c>
      <c r="B163" s="16" t="s">
        <v>18</v>
      </c>
      <c r="C163" s="16" t="s">
        <v>18</v>
      </c>
      <c r="D163" s="16" t="s">
        <v>1672</v>
      </c>
      <c r="E163" s="16" t="s">
        <v>1673</v>
      </c>
      <c r="F163" s="16" t="s">
        <v>1678</v>
      </c>
      <c r="G163" s="16" t="s">
        <v>1707</v>
      </c>
      <c r="H163" s="16" t="s">
        <v>1708</v>
      </c>
      <c r="I163" s="16" t="s">
        <v>700</v>
      </c>
      <c r="J163" s="36" t="str">
        <f t="shared" si="11"/>
        <v>0010-OA2.3.2.7.13.98</v>
      </c>
      <c r="K163" s="38">
        <v>80500</v>
      </c>
      <c r="L163" s="38">
        <v>40974</v>
      </c>
      <c r="M163" s="38">
        <v>5900</v>
      </c>
      <c r="N163" s="38">
        <v>0</v>
      </c>
      <c r="O163" s="38">
        <f t="shared" si="9"/>
        <v>5900</v>
      </c>
      <c r="P163" s="38">
        <v>8970</v>
      </c>
      <c r="Q163" s="38">
        <v>11960</v>
      </c>
      <c r="R163" s="38">
        <v>8970</v>
      </c>
      <c r="S163" s="38">
        <v>7500</v>
      </c>
      <c r="T163" s="38">
        <v>3574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f t="shared" si="10"/>
        <v>40974</v>
      </c>
      <c r="AB163" s="46"/>
      <c r="AC163" s="67">
        <v>7500</v>
      </c>
      <c r="AD163" s="46">
        <f t="shared" si="8"/>
        <v>0</v>
      </c>
    </row>
    <row r="164" spans="1:30" x14ac:dyDescent="0.2">
      <c r="A164" s="16" t="s">
        <v>1752</v>
      </c>
      <c r="B164" s="16" t="s">
        <v>18</v>
      </c>
      <c r="C164" s="16" t="s">
        <v>18</v>
      </c>
      <c r="D164" s="16" t="s">
        <v>1672</v>
      </c>
      <c r="E164" s="16" t="s">
        <v>1673</v>
      </c>
      <c r="F164" s="16" t="s">
        <v>1678</v>
      </c>
      <c r="G164" s="16" t="s">
        <v>1699</v>
      </c>
      <c r="H164" s="16" t="s">
        <v>1700</v>
      </c>
      <c r="I164" s="16" t="s">
        <v>706</v>
      </c>
      <c r="J164" s="36" t="str">
        <f t="shared" si="11"/>
        <v>0010-OA2.3.2.7.14.98</v>
      </c>
      <c r="K164" s="38">
        <v>60000</v>
      </c>
      <c r="L164" s="38">
        <v>27000</v>
      </c>
      <c r="M164" s="38">
        <v>0</v>
      </c>
      <c r="N164" s="38">
        <v>0</v>
      </c>
      <c r="O164" s="38">
        <f t="shared" si="9"/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9000</v>
      </c>
      <c r="Y164" s="38">
        <v>9000</v>
      </c>
      <c r="Z164" s="38">
        <v>9000</v>
      </c>
      <c r="AA164" s="38">
        <f t="shared" si="10"/>
        <v>27000</v>
      </c>
      <c r="AB164" s="46"/>
      <c r="AC164" s="67">
        <v>0</v>
      </c>
      <c r="AD164" s="46">
        <f t="shared" si="8"/>
        <v>0</v>
      </c>
    </row>
    <row r="165" spans="1:30" x14ac:dyDescent="0.2">
      <c r="A165" s="16" t="s">
        <v>1752</v>
      </c>
      <c r="B165" s="16" t="s">
        <v>18</v>
      </c>
      <c r="C165" s="16" t="s">
        <v>18</v>
      </c>
      <c r="D165" s="16" t="s">
        <v>1672</v>
      </c>
      <c r="E165" s="16" t="s">
        <v>1673</v>
      </c>
      <c r="F165" s="16" t="s">
        <v>1678</v>
      </c>
      <c r="G165" s="16" t="s">
        <v>1699</v>
      </c>
      <c r="H165" s="16" t="s">
        <v>1797</v>
      </c>
      <c r="I165" s="16" t="s">
        <v>702</v>
      </c>
      <c r="J165" s="36" t="str">
        <f t="shared" si="11"/>
        <v>0010-OA2.3.2.7.14.5</v>
      </c>
      <c r="K165" s="38">
        <v>0</v>
      </c>
      <c r="L165" s="38">
        <v>46000</v>
      </c>
      <c r="M165" s="38">
        <v>46000</v>
      </c>
      <c r="N165" s="38">
        <v>0</v>
      </c>
      <c r="O165" s="38">
        <f t="shared" si="9"/>
        <v>46000</v>
      </c>
      <c r="P165" s="38">
        <v>0</v>
      </c>
      <c r="Q165" s="38">
        <v>0</v>
      </c>
      <c r="R165" s="38">
        <v>0</v>
      </c>
      <c r="S165" s="38">
        <v>0</v>
      </c>
      <c r="T165" s="38">
        <v>46000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f t="shared" si="10"/>
        <v>46000</v>
      </c>
      <c r="AB165" s="46"/>
      <c r="AC165" s="67">
        <v>0</v>
      </c>
      <c r="AD165" s="46">
        <f t="shared" si="8"/>
        <v>0</v>
      </c>
    </row>
    <row r="166" spans="1:30" x14ac:dyDescent="0.2">
      <c r="A166" s="16" t="s">
        <v>1752</v>
      </c>
      <c r="B166" s="16" t="s">
        <v>18</v>
      </c>
      <c r="C166" s="16" t="s">
        <v>18</v>
      </c>
      <c r="D166" s="16" t="s">
        <v>1672</v>
      </c>
      <c r="E166" s="16" t="s">
        <v>1673</v>
      </c>
      <c r="F166" s="16" t="s">
        <v>1678</v>
      </c>
      <c r="G166" s="16" t="s">
        <v>1798</v>
      </c>
      <c r="H166" s="16" t="s">
        <v>1799</v>
      </c>
      <c r="I166" s="16" t="s">
        <v>722</v>
      </c>
      <c r="J166" s="36" t="str">
        <f t="shared" si="11"/>
        <v>0010-OA2.3.2.7.3.1</v>
      </c>
      <c r="K166" s="38">
        <v>100000</v>
      </c>
      <c r="L166" s="38">
        <v>100000</v>
      </c>
      <c r="M166" s="38">
        <v>0</v>
      </c>
      <c r="N166" s="38">
        <v>0</v>
      </c>
      <c r="O166" s="38">
        <f t="shared" si="9"/>
        <v>0</v>
      </c>
      <c r="P166" s="38">
        <v>18000</v>
      </c>
      <c r="Q166" s="38">
        <v>0</v>
      </c>
      <c r="R166" s="38">
        <v>18000</v>
      </c>
      <c r="S166" s="38">
        <v>3500</v>
      </c>
      <c r="T166" s="38">
        <v>18000</v>
      </c>
      <c r="U166" s="38">
        <v>0</v>
      </c>
      <c r="V166" s="38">
        <v>21500</v>
      </c>
      <c r="W166" s="38">
        <v>0</v>
      </c>
      <c r="X166" s="38">
        <v>21000</v>
      </c>
      <c r="Y166" s="38">
        <v>0</v>
      </c>
      <c r="Z166" s="38">
        <v>0</v>
      </c>
      <c r="AA166" s="38">
        <f t="shared" si="10"/>
        <v>100000</v>
      </c>
      <c r="AB166" s="46"/>
      <c r="AC166" s="67">
        <v>3500</v>
      </c>
      <c r="AD166" s="46">
        <f t="shared" si="8"/>
        <v>0</v>
      </c>
    </row>
    <row r="167" spans="1:30" x14ac:dyDescent="0.2">
      <c r="A167" s="16" t="s">
        <v>1752</v>
      </c>
      <c r="B167" s="16" t="s">
        <v>18</v>
      </c>
      <c r="C167" s="16" t="s">
        <v>18</v>
      </c>
      <c r="D167" s="16" t="s">
        <v>1672</v>
      </c>
      <c r="E167" s="16" t="s">
        <v>1673</v>
      </c>
      <c r="F167" s="16" t="s">
        <v>1678</v>
      </c>
      <c r="G167" s="16" t="s">
        <v>1798</v>
      </c>
      <c r="H167" s="16" t="s">
        <v>1800</v>
      </c>
      <c r="I167" s="16" t="s">
        <v>724</v>
      </c>
      <c r="J167" s="36" t="str">
        <f t="shared" si="11"/>
        <v>0010-OA2.3.2.7.3.2</v>
      </c>
      <c r="K167" s="38">
        <v>14500</v>
      </c>
      <c r="L167" s="38">
        <v>14500</v>
      </c>
      <c r="M167" s="38">
        <v>0</v>
      </c>
      <c r="N167" s="38">
        <v>0</v>
      </c>
      <c r="O167" s="38">
        <f t="shared" si="9"/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14500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f t="shared" si="10"/>
        <v>14500</v>
      </c>
      <c r="AB167" s="46"/>
      <c r="AC167" s="67">
        <v>0</v>
      </c>
      <c r="AD167" s="46">
        <f t="shared" si="8"/>
        <v>0</v>
      </c>
    </row>
    <row r="168" spans="1:30" x14ac:dyDescent="0.2">
      <c r="A168" s="16" t="s">
        <v>1752</v>
      </c>
      <c r="B168" s="16" t="s">
        <v>18</v>
      </c>
      <c r="C168" s="16" t="s">
        <v>18</v>
      </c>
      <c r="D168" s="16" t="s">
        <v>1672</v>
      </c>
      <c r="E168" s="16" t="s">
        <v>1673</v>
      </c>
      <c r="F168" s="16" t="s">
        <v>1678</v>
      </c>
      <c r="G168" s="16" t="s">
        <v>1740</v>
      </c>
      <c r="H168" s="16" t="s">
        <v>1741</v>
      </c>
      <c r="I168" s="16" t="s">
        <v>726</v>
      </c>
      <c r="J168" s="36" t="str">
        <f t="shared" si="11"/>
        <v>0010-OA2.3.2.7.4.1</v>
      </c>
      <c r="K168" s="38">
        <v>30000</v>
      </c>
      <c r="L168" s="38">
        <v>0</v>
      </c>
      <c r="M168" s="38">
        <v>0</v>
      </c>
      <c r="N168" s="38">
        <v>0</v>
      </c>
      <c r="O168" s="38">
        <f t="shared" si="9"/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f t="shared" si="10"/>
        <v>0</v>
      </c>
      <c r="AB168" s="46"/>
      <c r="AC168" s="67">
        <v>0</v>
      </c>
      <c r="AD168" s="46">
        <f t="shared" si="8"/>
        <v>0</v>
      </c>
    </row>
    <row r="169" spans="1:30" x14ac:dyDescent="0.2">
      <c r="A169" s="16" t="s">
        <v>1752</v>
      </c>
      <c r="B169" s="16" t="s">
        <v>18</v>
      </c>
      <c r="C169" s="16" t="s">
        <v>18</v>
      </c>
      <c r="D169" s="16" t="s">
        <v>1672</v>
      </c>
      <c r="E169" s="16" t="s">
        <v>1673</v>
      </c>
      <c r="F169" s="16" t="s">
        <v>1678</v>
      </c>
      <c r="G169" s="16" t="s">
        <v>1740</v>
      </c>
      <c r="H169" s="16" t="s">
        <v>1744</v>
      </c>
      <c r="I169" s="16" t="s">
        <v>732</v>
      </c>
      <c r="J169" s="36" t="str">
        <f t="shared" si="11"/>
        <v>0010-OA2.3.2.7.4.99</v>
      </c>
      <c r="K169" s="38">
        <v>28171</v>
      </c>
      <c r="L169" s="38">
        <v>28171</v>
      </c>
      <c r="M169" s="38">
        <v>0</v>
      </c>
      <c r="N169" s="38">
        <v>0</v>
      </c>
      <c r="O169" s="38">
        <f t="shared" si="9"/>
        <v>0</v>
      </c>
      <c r="P169" s="38">
        <v>0</v>
      </c>
      <c r="Q169" s="38">
        <v>0</v>
      </c>
      <c r="R169" s="38">
        <v>14085.5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14085.5</v>
      </c>
      <c r="Y169" s="38">
        <v>0</v>
      </c>
      <c r="Z169" s="38">
        <v>0</v>
      </c>
      <c r="AA169" s="38">
        <f t="shared" si="10"/>
        <v>28171</v>
      </c>
      <c r="AB169" s="46"/>
      <c r="AC169" s="67">
        <v>0</v>
      </c>
      <c r="AD169" s="46">
        <f t="shared" si="8"/>
        <v>0</v>
      </c>
    </row>
    <row r="170" spans="1:30" x14ac:dyDescent="0.2">
      <c r="A170" s="16" t="s">
        <v>1752</v>
      </c>
      <c r="B170" s="16" t="s">
        <v>18</v>
      </c>
      <c r="C170" s="16" t="s">
        <v>18</v>
      </c>
      <c r="D170" s="16" t="s">
        <v>1672</v>
      </c>
      <c r="E170" s="16" t="s">
        <v>1673</v>
      </c>
      <c r="F170" s="16" t="s">
        <v>1681</v>
      </c>
      <c r="G170" s="16" t="s">
        <v>1682</v>
      </c>
      <c r="H170" s="16" t="s">
        <v>1682</v>
      </c>
      <c r="I170" s="16" t="s">
        <v>774</v>
      </c>
      <c r="J170" s="36" t="str">
        <f t="shared" si="11"/>
        <v>0010-OA2.3.2.9.1.1</v>
      </c>
      <c r="K170" s="38">
        <v>308000</v>
      </c>
      <c r="L170" s="38">
        <v>312500</v>
      </c>
      <c r="M170" s="38">
        <v>45400</v>
      </c>
      <c r="N170" s="38">
        <v>45000</v>
      </c>
      <c r="O170" s="38">
        <f t="shared" si="9"/>
        <v>400</v>
      </c>
      <c r="P170" s="38">
        <v>118500</v>
      </c>
      <c r="Q170" s="38">
        <v>63700</v>
      </c>
      <c r="R170" s="38">
        <v>32200</v>
      </c>
      <c r="S170" s="38">
        <v>22600</v>
      </c>
      <c r="T170" s="38">
        <v>10000</v>
      </c>
      <c r="U170" s="38">
        <v>2500</v>
      </c>
      <c r="V170" s="38">
        <v>3000</v>
      </c>
      <c r="W170" s="38">
        <v>3000</v>
      </c>
      <c r="X170" s="38">
        <v>3000</v>
      </c>
      <c r="Y170" s="38">
        <v>3000</v>
      </c>
      <c r="Z170" s="38">
        <v>6000</v>
      </c>
      <c r="AA170" s="38">
        <f t="shared" si="10"/>
        <v>312500</v>
      </c>
      <c r="AB170" s="46"/>
      <c r="AC170" s="67">
        <v>22600</v>
      </c>
      <c r="AD170" s="46">
        <f t="shared" si="8"/>
        <v>0</v>
      </c>
    </row>
    <row r="171" spans="1:30" x14ac:dyDescent="0.2">
      <c r="A171" s="16" t="s">
        <v>1752</v>
      </c>
      <c r="B171" s="16" t="s">
        <v>18</v>
      </c>
      <c r="C171" s="16" t="s">
        <v>18</v>
      </c>
      <c r="D171" s="16" t="s">
        <v>1801</v>
      </c>
      <c r="E171" s="16" t="s">
        <v>1802</v>
      </c>
      <c r="F171" s="16" t="s">
        <v>1803</v>
      </c>
      <c r="G171" s="16" t="s">
        <v>1804</v>
      </c>
      <c r="H171" s="16" t="s">
        <v>1805</v>
      </c>
      <c r="I171" s="16" t="s">
        <v>797</v>
      </c>
      <c r="J171" s="36" t="str">
        <f t="shared" si="11"/>
        <v>0010-OA2.4.1.3.1.1</v>
      </c>
      <c r="K171" s="38">
        <v>88315</v>
      </c>
      <c r="L171" s="38">
        <v>88315</v>
      </c>
      <c r="M171" s="38">
        <v>0</v>
      </c>
      <c r="N171" s="38">
        <v>0</v>
      </c>
      <c r="O171" s="38">
        <f t="shared" si="9"/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88315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f t="shared" si="10"/>
        <v>88315</v>
      </c>
      <c r="AB171" s="46"/>
      <c r="AC171" s="67">
        <v>0</v>
      </c>
      <c r="AD171" s="46">
        <f t="shared" si="8"/>
        <v>0</v>
      </c>
    </row>
    <row r="172" spans="1:30" x14ac:dyDescent="0.2">
      <c r="A172" s="16" t="s">
        <v>1752</v>
      </c>
      <c r="B172" s="16" t="s">
        <v>18</v>
      </c>
      <c r="C172" s="16" t="s">
        <v>18</v>
      </c>
      <c r="D172" s="16" t="s">
        <v>1745</v>
      </c>
      <c r="E172" s="16" t="s">
        <v>1746</v>
      </c>
      <c r="F172" s="16" t="s">
        <v>1747</v>
      </c>
      <c r="G172" s="16" t="s">
        <v>1748</v>
      </c>
      <c r="H172" s="16" t="s">
        <v>1749</v>
      </c>
      <c r="I172" s="16" t="s">
        <v>907</v>
      </c>
      <c r="J172" s="36" t="str">
        <f t="shared" si="11"/>
        <v>0010-OA2.5.4.1.2.1</v>
      </c>
      <c r="K172" s="38">
        <v>9200</v>
      </c>
      <c r="L172" s="38">
        <v>9200</v>
      </c>
      <c r="M172" s="38">
        <v>0</v>
      </c>
      <c r="N172" s="38">
        <v>0</v>
      </c>
      <c r="O172" s="38">
        <f t="shared" si="9"/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9200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f t="shared" si="10"/>
        <v>9200</v>
      </c>
      <c r="AB172" s="46"/>
      <c r="AC172" s="67">
        <v>0</v>
      </c>
      <c r="AD172" s="46">
        <f t="shared" si="8"/>
        <v>0</v>
      </c>
    </row>
    <row r="173" spans="1:30" x14ac:dyDescent="0.2">
      <c r="A173" s="16" t="s">
        <v>1752</v>
      </c>
      <c r="B173" s="16" t="s">
        <v>18</v>
      </c>
      <c r="C173" s="16" t="s">
        <v>18</v>
      </c>
      <c r="D173" s="16" t="s">
        <v>1745</v>
      </c>
      <c r="E173" s="16" t="s">
        <v>1746</v>
      </c>
      <c r="F173" s="16" t="s">
        <v>1747</v>
      </c>
      <c r="G173" s="16" t="s">
        <v>1806</v>
      </c>
      <c r="H173" s="16" t="s">
        <v>1807</v>
      </c>
      <c r="I173" s="16" t="s">
        <v>909</v>
      </c>
      <c r="J173" s="36" t="str">
        <f t="shared" si="11"/>
        <v>0010-OA2.5.4.1.3.1</v>
      </c>
      <c r="K173" s="38">
        <v>0</v>
      </c>
      <c r="L173" s="38">
        <v>59400</v>
      </c>
      <c r="M173" s="38">
        <v>59400</v>
      </c>
      <c r="N173" s="38">
        <v>0</v>
      </c>
      <c r="O173" s="38">
        <f t="shared" si="9"/>
        <v>59400</v>
      </c>
      <c r="P173" s="38">
        <v>59400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f t="shared" si="10"/>
        <v>59400</v>
      </c>
      <c r="AB173" s="46"/>
      <c r="AC173" s="67">
        <v>0</v>
      </c>
      <c r="AD173" s="46">
        <f t="shared" si="8"/>
        <v>0</v>
      </c>
    </row>
    <row r="174" spans="1:30" x14ac:dyDescent="0.2">
      <c r="A174" s="36" t="s">
        <v>1752</v>
      </c>
      <c r="B174" s="36" t="s">
        <v>18</v>
      </c>
      <c r="C174" s="36" t="s">
        <v>18</v>
      </c>
      <c r="D174" s="36" t="s">
        <v>1745</v>
      </c>
      <c r="E174" s="36" t="s">
        <v>1746</v>
      </c>
      <c r="F174" s="36" t="s">
        <v>1808</v>
      </c>
      <c r="G174" s="36" t="s">
        <v>1748</v>
      </c>
      <c r="H174" s="36" t="s">
        <v>1749</v>
      </c>
      <c r="I174" s="36" t="s">
        <v>923</v>
      </c>
      <c r="J174" s="36" t="str">
        <f t="shared" si="11"/>
        <v>0010-OA2.5.4.3.2.1</v>
      </c>
      <c r="K174" s="37">
        <v>82704</v>
      </c>
      <c r="L174" s="37">
        <v>110247</v>
      </c>
      <c r="M174" s="37">
        <v>0</v>
      </c>
      <c r="N174" s="37">
        <v>0</v>
      </c>
      <c r="O174" s="37">
        <f t="shared" si="9"/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110247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8">
        <f t="shared" si="10"/>
        <v>110247</v>
      </c>
      <c r="AB174" s="46"/>
      <c r="AC174" s="67">
        <v>0</v>
      </c>
      <c r="AD174" s="46">
        <f t="shared" si="8"/>
        <v>0</v>
      </c>
    </row>
    <row r="175" spans="1:30" x14ac:dyDescent="0.2">
      <c r="A175" s="16" t="s">
        <v>1809</v>
      </c>
      <c r="B175" s="16" t="s">
        <v>20</v>
      </c>
      <c r="C175" s="16" t="s">
        <v>20</v>
      </c>
      <c r="D175" s="16" t="s">
        <v>1656</v>
      </c>
      <c r="E175" s="16" t="s">
        <v>1657</v>
      </c>
      <c r="F175" s="16" t="s">
        <v>1660</v>
      </c>
      <c r="G175" s="16" t="s">
        <v>1661</v>
      </c>
      <c r="H175" s="16" t="s">
        <v>1662</v>
      </c>
      <c r="I175" s="16" t="s">
        <v>115</v>
      </c>
      <c r="J175" s="36" t="str">
        <f t="shared" si="11"/>
        <v>0012-OAJ2.1.1.13.1.1</v>
      </c>
      <c r="K175" s="38">
        <v>447852.00000000012</v>
      </c>
      <c r="L175" s="38">
        <v>452652</v>
      </c>
      <c r="M175" s="38">
        <v>37720.950000000004</v>
      </c>
      <c r="N175" s="38">
        <v>30360.16</v>
      </c>
      <c r="O175" s="38">
        <f t="shared" si="9"/>
        <v>7360.7900000000045</v>
      </c>
      <c r="P175" s="38">
        <v>30556.760000000002</v>
      </c>
      <c r="Q175" s="38">
        <v>30556.760000000002</v>
      </c>
      <c r="R175" s="38">
        <v>30556.760000000002</v>
      </c>
      <c r="S175" s="38">
        <v>66574.31</v>
      </c>
      <c r="T175" s="38">
        <v>37720.950000000004</v>
      </c>
      <c r="U175" s="38">
        <v>37720.950000000004</v>
      </c>
      <c r="V175" s="38">
        <v>37720.950000000004</v>
      </c>
      <c r="W175" s="38">
        <v>37720.950000000004</v>
      </c>
      <c r="X175" s="38">
        <v>37720.950000000004</v>
      </c>
      <c r="Y175" s="38">
        <v>37720.950000000004</v>
      </c>
      <c r="Z175" s="38">
        <v>37721.55000000001</v>
      </c>
      <c r="AA175" s="38">
        <f t="shared" si="10"/>
        <v>452652</v>
      </c>
      <c r="AB175" s="46"/>
      <c r="AD175" s="46">
        <f t="shared" si="8"/>
        <v>-66574.31</v>
      </c>
    </row>
    <row r="176" spans="1:30" x14ac:dyDescent="0.2">
      <c r="A176" s="16" t="s">
        <v>1809</v>
      </c>
      <c r="B176" s="16" t="s">
        <v>20</v>
      </c>
      <c r="C176" s="16" t="s">
        <v>20</v>
      </c>
      <c r="D176" s="16" t="s">
        <v>1656</v>
      </c>
      <c r="E176" s="16" t="s">
        <v>1657</v>
      </c>
      <c r="F176" s="16" t="s">
        <v>1660</v>
      </c>
      <c r="G176" s="16" t="s">
        <v>1661</v>
      </c>
      <c r="H176" s="16" t="s">
        <v>1663</v>
      </c>
      <c r="I176" s="16" t="s">
        <v>120</v>
      </c>
      <c r="J176" s="36" t="str">
        <f t="shared" si="11"/>
        <v>0012-OAJ2.1.1.13.1.2</v>
      </c>
      <c r="K176" s="38">
        <v>499882</v>
      </c>
      <c r="L176" s="38">
        <v>502282.00000000006</v>
      </c>
      <c r="M176" s="38">
        <v>41856.76</v>
      </c>
      <c r="N176" s="38">
        <v>24300</v>
      </c>
      <c r="O176" s="38">
        <f t="shared" si="9"/>
        <v>17556.760000000002</v>
      </c>
      <c r="P176" s="38">
        <v>24528.38</v>
      </c>
      <c r="Q176" s="38">
        <v>24528.38</v>
      </c>
      <c r="R176" s="38">
        <v>24528.38</v>
      </c>
      <c r="S176" s="38">
        <v>111398.66</v>
      </c>
      <c r="T176" s="38">
        <v>41856.76</v>
      </c>
      <c r="U176" s="38">
        <v>41856.76</v>
      </c>
      <c r="V176" s="38">
        <v>41856.76</v>
      </c>
      <c r="W176" s="38">
        <v>41856.76</v>
      </c>
      <c r="X176" s="38">
        <v>41856.76</v>
      </c>
      <c r="Y176" s="38">
        <v>41856.76</v>
      </c>
      <c r="Z176" s="38">
        <v>41857.640000000007</v>
      </c>
      <c r="AA176" s="38">
        <f t="shared" si="10"/>
        <v>502282.00000000006</v>
      </c>
      <c r="AB176" s="46"/>
      <c r="AD176" s="46">
        <f t="shared" si="8"/>
        <v>-111398.66</v>
      </c>
    </row>
    <row r="177" spans="1:30" x14ac:dyDescent="0.2">
      <c r="A177" s="16" t="s">
        <v>1809</v>
      </c>
      <c r="B177" s="16" t="s">
        <v>20</v>
      </c>
      <c r="C177" s="16" t="s">
        <v>20</v>
      </c>
      <c r="D177" s="16" t="s">
        <v>1656</v>
      </c>
      <c r="E177" s="16" t="s">
        <v>1657</v>
      </c>
      <c r="F177" s="16" t="s">
        <v>1664</v>
      </c>
      <c r="G177" s="16" t="s">
        <v>1665</v>
      </c>
      <c r="H177" s="16" t="s">
        <v>1667</v>
      </c>
      <c r="I177" s="16" t="s">
        <v>230</v>
      </c>
      <c r="J177" s="36" t="str">
        <f t="shared" si="11"/>
        <v>0012-OAJ2.1.1.9.1.4</v>
      </c>
      <c r="K177" s="38">
        <v>5400</v>
      </c>
      <c r="L177" s="38">
        <v>5400</v>
      </c>
      <c r="M177" s="38">
        <v>0</v>
      </c>
      <c r="N177" s="38">
        <v>0</v>
      </c>
      <c r="O177" s="38">
        <f t="shared" si="9"/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2700</v>
      </c>
      <c r="V177" s="38">
        <v>0</v>
      </c>
      <c r="W177" s="38">
        <v>0</v>
      </c>
      <c r="X177" s="38">
        <v>0</v>
      </c>
      <c r="Y177" s="38">
        <v>0</v>
      </c>
      <c r="Z177" s="38">
        <v>2700</v>
      </c>
      <c r="AA177" s="38">
        <f t="shared" si="10"/>
        <v>5400</v>
      </c>
      <c r="AB177" s="46"/>
      <c r="AD177" s="46">
        <f t="shared" si="8"/>
        <v>0</v>
      </c>
    </row>
    <row r="178" spans="1:30" x14ac:dyDescent="0.2">
      <c r="A178" s="16" t="s">
        <v>1809</v>
      </c>
      <c r="B178" s="16" t="s">
        <v>20</v>
      </c>
      <c r="C178" s="16" t="s">
        <v>20</v>
      </c>
      <c r="D178" s="16" t="s">
        <v>1656</v>
      </c>
      <c r="E178" s="16" t="s">
        <v>1668</v>
      </c>
      <c r="F178" s="16" t="s">
        <v>1669</v>
      </c>
      <c r="G178" s="16" t="s">
        <v>1669</v>
      </c>
      <c r="H178" s="16" t="s">
        <v>1671</v>
      </c>
      <c r="I178" s="16" t="s">
        <v>276</v>
      </c>
      <c r="J178" s="36" t="str">
        <f t="shared" si="11"/>
        <v>0012-OAJ2.1.3.1.1.15</v>
      </c>
      <c r="K178" s="38">
        <v>22526.999999999993</v>
      </c>
      <c r="L178" s="38">
        <v>18202.000000000004</v>
      </c>
      <c r="M178" s="38">
        <v>1606.5800000000002</v>
      </c>
      <c r="N178" s="38">
        <v>1300.0800000000002</v>
      </c>
      <c r="O178" s="38">
        <f t="shared" si="9"/>
        <v>306.5</v>
      </c>
      <c r="P178" s="38">
        <v>1508.66</v>
      </c>
      <c r="Q178" s="38">
        <v>1508.66</v>
      </c>
      <c r="R178" s="38">
        <v>1508.66</v>
      </c>
      <c r="S178" s="38">
        <v>1815.16</v>
      </c>
      <c r="T178" s="38">
        <v>1508.66</v>
      </c>
      <c r="U178" s="38">
        <v>1508.66</v>
      </c>
      <c r="V178" s="38">
        <v>1508.66</v>
      </c>
      <c r="W178" s="38">
        <v>1508.66</v>
      </c>
      <c r="X178" s="38">
        <v>1508.66</v>
      </c>
      <c r="Y178" s="38">
        <v>1508.66</v>
      </c>
      <c r="Z178" s="38">
        <v>1508.8200000000002</v>
      </c>
      <c r="AA178" s="38">
        <f t="shared" si="10"/>
        <v>18202.000000000004</v>
      </c>
      <c r="AB178" s="46"/>
      <c r="AD178" s="46">
        <f t="shared" si="8"/>
        <v>-1815.16</v>
      </c>
    </row>
    <row r="179" spans="1:30" x14ac:dyDescent="0.2">
      <c r="A179" s="16" t="s">
        <v>1809</v>
      </c>
      <c r="B179" s="16" t="s">
        <v>20</v>
      </c>
      <c r="C179" s="16" t="s">
        <v>20</v>
      </c>
      <c r="D179" s="16" t="s">
        <v>1672</v>
      </c>
      <c r="E179" s="16" t="s">
        <v>1684</v>
      </c>
      <c r="F179" s="16" t="s">
        <v>1685</v>
      </c>
      <c r="G179" s="16" t="s">
        <v>1686</v>
      </c>
      <c r="H179" s="16" t="s">
        <v>1687</v>
      </c>
      <c r="I179" s="16" t="s">
        <v>521</v>
      </c>
      <c r="J179" s="36" t="str">
        <f t="shared" si="11"/>
        <v>0012-OAJ2.3.1.99.1.3</v>
      </c>
      <c r="K179" s="38">
        <v>0</v>
      </c>
      <c r="L179" s="38">
        <v>3147</v>
      </c>
      <c r="M179" s="38">
        <v>0</v>
      </c>
      <c r="N179" s="38">
        <v>0</v>
      </c>
      <c r="O179" s="38">
        <f t="shared" si="9"/>
        <v>0</v>
      </c>
      <c r="P179" s="38">
        <v>3147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f t="shared" si="10"/>
        <v>3147</v>
      </c>
      <c r="AB179" s="46"/>
      <c r="AD179" s="46">
        <f t="shared" si="8"/>
        <v>0</v>
      </c>
    </row>
    <row r="180" spans="1:30" x14ac:dyDescent="0.2">
      <c r="A180" s="16" t="s">
        <v>1809</v>
      </c>
      <c r="B180" s="16" t="s">
        <v>20</v>
      </c>
      <c r="C180" s="16" t="s">
        <v>20</v>
      </c>
      <c r="D180" s="16" t="s">
        <v>1672</v>
      </c>
      <c r="E180" s="16" t="s">
        <v>1673</v>
      </c>
      <c r="F180" s="16" t="s">
        <v>1678</v>
      </c>
      <c r="G180" s="16" t="s">
        <v>1707</v>
      </c>
      <c r="H180" s="16" t="s">
        <v>1708</v>
      </c>
      <c r="I180" s="16" t="s">
        <v>700</v>
      </c>
      <c r="J180" s="36" t="str">
        <f t="shared" si="11"/>
        <v>0012-OAJ2.3.2.7.13.98</v>
      </c>
      <c r="K180" s="38">
        <v>11000</v>
      </c>
      <c r="L180" s="38">
        <v>11000</v>
      </c>
      <c r="M180" s="38">
        <v>0</v>
      </c>
      <c r="N180" s="38">
        <v>0</v>
      </c>
      <c r="O180" s="38">
        <f t="shared" si="9"/>
        <v>0</v>
      </c>
      <c r="P180" s="38">
        <v>0</v>
      </c>
      <c r="Q180" s="38">
        <v>11000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f t="shared" si="10"/>
        <v>11000</v>
      </c>
      <c r="AB180" s="46"/>
      <c r="AD180" s="46">
        <f t="shared" si="8"/>
        <v>0</v>
      </c>
    </row>
    <row r="181" spans="1:30" x14ac:dyDescent="0.2">
      <c r="A181" s="16" t="s">
        <v>1809</v>
      </c>
      <c r="B181" s="16" t="s">
        <v>20</v>
      </c>
      <c r="C181" s="16" t="s">
        <v>20</v>
      </c>
      <c r="D181" s="16" t="s">
        <v>1672</v>
      </c>
      <c r="E181" s="16" t="s">
        <v>1673</v>
      </c>
      <c r="F181" s="16" t="s">
        <v>1678</v>
      </c>
      <c r="G181" s="16" t="s">
        <v>1699</v>
      </c>
      <c r="H181" s="16" t="s">
        <v>1700</v>
      </c>
      <c r="I181" s="16" t="s">
        <v>706</v>
      </c>
      <c r="J181" s="36" t="str">
        <f t="shared" si="11"/>
        <v>0012-OAJ2.3.2.7.14.98</v>
      </c>
      <c r="K181" s="38">
        <v>3000</v>
      </c>
      <c r="L181" s="38">
        <v>0</v>
      </c>
      <c r="M181" s="38">
        <v>0</v>
      </c>
      <c r="N181" s="38">
        <v>0</v>
      </c>
      <c r="O181" s="38">
        <f t="shared" si="9"/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f t="shared" si="10"/>
        <v>0</v>
      </c>
      <c r="AB181" s="46"/>
      <c r="AD181" s="46">
        <f t="shared" si="8"/>
        <v>0</v>
      </c>
    </row>
    <row r="182" spans="1:30" x14ac:dyDescent="0.2">
      <c r="A182" s="16" t="s">
        <v>1809</v>
      </c>
      <c r="B182" s="16" t="s">
        <v>20</v>
      </c>
      <c r="C182" s="16" t="s">
        <v>20</v>
      </c>
      <c r="D182" s="16" t="s">
        <v>1672</v>
      </c>
      <c r="E182" s="16" t="s">
        <v>1673</v>
      </c>
      <c r="F182" s="16" t="s">
        <v>1678</v>
      </c>
      <c r="G182" s="16" t="s">
        <v>1810</v>
      </c>
      <c r="H182" s="16" t="s">
        <v>1811</v>
      </c>
      <c r="I182" s="16" t="s">
        <v>734</v>
      </c>
      <c r="J182" s="36" t="str">
        <f t="shared" si="11"/>
        <v>0012-OAJ2.3.2.7.5.1</v>
      </c>
      <c r="K182" s="38">
        <v>10250</v>
      </c>
      <c r="L182" s="38">
        <v>13560</v>
      </c>
      <c r="M182" s="38">
        <v>1130</v>
      </c>
      <c r="N182" s="38">
        <v>0</v>
      </c>
      <c r="O182" s="38">
        <f t="shared" si="9"/>
        <v>1130</v>
      </c>
      <c r="P182" s="38">
        <v>2260</v>
      </c>
      <c r="Q182" s="38">
        <v>1130</v>
      </c>
      <c r="R182" s="38">
        <v>1130</v>
      </c>
      <c r="S182" s="38">
        <v>1130</v>
      </c>
      <c r="T182" s="38">
        <v>1130</v>
      </c>
      <c r="U182" s="38">
        <v>1130</v>
      </c>
      <c r="V182" s="38">
        <v>1130</v>
      </c>
      <c r="W182" s="38">
        <v>1130</v>
      </c>
      <c r="X182" s="38">
        <v>1130</v>
      </c>
      <c r="Y182" s="38">
        <v>1130</v>
      </c>
      <c r="Z182" s="38">
        <v>1130</v>
      </c>
      <c r="AA182" s="38">
        <f t="shared" si="10"/>
        <v>13560</v>
      </c>
      <c r="AB182" s="46"/>
      <c r="AD182" s="46">
        <f t="shared" si="8"/>
        <v>-1130</v>
      </c>
    </row>
    <row r="183" spans="1:30" x14ac:dyDescent="0.2">
      <c r="A183" s="16" t="s">
        <v>1809</v>
      </c>
      <c r="B183" s="16" t="s">
        <v>20</v>
      </c>
      <c r="C183" s="16" t="s">
        <v>20</v>
      </c>
      <c r="D183" s="16" t="s">
        <v>1672</v>
      </c>
      <c r="E183" s="16" t="s">
        <v>1673</v>
      </c>
      <c r="F183" s="16" t="s">
        <v>1678</v>
      </c>
      <c r="G183" s="16" t="s">
        <v>1810</v>
      </c>
      <c r="H183" s="16" t="s">
        <v>1812</v>
      </c>
      <c r="I183" s="16" t="s">
        <v>748</v>
      </c>
      <c r="J183" s="36" t="str">
        <f t="shared" si="11"/>
        <v>0012-OAJ2.3.2.7.5.8</v>
      </c>
      <c r="K183" s="38">
        <v>1200</v>
      </c>
      <c r="L183" s="38">
        <v>890</v>
      </c>
      <c r="M183" s="38">
        <v>0</v>
      </c>
      <c r="N183" s="38">
        <v>0</v>
      </c>
      <c r="O183" s="38">
        <f t="shared" si="9"/>
        <v>0</v>
      </c>
      <c r="P183" s="38">
        <v>0</v>
      </c>
      <c r="Q183" s="38">
        <v>0</v>
      </c>
      <c r="R183" s="38">
        <v>0</v>
      </c>
      <c r="S183" s="38">
        <v>890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f t="shared" si="10"/>
        <v>890</v>
      </c>
      <c r="AB183" s="46"/>
      <c r="AD183" s="46">
        <f t="shared" ref="AD183:AD206" si="12">+AC183-S183</f>
        <v>-890</v>
      </c>
    </row>
    <row r="184" spans="1:30" x14ac:dyDescent="0.2">
      <c r="A184" s="16" t="s">
        <v>1809</v>
      </c>
      <c r="B184" s="16" t="s">
        <v>20</v>
      </c>
      <c r="C184" s="16" t="s">
        <v>20</v>
      </c>
      <c r="D184" s="16" t="s">
        <v>1672</v>
      </c>
      <c r="E184" s="16" t="s">
        <v>1673</v>
      </c>
      <c r="F184" s="16" t="s">
        <v>1681</v>
      </c>
      <c r="G184" s="16" t="s">
        <v>1682</v>
      </c>
      <c r="H184" s="16" t="s">
        <v>1682</v>
      </c>
      <c r="I184" s="16" t="s">
        <v>774</v>
      </c>
      <c r="J184" s="36" t="str">
        <f t="shared" si="11"/>
        <v>0012-OAJ2.3.2.9.1.1</v>
      </c>
      <c r="K184" s="38">
        <v>0</v>
      </c>
      <c r="L184" s="38">
        <v>36000</v>
      </c>
      <c r="M184" s="38">
        <v>24000</v>
      </c>
      <c r="N184" s="38">
        <v>24000</v>
      </c>
      <c r="O184" s="38">
        <f t="shared" si="9"/>
        <v>0</v>
      </c>
      <c r="P184" s="38">
        <v>12000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f t="shared" si="10"/>
        <v>36000</v>
      </c>
      <c r="AB184" s="46"/>
      <c r="AD184" s="46">
        <f t="shared" si="12"/>
        <v>0</v>
      </c>
    </row>
    <row r="185" spans="1:30" x14ac:dyDescent="0.2">
      <c r="A185" s="16" t="s">
        <v>1813</v>
      </c>
      <c r="B185" s="16" t="s">
        <v>19</v>
      </c>
      <c r="C185" s="16" t="s">
        <v>19</v>
      </c>
      <c r="D185" s="16" t="s">
        <v>1656</v>
      </c>
      <c r="E185" s="16" t="s">
        <v>1657</v>
      </c>
      <c r="F185" s="16" t="s">
        <v>1660</v>
      </c>
      <c r="G185" s="16" t="s">
        <v>1661</v>
      </c>
      <c r="H185" s="16" t="s">
        <v>1662</v>
      </c>
      <c r="I185" s="16" t="s">
        <v>115</v>
      </c>
      <c r="J185" s="36" t="str">
        <f t="shared" si="11"/>
        <v>0011-OC2.1.1.13.1.1</v>
      </c>
      <c r="K185" s="38">
        <v>823703.00000000023</v>
      </c>
      <c r="L185" s="38">
        <v>835703.00000000012</v>
      </c>
      <c r="M185" s="38">
        <v>69641.900000000009</v>
      </c>
      <c r="N185" s="38">
        <v>54119.650000000009</v>
      </c>
      <c r="O185" s="38">
        <f t="shared" si="9"/>
        <v>15522.25</v>
      </c>
      <c r="P185" s="38">
        <v>54377.710000000006</v>
      </c>
      <c r="Q185" s="38">
        <v>54377.710000000006</v>
      </c>
      <c r="R185" s="38">
        <v>54377.710000000006</v>
      </c>
      <c r="S185" s="38">
        <v>130956.72</v>
      </c>
      <c r="T185" s="38">
        <v>69641.900000000009</v>
      </c>
      <c r="U185" s="38">
        <v>69641.900000000009</v>
      </c>
      <c r="V185" s="38">
        <v>69641.900000000009</v>
      </c>
      <c r="W185" s="38">
        <v>69641.900000000009</v>
      </c>
      <c r="X185" s="38">
        <v>69641.900000000009</v>
      </c>
      <c r="Y185" s="38">
        <v>69641.900000000009</v>
      </c>
      <c r="Z185" s="38">
        <v>69642.100000000006</v>
      </c>
      <c r="AA185" s="38">
        <f t="shared" si="10"/>
        <v>835703.00000000012</v>
      </c>
      <c r="AB185" s="46"/>
      <c r="AD185" s="46">
        <f t="shared" si="12"/>
        <v>-130956.72</v>
      </c>
    </row>
    <row r="186" spans="1:30" x14ac:dyDescent="0.2">
      <c r="A186" s="16" t="s">
        <v>1813</v>
      </c>
      <c r="B186" s="16" t="s">
        <v>19</v>
      </c>
      <c r="C186" s="16" t="s">
        <v>19</v>
      </c>
      <c r="D186" s="16" t="s">
        <v>1656</v>
      </c>
      <c r="E186" s="16" t="s">
        <v>1657</v>
      </c>
      <c r="F186" s="16" t="s">
        <v>1660</v>
      </c>
      <c r="G186" s="16" t="s">
        <v>1661</v>
      </c>
      <c r="H186" s="16" t="s">
        <v>1663</v>
      </c>
      <c r="I186" s="16" t="s">
        <v>120</v>
      </c>
      <c r="J186" s="36" t="str">
        <f t="shared" si="11"/>
        <v>0011-OC2.1.1.13.1.2</v>
      </c>
      <c r="K186" s="38">
        <v>171941.00000000003</v>
      </c>
      <c r="L186" s="38">
        <v>171941.00000000003</v>
      </c>
      <c r="M186" s="38">
        <v>14328.38</v>
      </c>
      <c r="N186" s="38">
        <v>0</v>
      </c>
      <c r="O186" s="38">
        <f t="shared" si="9"/>
        <v>14328.38</v>
      </c>
      <c r="P186" s="38">
        <v>0</v>
      </c>
      <c r="Q186" s="38">
        <v>0</v>
      </c>
      <c r="R186" s="38">
        <v>0</v>
      </c>
      <c r="S186" s="38">
        <v>71641.459999999992</v>
      </c>
      <c r="T186" s="38">
        <v>14328.38</v>
      </c>
      <c r="U186" s="38">
        <v>14328.38</v>
      </c>
      <c r="V186" s="38">
        <v>14328.38</v>
      </c>
      <c r="W186" s="38">
        <v>14328.38</v>
      </c>
      <c r="X186" s="38">
        <v>14328.38</v>
      </c>
      <c r="Y186" s="38">
        <v>14328.38</v>
      </c>
      <c r="Z186" s="38">
        <v>14329.259999999998</v>
      </c>
      <c r="AA186" s="38">
        <f t="shared" si="10"/>
        <v>171941.00000000003</v>
      </c>
      <c r="AB186" s="46"/>
      <c r="AD186" s="46">
        <f t="shared" si="12"/>
        <v>-71641.459999999992</v>
      </c>
    </row>
    <row r="187" spans="1:30" x14ac:dyDescent="0.2">
      <c r="A187" s="16" t="s">
        <v>1813</v>
      </c>
      <c r="B187" s="16" t="s">
        <v>19</v>
      </c>
      <c r="C187" s="16" t="s">
        <v>19</v>
      </c>
      <c r="D187" s="16" t="s">
        <v>1656</v>
      </c>
      <c r="E187" s="16" t="s">
        <v>1657</v>
      </c>
      <c r="F187" s="16" t="s">
        <v>1664</v>
      </c>
      <c r="G187" s="16" t="s">
        <v>1665</v>
      </c>
      <c r="H187" s="16" t="s">
        <v>1667</v>
      </c>
      <c r="I187" s="16" t="s">
        <v>230</v>
      </c>
      <c r="J187" s="36" t="str">
        <f t="shared" si="11"/>
        <v>0011-OC2.1.1.9.1.4</v>
      </c>
      <c r="K187" s="38">
        <v>7200</v>
      </c>
      <c r="L187" s="38">
        <v>7200</v>
      </c>
      <c r="M187" s="38">
        <v>0</v>
      </c>
      <c r="N187" s="38">
        <v>0</v>
      </c>
      <c r="O187" s="38">
        <f t="shared" si="9"/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3600</v>
      </c>
      <c r="V187" s="38">
        <v>0</v>
      </c>
      <c r="W187" s="38">
        <v>0</v>
      </c>
      <c r="X187" s="38">
        <v>0</v>
      </c>
      <c r="Y187" s="38">
        <v>0</v>
      </c>
      <c r="Z187" s="38">
        <v>3600</v>
      </c>
      <c r="AA187" s="38">
        <f t="shared" si="10"/>
        <v>7200</v>
      </c>
      <c r="AB187" s="46"/>
      <c r="AD187" s="46">
        <f t="shared" si="12"/>
        <v>0</v>
      </c>
    </row>
    <row r="188" spans="1:30" x14ac:dyDescent="0.2">
      <c r="A188" s="16" t="s">
        <v>1813</v>
      </c>
      <c r="B188" s="16" t="s">
        <v>19</v>
      </c>
      <c r="C188" s="16" t="s">
        <v>19</v>
      </c>
      <c r="D188" s="16" t="s">
        <v>1656</v>
      </c>
      <c r="E188" s="16" t="s">
        <v>1668</v>
      </c>
      <c r="F188" s="16" t="s">
        <v>1669</v>
      </c>
      <c r="G188" s="16" t="s">
        <v>1669</v>
      </c>
      <c r="H188" s="16" t="s">
        <v>1671</v>
      </c>
      <c r="I188" s="16" t="s">
        <v>276</v>
      </c>
      <c r="J188" s="36" t="str">
        <f t="shared" si="11"/>
        <v>0011-OC2.1.3.1.1.15</v>
      </c>
      <c r="K188" s="38">
        <v>30035.999999999993</v>
      </c>
      <c r="L188" s="38">
        <v>26002.999999999996</v>
      </c>
      <c r="M188" s="38">
        <v>2167.7200000000003</v>
      </c>
      <c r="N188" s="38">
        <v>1950.1200000000003</v>
      </c>
      <c r="O188" s="38">
        <f t="shared" ref="O188:O206" si="13">+M188-N188</f>
        <v>217.59999999999991</v>
      </c>
      <c r="P188" s="38">
        <v>1950.1200000000003</v>
      </c>
      <c r="Q188" s="38">
        <v>1950.1200000000003</v>
      </c>
      <c r="R188" s="38">
        <v>1950.1200000000003</v>
      </c>
      <c r="S188" s="38">
        <v>3034.44</v>
      </c>
      <c r="T188" s="38">
        <v>2166.8000000000002</v>
      </c>
      <c r="U188" s="38">
        <v>2166.8000000000002</v>
      </c>
      <c r="V188" s="38">
        <v>2166.8000000000002</v>
      </c>
      <c r="W188" s="38">
        <v>2166.8000000000002</v>
      </c>
      <c r="X188" s="38">
        <v>2166.8000000000002</v>
      </c>
      <c r="Y188" s="38">
        <v>2166.8000000000002</v>
      </c>
      <c r="Z188" s="38">
        <v>2167.2800000000002</v>
      </c>
      <c r="AA188" s="38">
        <f t="shared" si="10"/>
        <v>26002.999999999996</v>
      </c>
      <c r="AB188" s="46"/>
      <c r="AD188" s="46">
        <f t="shared" si="12"/>
        <v>-3034.44</v>
      </c>
    </row>
    <row r="189" spans="1:30" x14ac:dyDescent="0.2">
      <c r="A189" s="16" t="s">
        <v>1813</v>
      </c>
      <c r="B189" s="16" t="s">
        <v>19</v>
      </c>
      <c r="C189" s="16" t="s">
        <v>19</v>
      </c>
      <c r="D189" s="16" t="s">
        <v>1672</v>
      </c>
      <c r="E189" s="16" t="s">
        <v>1673</v>
      </c>
      <c r="F189" s="16" t="s">
        <v>1674</v>
      </c>
      <c r="G189" s="16" t="s">
        <v>1675</v>
      </c>
      <c r="H189" s="16" t="s">
        <v>1676</v>
      </c>
      <c r="I189" s="16" t="s">
        <v>541</v>
      </c>
      <c r="J189" s="36" t="str">
        <f t="shared" si="11"/>
        <v>0011-OC2.3.2.1.2.1</v>
      </c>
      <c r="K189" s="38">
        <v>30000</v>
      </c>
      <c r="L189" s="38">
        <v>30000</v>
      </c>
      <c r="M189" s="38">
        <v>0</v>
      </c>
      <c r="N189" s="38">
        <v>0</v>
      </c>
      <c r="O189" s="38">
        <f t="shared" si="13"/>
        <v>0</v>
      </c>
      <c r="P189" s="38">
        <v>0</v>
      </c>
      <c r="Q189" s="38">
        <v>3000</v>
      </c>
      <c r="R189" s="38">
        <v>3000</v>
      </c>
      <c r="S189" s="38">
        <v>3000</v>
      </c>
      <c r="T189" s="38">
        <v>3000</v>
      </c>
      <c r="U189" s="38">
        <v>3000</v>
      </c>
      <c r="V189" s="38">
        <v>3000</v>
      </c>
      <c r="W189" s="38">
        <v>3000</v>
      </c>
      <c r="X189" s="38">
        <v>3000</v>
      </c>
      <c r="Y189" s="38">
        <v>3000</v>
      </c>
      <c r="Z189" s="38">
        <v>3000</v>
      </c>
      <c r="AA189" s="38">
        <f t="shared" si="10"/>
        <v>30000</v>
      </c>
      <c r="AB189" s="46"/>
      <c r="AD189" s="46">
        <f t="shared" si="12"/>
        <v>-3000</v>
      </c>
    </row>
    <row r="190" spans="1:30" x14ac:dyDescent="0.2">
      <c r="A190" s="16" t="s">
        <v>1813</v>
      </c>
      <c r="B190" s="16" t="s">
        <v>19</v>
      </c>
      <c r="C190" s="16" t="s">
        <v>19</v>
      </c>
      <c r="D190" s="16" t="s">
        <v>1672</v>
      </c>
      <c r="E190" s="16" t="s">
        <v>1673</v>
      </c>
      <c r="F190" s="16" t="s">
        <v>1674</v>
      </c>
      <c r="G190" s="16" t="s">
        <v>1675</v>
      </c>
      <c r="H190" s="16" t="s">
        <v>1677</v>
      </c>
      <c r="I190" s="16" t="s">
        <v>543</v>
      </c>
      <c r="J190" s="36" t="str">
        <f t="shared" si="11"/>
        <v>0011-OC2.3.2.1.2.2</v>
      </c>
      <c r="K190" s="38">
        <v>19200</v>
      </c>
      <c r="L190" s="38">
        <v>19200</v>
      </c>
      <c r="M190" s="38">
        <v>0</v>
      </c>
      <c r="N190" s="38">
        <v>0</v>
      </c>
      <c r="O190" s="38">
        <f t="shared" si="13"/>
        <v>0</v>
      </c>
      <c r="P190" s="38">
        <v>0</v>
      </c>
      <c r="Q190" s="38">
        <v>1920</v>
      </c>
      <c r="R190" s="38">
        <v>1920</v>
      </c>
      <c r="S190" s="38">
        <v>1920</v>
      </c>
      <c r="T190" s="38">
        <v>1920</v>
      </c>
      <c r="U190" s="38">
        <v>1920</v>
      </c>
      <c r="V190" s="38">
        <v>1920</v>
      </c>
      <c r="W190" s="38">
        <v>1920</v>
      </c>
      <c r="X190" s="38">
        <v>1920</v>
      </c>
      <c r="Y190" s="38">
        <v>1920</v>
      </c>
      <c r="Z190" s="38">
        <v>1920</v>
      </c>
      <c r="AA190" s="38">
        <f t="shared" si="10"/>
        <v>19200</v>
      </c>
      <c r="AB190" s="46"/>
      <c r="AD190" s="46">
        <f t="shared" si="12"/>
        <v>-1920</v>
      </c>
    </row>
    <row r="191" spans="1:30" x14ac:dyDescent="0.2">
      <c r="A191" s="16" t="s">
        <v>1813</v>
      </c>
      <c r="B191" s="16" t="s">
        <v>19</v>
      </c>
      <c r="C191" s="16" t="s">
        <v>19</v>
      </c>
      <c r="D191" s="16" t="s">
        <v>1672</v>
      </c>
      <c r="E191" s="16" t="s">
        <v>1673</v>
      </c>
      <c r="F191" s="16" t="s">
        <v>1688</v>
      </c>
      <c r="G191" s="16" t="s">
        <v>1689</v>
      </c>
      <c r="H191" s="16" t="s">
        <v>1690</v>
      </c>
      <c r="I191" s="16" t="s">
        <v>574</v>
      </c>
      <c r="J191" s="36" t="str">
        <f t="shared" si="11"/>
        <v>0011-OC2.3.2.2.4.1</v>
      </c>
      <c r="K191" s="38">
        <v>50000</v>
      </c>
      <c r="L191" s="38">
        <v>50000</v>
      </c>
      <c r="M191" s="38">
        <v>0</v>
      </c>
      <c r="N191" s="38">
        <v>0</v>
      </c>
      <c r="O191" s="38">
        <f t="shared" si="13"/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50000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f t="shared" si="10"/>
        <v>50000</v>
      </c>
      <c r="AB191" s="46"/>
      <c r="AD191" s="46">
        <f t="shared" si="12"/>
        <v>0</v>
      </c>
    </row>
    <row r="192" spans="1:30" x14ac:dyDescent="0.2">
      <c r="A192" s="16" t="s">
        <v>1813</v>
      </c>
      <c r="B192" s="16" t="s">
        <v>19</v>
      </c>
      <c r="C192" s="16" t="s">
        <v>19</v>
      </c>
      <c r="D192" s="16" t="s">
        <v>1672</v>
      </c>
      <c r="E192" s="16" t="s">
        <v>1673</v>
      </c>
      <c r="F192" s="16" t="s">
        <v>1736</v>
      </c>
      <c r="G192" s="16" t="s">
        <v>1737</v>
      </c>
      <c r="H192" s="16" t="s">
        <v>1738</v>
      </c>
      <c r="I192" s="16" t="s">
        <v>609</v>
      </c>
      <c r="J192" s="36" t="str">
        <f t="shared" si="11"/>
        <v>0011-OC2.3.2.4.7.1</v>
      </c>
      <c r="K192" s="38">
        <v>20000</v>
      </c>
      <c r="L192" s="38">
        <v>22000</v>
      </c>
      <c r="M192" s="38">
        <v>0</v>
      </c>
      <c r="N192" s="38">
        <v>0</v>
      </c>
      <c r="O192" s="38">
        <f t="shared" si="13"/>
        <v>0</v>
      </c>
      <c r="P192" s="38">
        <v>2000</v>
      </c>
      <c r="Q192" s="38">
        <v>0</v>
      </c>
      <c r="R192" s="38">
        <v>10000</v>
      </c>
      <c r="S192" s="38">
        <v>0</v>
      </c>
      <c r="T192" s="38">
        <v>0</v>
      </c>
      <c r="U192" s="38">
        <v>0</v>
      </c>
      <c r="V192" s="38">
        <v>0</v>
      </c>
      <c r="W192" s="38">
        <v>10000</v>
      </c>
      <c r="X192" s="38">
        <v>0</v>
      </c>
      <c r="Y192" s="38">
        <v>0</v>
      </c>
      <c r="Z192" s="38">
        <v>0</v>
      </c>
      <c r="AA192" s="38">
        <f t="shared" si="10"/>
        <v>22000</v>
      </c>
      <c r="AB192" s="46"/>
      <c r="AD192" s="46">
        <f t="shared" si="12"/>
        <v>0</v>
      </c>
    </row>
    <row r="193" spans="1:30" x14ac:dyDescent="0.2">
      <c r="A193" s="16" t="s">
        <v>1813</v>
      </c>
      <c r="B193" s="16" t="s">
        <v>19</v>
      </c>
      <c r="C193" s="16" t="s">
        <v>19</v>
      </c>
      <c r="D193" s="16" t="s">
        <v>1672</v>
      </c>
      <c r="E193" s="16" t="s">
        <v>1673</v>
      </c>
      <c r="F193" s="16" t="s">
        <v>1678</v>
      </c>
      <c r="G193" s="16" t="s">
        <v>1679</v>
      </c>
      <c r="H193" s="16" t="s">
        <v>1696</v>
      </c>
      <c r="I193" s="16" t="s">
        <v>667</v>
      </c>
      <c r="J193" s="36" t="str">
        <f t="shared" si="11"/>
        <v>0011-OC2.3.2.7.10.1</v>
      </c>
      <c r="K193" s="38">
        <v>10000</v>
      </c>
      <c r="L193" s="38">
        <v>999</v>
      </c>
      <c r="M193" s="38">
        <v>0</v>
      </c>
      <c r="N193" s="38">
        <v>0</v>
      </c>
      <c r="O193" s="38">
        <f t="shared" si="13"/>
        <v>0</v>
      </c>
      <c r="P193" s="38">
        <v>0</v>
      </c>
      <c r="Q193" s="38">
        <v>0</v>
      </c>
      <c r="R193" s="38">
        <v>0</v>
      </c>
      <c r="S193" s="38">
        <v>999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f t="shared" si="10"/>
        <v>999</v>
      </c>
      <c r="AB193" s="46"/>
      <c r="AD193" s="46">
        <f t="shared" si="12"/>
        <v>-999</v>
      </c>
    </row>
    <row r="194" spans="1:30" x14ac:dyDescent="0.2">
      <c r="A194" s="16" t="s">
        <v>1813</v>
      </c>
      <c r="B194" s="16" t="s">
        <v>19</v>
      </c>
      <c r="C194" s="16" t="s">
        <v>19</v>
      </c>
      <c r="D194" s="16" t="s">
        <v>1672</v>
      </c>
      <c r="E194" s="16" t="s">
        <v>1673</v>
      </c>
      <c r="F194" s="16" t="s">
        <v>1678</v>
      </c>
      <c r="G194" s="16" t="s">
        <v>1697</v>
      </c>
      <c r="H194" s="16" t="s">
        <v>1814</v>
      </c>
      <c r="I194" s="16" t="s">
        <v>684</v>
      </c>
      <c r="J194" s="36" t="str">
        <f t="shared" si="11"/>
        <v>0011-OC2.3.2.7.11.6</v>
      </c>
      <c r="K194" s="38">
        <v>15787</v>
      </c>
      <c r="L194" s="38">
        <v>15787</v>
      </c>
      <c r="M194" s="38">
        <v>0</v>
      </c>
      <c r="N194" s="38">
        <v>0</v>
      </c>
      <c r="O194" s="38">
        <f t="shared" si="13"/>
        <v>0</v>
      </c>
      <c r="P194" s="38">
        <v>0</v>
      </c>
      <c r="Q194" s="38">
        <v>0</v>
      </c>
      <c r="R194" s="38">
        <v>8000</v>
      </c>
      <c r="S194" s="38">
        <v>0</v>
      </c>
      <c r="T194" s="38">
        <v>0</v>
      </c>
      <c r="U194" s="38">
        <v>0</v>
      </c>
      <c r="V194" s="38">
        <v>0</v>
      </c>
      <c r="W194" s="38">
        <v>7787</v>
      </c>
      <c r="X194" s="38">
        <v>0</v>
      </c>
      <c r="Y194" s="38">
        <v>0</v>
      </c>
      <c r="Z194" s="38">
        <v>0</v>
      </c>
      <c r="AA194" s="38">
        <f t="shared" si="10"/>
        <v>15787</v>
      </c>
      <c r="AB194" s="46"/>
      <c r="AD194" s="46">
        <f t="shared" si="12"/>
        <v>0</v>
      </c>
    </row>
    <row r="195" spans="1:30" x14ac:dyDescent="0.2">
      <c r="A195" s="16" t="s">
        <v>1813</v>
      </c>
      <c r="B195" s="16" t="s">
        <v>19</v>
      </c>
      <c r="C195" s="16" t="s">
        <v>19</v>
      </c>
      <c r="D195" s="16" t="s">
        <v>1672</v>
      </c>
      <c r="E195" s="16" t="s">
        <v>1673</v>
      </c>
      <c r="F195" s="16" t="s">
        <v>1678</v>
      </c>
      <c r="G195" s="16" t="s">
        <v>1707</v>
      </c>
      <c r="H195" s="16" t="s">
        <v>1708</v>
      </c>
      <c r="I195" s="16" t="s">
        <v>700</v>
      </c>
      <c r="J195" s="36" t="str">
        <f t="shared" si="11"/>
        <v>0011-OC2.3.2.7.13.98</v>
      </c>
      <c r="K195" s="38">
        <v>33600</v>
      </c>
      <c r="L195" s="38">
        <v>33601</v>
      </c>
      <c r="M195" s="38">
        <v>2334.33</v>
      </c>
      <c r="N195" s="38">
        <v>2333.33</v>
      </c>
      <c r="O195" s="38">
        <f t="shared" si="13"/>
        <v>1</v>
      </c>
      <c r="P195" s="38">
        <v>2333.33</v>
      </c>
      <c r="Q195" s="38">
        <v>2333.33</v>
      </c>
      <c r="R195" s="38">
        <v>2333.33</v>
      </c>
      <c r="S195" s="38">
        <v>2334.33</v>
      </c>
      <c r="T195" s="38">
        <v>2333.33</v>
      </c>
      <c r="U195" s="38">
        <v>2333.34</v>
      </c>
      <c r="V195" s="38">
        <v>2333.34</v>
      </c>
      <c r="W195" s="38">
        <v>5483.34</v>
      </c>
      <c r="X195" s="38">
        <v>3150</v>
      </c>
      <c r="Y195" s="38">
        <v>3150</v>
      </c>
      <c r="Z195" s="38">
        <v>3150</v>
      </c>
      <c r="AA195" s="38">
        <f t="shared" si="10"/>
        <v>33601</v>
      </c>
      <c r="AB195" s="46"/>
      <c r="AD195" s="46">
        <f t="shared" si="12"/>
        <v>-2334.33</v>
      </c>
    </row>
    <row r="196" spans="1:30" x14ac:dyDescent="0.2">
      <c r="A196" s="16" t="s">
        <v>1813</v>
      </c>
      <c r="B196" s="16" t="s">
        <v>19</v>
      </c>
      <c r="C196" s="16" t="s">
        <v>19</v>
      </c>
      <c r="D196" s="16" t="s">
        <v>1672</v>
      </c>
      <c r="E196" s="16" t="s">
        <v>1673</v>
      </c>
      <c r="F196" s="16" t="s">
        <v>1678</v>
      </c>
      <c r="G196" s="16" t="s">
        <v>1740</v>
      </c>
      <c r="H196" s="16" t="s">
        <v>1815</v>
      </c>
      <c r="I196" s="16" t="s">
        <v>730</v>
      </c>
      <c r="J196" s="36" t="str">
        <f t="shared" si="11"/>
        <v>0011-OC2.3.2.7.4.3</v>
      </c>
      <c r="K196" s="38">
        <v>0</v>
      </c>
      <c r="L196" s="38">
        <v>7000</v>
      </c>
      <c r="M196" s="38"/>
      <c r="N196" s="38">
        <v>0</v>
      </c>
      <c r="O196" s="38">
        <f t="shared" si="13"/>
        <v>0</v>
      </c>
      <c r="P196" s="38">
        <v>0</v>
      </c>
      <c r="Q196" s="38">
        <v>7000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f t="shared" si="10"/>
        <v>7000</v>
      </c>
      <c r="AB196" s="46"/>
      <c r="AD196" s="46">
        <f t="shared" si="12"/>
        <v>0</v>
      </c>
    </row>
    <row r="197" spans="1:30" x14ac:dyDescent="0.2">
      <c r="A197" s="16" t="s">
        <v>1813</v>
      </c>
      <c r="B197" s="16" t="s">
        <v>19</v>
      </c>
      <c r="C197" s="16" t="s">
        <v>19</v>
      </c>
      <c r="D197" s="16" t="s">
        <v>1672</v>
      </c>
      <c r="E197" s="16" t="s">
        <v>1673</v>
      </c>
      <c r="F197" s="16" t="s">
        <v>1681</v>
      </c>
      <c r="G197" s="16" t="s">
        <v>1682</v>
      </c>
      <c r="H197" s="16" t="s">
        <v>1682</v>
      </c>
      <c r="I197" s="16" t="s">
        <v>774</v>
      </c>
      <c r="J197" s="36" t="str">
        <f t="shared" si="11"/>
        <v>0011-OC2.3.2.9.1.1</v>
      </c>
      <c r="K197" s="38">
        <v>0</v>
      </c>
      <c r="L197" s="38">
        <v>52000</v>
      </c>
      <c r="M197" s="38"/>
      <c r="N197" s="38">
        <v>0</v>
      </c>
      <c r="O197" s="38">
        <f t="shared" si="13"/>
        <v>0</v>
      </c>
      <c r="P197" s="38">
        <v>13000</v>
      </c>
      <c r="Q197" s="38">
        <v>13000</v>
      </c>
      <c r="R197" s="38">
        <v>13000</v>
      </c>
      <c r="S197" s="38">
        <v>13000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f t="shared" si="10"/>
        <v>52000</v>
      </c>
      <c r="AB197" s="46"/>
      <c r="AD197" s="46">
        <f t="shared" si="12"/>
        <v>-13000</v>
      </c>
    </row>
    <row r="198" spans="1:30" x14ac:dyDescent="0.2">
      <c r="A198" s="16" t="s">
        <v>1816</v>
      </c>
      <c r="B198" s="16" t="s">
        <v>22</v>
      </c>
      <c r="C198" s="16" t="s">
        <v>22</v>
      </c>
      <c r="D198" s="16" t="s">
        <v>1656</v>
      </c>
      <c r="E198" s="16" t="s">
        <v>1657</v>
      </c>
      <c r="F198" s="16" t="s">
        <v>1660</v>
      </c>
      <c r="G198" s="16" t="s">
        <v>1661</v>
      </c>
      <c r="H198" s="16" t="s">
        <v>1662</v>
      </c>
      <c r="I198" s="16" t="s">
        <v>115</v>
      </c>
      <c r="J198" s="36" t="str">
        <f t="shared" si="11"/>
        <v>0014-OCI2.1.1.13.1.1</v>
      </c>
      <c r="K198" s="38">
        <v>269911.00000000006</v>
      </c>
      <c r="L198" s="38">
        <v>272311</v>
      </c>
      <c r="M198" s="38">
        <v>15528.380000000001</v>
      </c>
      <c r="N198" s="38">
        <v>15399</v>
      </c>
      <c r="O198" s="38">
        <f t="shared" si="13"/>
        <v>129.38000000000102</v>
      </c>
      <c r="P198" s="38">
        <v>15528.380000000001</v>
      </c>
      <c r="Q198" s="38">
        <v>15528.380000000001</v>
      </c>
      <c r="R198" s="38">
        <v>15528.380000000001</v>
      </c>
      <c r="S198" s="38">
        <v>15657.76</v>
      </c>
      <c r="T198" s="38">
        <v>15528.380000000001</v>
      </c>
      <c r="U198" s="38">
        <v>15528.380000000001</v>
      </c>
      <c r="V198" s="38">
        <v>15528.380000000001</v>
      </c>
      <c r="W198" s="38">
        <v>15528.380000000001</v>
      </c>
      <c r="X198" s="38">
        <v>15528.380000000001</v>
      </c>
      <c r="Y198" s="38">
        <v>15528.380000000001</v>
      </c>
      <c r="Z198" s="38">
        <v>101498.82</v>
      </c>
      <c r="AA198" s="38">
        <f t="shared" si="10"/>
        <v>272311</v>
      </c>
      <c r="AB198" s="46"/>
      <c r="AD198" s="46">
        <f t="shared" si="12"/>
        <v>-15657.76</v>
      </c>
    </row>
    <row r="199" spans="1:30" x14ac:dyDescent="0.2">
      <c r="A199" s="16" t="s">
        <v>1816</v>
      </c>
      <c r="B199" s="16" t="s">
        <v>22</v>
      </c>
      <c r="C199" s="16" t="s">
        <v>22</v>
      </c>
      <c r="D199" s="16" t="s">
        <v>1656</v>
      </c>
      <c r="E199" s="16" t="s">
        <v>1657</v>
      </c>
      <c r="F199" s="16" t="s">
        <v>1660</v>
      </c>
      <c r="G199" s="16" t="s">
        <v>1661</v>
      </c>
      <c r="H199" s="16" t="s">
        <v>1663</v>
      </c>
      <c r="I199" s="16" t="s">
        <v>120</v>
      </c>
      <c r="J199" s="36" t="str">
        <f t="shared" si="11"/>
        <v>0014-OCI2.1.1.13.1.2</v>
      </c>
      <c r="K199" s="38">
        <v>153941.00000000003</v>
      </c>
      <c r="L199" s="38">
        <v>155141.00000000003</v>
      </c>
      <c r="M199" s="38">
        <v>5264.19</v>
      </c>
      <c r="N199" s="38">
        <v>5158.97</v>
      </c>
      <c r="O199" s="38">
        <f t="shared" si="13"/>
        <v>105.21999999999935</v>
      </c>
      <c r="P199" s="38">
        <v>5264.19</v>
      </c>
      <c r="Q199" s="38">
        <v>5264.19</v>
      </c>
      <c r="R199" s="38">
        <v>5264.19</v>
      </c>
      <c r="S199" s="38">
        <v>5369.41</v>
      </c>
      <c r="T199" s="38">
        <v>5264.19</v>
      </c>
      <c r="U199" s="38">
        <v>5264.19</v>
      </c>
      <c r="V199" s="38">
        <v>5264.19</v>
      </c>
      <c r="W199" s="38">
        <v>5264.19</v>
      </c>
      <c r="X199" s="38">
        <v>5264.19</v>
      </c>
      <c r="Y199" s="38">
        <v>5264.19</v>
      </c>
      <c r="Z199" s="38">
        <v>97234.910000000018</v>
      </c>
      <c r="AA199" s="38">
        <f t="shared" ref="AA199:AA206" si="14">+N199+SUM(P199:Z199)</f>
        <v>155141.00000000003</v>
      </c>
      <c r="AB199" s="46"/>
      <c r="AD199" s="46">
        <f t="shared" si="12"/>
        <v>-5369.41</v>
      </c>
    </row>
    <row r="200" spans="1:30" x14ac:dyDescent="0.2">
      <c r="A200" s="16" t="s">
        <v>1816</v>
      </c>
      <c r="B200" s="16" t="s">
        <v>22</v>
      </c>
      <c r="C200" s="16" t="s">
        <v>22</v>
      </c>
      <c r="D200" s="16" t="s">
        <v>1656</v>
      </c>
      <c r="E200" s="16" t="s">
        <v>1657</v>
      </c>
      <c r="F200" s="16" t="s">
        <v>1664</v>
      </c>
      <c r="G200" s="16" t="s">
        <v>1665</v>
      </c>
      <c r="H200" s="16" t="s">
        <v>1667</v>
      </c>
      <c r="I200" s="16" t="s">
        <v>230</v>
      </c>
      <c r="J200" s="36" t="str">
        <f t="shared" ref="J200:J206" si="15">+CONCATENATE(C200,I200)</f>
        <v>0014-OCI2.1.1.9.1.4</v>
      </c>
      <c r="K200" s="38">
        <v>3000</v>
      </c>
      <c r="L200" s="38">
        <v>3000</v>
      </c>
      <c r="M200" s="38">
        <v>0</v>
      </c>
      <c r="N200" s="38">
        <v>0</v>
      </c>
      <c r="O200" s="38">
        <f t="shared" si="13"/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900</v>
      </c>
      <c r="V200" s="38">
        <v>0</v>
      </c>
      <c r="W200" s="38">
        <v>0</v>
      </c>
      <c r="X200" s="38">
        <v>0</v>
      </c>
      <c r="Y200" s="38">
        <v>0</v>
      </c>
      <c r="Z200" s="38">
        <v>2100</v>
      </c>
      <c r="AA200" s="38">
        <f t="shared" si="14"/>
        <v>3000</v>
      </c>
      <c r="AB200" s="46"/>
      <c r="AD200" s="46">
        <f t="shared" si="12"/>
        <v>0</v>
      </c>
    </row>
    <row r="201" spans="1:30" x14ac:dyDescent="0.2">
      <c r="A201" s="16" t="s">
        <v>1816</v>
      </c>
      <c r="B201" s="16" t="s">
        <v>22</v>
      </c>
      <c r="C201" s="16" t="s">
        <v>22</v>
      </c>
      <c r="D201" s="16" t="s">
        <v>1656</v>
      </c>
      <c r="E201" s="16" t="s">
        <v>1668</v>
      </c>
      <c r="F201" s="16" t="s">
        <v>1669</v>
      </c>
      <c r="G201" s="16" t="s">
        <v>1669</v>
      </c>
      <c r="H201" s="16" t="s">
        <v>1671</v>
      </c>
      <c r="I201" s="16" t="s">
        <v>276</v>
      </c>
      <c r="J201" s="36" t="str">
        <f t="shared" si="15"/>
        <v>0014-OCI2.1.3.1.1.15</v>
      </c>
      <c r="K201" s="38">
        <v>12514.999999999996</v>
      </c>
      <c r="L201" s="38">
        <v>7801.9999999999991</v>
      </c>
      <c r="M201" s="38">
        <v>650.04</v>
      </c>
      <c r="N201" s="38">
        <v>650.04</v>
      </c>
      <c r="O201" s="38">
        <f t="shared" si="13"/>
        <v>0</v>
      </c>
      <c r="P201" s="38">
        <v>650.04</v>
      </c>
      <c r="Q201" s="38">
        <v>650.04</v>
      </c>
      <c r="R201" s="38">
        <v>650.04</v>
      </c>
      <c r="S201" s="38">
        <v>650.04</v>
      </c>
      <c r="T201" s="38">
        <v>650.04</v>
      </c>
      <c r="U201" s="38">
        <v>650.04</v>
      </c>
      <c r="V201" s="38">
        <v>650.04</v>
      </c>
      <c r="W201" s="38">
        <v>650.04</v>
      </c>
      <c r="X201" s="38">
        <v>650.04</v>
      </c>
      <c r="Y201" s="38">
        <v>650.04</v>
      </c>
      <c r="Z201" s="38">
        <v>651.55999999999926</v>
      </c>
      <c r="AA201" s="38">
        <f t="shared" si="14"/>
        <v>7801.9999999999991</v>
      </c>
      <c r="AB201" s="46"/>
      <c r="AD201" s="46">
        <f t="shared" si="12"/>
        <v>-650.04</v>
      </c>
    </row>
    <row r="202" spans="1:30" x14ac:dyDescent="0.2">
      <c r="A202" s="16" t="s">
        <v>1816</v>
      </c>
      <c r="B202" s="16" t="s">
        <v>22</v>
      </c>
      <c r="C202" s="16" t="s">
        <v>22</v>
      </c>
      <c r="D202" s="16" t="s">
        <v>1672</v>
      </c>
      <c r="E202" s="16" t="s">
        <v>1673</v>
      </c>
      <c r="F202" s="16" t="s">
        <v>1674</v>
      </c>
      <c r="G202" s="16" t="s">
        <v>1675</v>
      </c>
      <c r="H202" s="16" t="s">
        <v>1676</v>
      </c>
      <c r="I202" s="16" t="s">
        <v>541</v>
      </c>
      <c r="J202" s="36" t="str">
        <f t="shared" si="15"/>
        <v>0014-OCI2.3.2.1.2.1</v>
      </c>
      <c r="K202" s="38">
        <v>2000</v>
      </c>
      <c r="L202" s="38">
        <v>2000</v>
      </c>
      <c r="M202" s="38">
        <v>0</v>
      </c>
      <c r="N202" s="38">
        <v>0</v>
      </c>
      <c r="O202" s="38">
        <f t="shared" si="13"/>
        <v>0</v>
      </c>
      <c r="P202" s="38">
        <v>0</v>
      </c>
      <c r="Q202" s="38">
        <v>0</v>
      </c>
      <c r="R202" s="38">
        <v>0</v>
      </c>
      <c r="S202" s="38">
        <v>1000</v>
      </c>
      <c r="T202" s="38">
        <v>0</v>
      </c>
      <c r="U202" s="38">
        <v>0</v>
      </c>
      <c r="V202" s="38">
        <v>1000</v>
      </c>
      <c r="W202" s="38">
        <v>0</v>
      </c>
      <c r="X202" s="38">
        <v>0</v>
      </c>
      <c r="Y202" s="38">
        <v>0</v>
      </c>
      <c r="Z202" s="38">
        <v>0</v>
      </c>
      <c r="AA202" s="38">
        <f t="shared" si="14"/>
        <v>2000</v>
      </c>
      <c r="AB202" s="46"/>
      <c r="AD202" s="46">
        <f t="shared" si="12"/>
        <v>-1000</v>
      </c>
    </row>
    <row r="203" spans="1:30" x14ac:dyDescent="0.2">
      <c r="A203" s="16" t="s">
        <v>1816</v>
      </c>
      <c r="B203" s="16" t="s">
        <v>22</v>
      </c>
      <c r="C203" s="16" t="s">
        <v>22</v>
      </c>
      <c r="D203" s="16" t="s">
        <v>1672</v>
      </c>
      <c r="E203" s="16" t="s">
        <v>1673</v>
      </c>
      <c r="F203" s="16" t="s">
        <v>1674</v>
      </c>
      <c r="G203" s="16" t="s">
        <v>1675</v>
      </c>
      <c r="H203" s="16" t="s">
        <v>1677</v>
      </c>
      <c r="I203" s="16" t="s">
        <v>543</v>
      </c>
      <c r="J203" s="36" t="str">
        <f t="shared" si="15"/>
        <v>0014-OCI2.3.2.1.2.2</v>
      </c>
      <c r="K203" s="38">
        <v>3000</v>
      </c>
      <c r="L203" s="38">
        <v>3000</v>
      </c>
      <c r="M203" s="38">
        <v>0</v>
      </c>
      <c r="N203" s="38">
        <v>0</v>
      </c>
      <c r="O203" s="38">
        <f t="shared" si="13"/>
        <v>0</v>
      </c>
      <c r="P203" s="38">
        <v>0</v>
      </c>
      <c r="Q203" s="38">
        <v>0</v>
      </c>
      <c r="R203" s="38">
        <v>0</v>
      </c>
      <c r="S203" s="38">
        <v>3000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f t="shared" si="14"/>
        <v>3000</v>
      </c>
      <c r="AB203" s="46"/>
      <c r="AD203" s="46">
        <f t="shared" si="12"/>
        <v>-3000</v>
      </c>
    </row>
    <row r="204" spans="1:30" x14ac:dyDescent="0.2">
      <c r="A204" s="16" t="s">
        <v>1816</v>
      </c>
      <c r="B204" s="16" t="s">
        <v>22</v>
      </c>
      <c r="C204" s="16" t="s">
        <v>22</v>
      </c>
      <c r="D204" s="16" t="s">
        <v>1672</v>
      </c>
      <c r="E204" s="16" t="s">
        <v>1673</v>
      </c>
      <c r="F204" s="16" t="s">
        <v>1681</v>
      </c>
      <c r="G204" s="16" t="s">
        <v>1682</v>
      </c>
      <c r="H204" s="16" t="s">
        <v>1682</v>
      </c>
      <c r="I204" s="16" t="s">
        <v>774</v>
      </c>
      <c r="J204" s="36" t="str">
        <f t="shared" si="15"/>
        <v>0014-OCI2.3.2.9.1.1</v>
      </c>
      <c r="K204" s="38">
        <v>84000</v>
      </c>
      <c r="L204" s="38">
        <v>84000</v>
      </c>
      <c r="M204" s="38">
        <v>0</v>
      </c>
      <c r="N204" s="38">
        <v>0</v>
      </c>
      <c r="O204" s="38">
        <f t="shared" si="13"/>
        <v>0</v>
      </c>
      <c r="P204" s="38">
        <v>0</v>
      </c>
      <c r="Q204" s="38">
        <v>9000</v>
      </c>
      <c r="R204" s="38">
        <v>9000</v>
      </c>
      <c r="S204" s="38">
        <v>9000</v>
      </c>
      <c r="T204" s="38">
        <v>13000</v>
      </c>
      <c r="U204" s="38">
        <v>10000</v>
      </c>
      <c r="V204" s="38">
        <v>10000</v>
      </c>
      <c r="W204" s="38">
        <v>10000</v>
      </c>
      <c r="X204" s="38">
        <v>7000</v>
      </c>
      <c r="Y204" s="38">
        <v>7000</v>
      </c>
      <c r="Z204" s="38">
        <v>0</v>
      </c>
      <c r="AA204" s="38">
        <f t="shared" si="14"/>
        <v>84000</v>
      </c>
      <c r="AB204" s="46"/>
      <c r="AD204" s="46">
        <f t="shared" si="12"/>
        <v>-9000</v>
      </c>
    </row>
    <row r="205" spans="1:30" ht="15" x14ac:dyDescent="0.25">
      <c r="A205" s="51" t="s">
        <v>1817</v>
      </c>
      <c r="B205" s="51" t="s">
        <v>21</v>
      </c>
      <c r="C205" s="51" t="s">
        <v>21</v>
      </c>
      <c r="D205" s="51" t="s">
        <v>1656</v>
      </c>
      <c r="E205" s="51" t="s">
        <v>1657</v>
      </c>
      <c r="F205" s="51" t="s">
        <v>1660</v>
      </c>
      <c r="G205" s="51" t="s">
        <v>1661</v>
      </c>
      <c r="H205" s="51" t="s">
        <v>1662</v>
      </c>
      <c r="I205" s="51" t="s">
        <v>115</v>
      </c>
      <c r="J205" s="36" t="str">
        <f t="shared" si="15"/>
        <v>0013-RRHH2.1.1.13.1.1</v>
      </c>
      <c r="K205" s="53">
        <v>339600</v>
      </c>
      <c r="L205" s="53">
        <v>195597</v>
      </c>
      <c r="M205" s="53">
        <v>195597</v>
      </c>
      <c r="N205" s="53">
        <v>0</v>
      </c>
      <c r="O205" s="53">
        <f t="shared" si="13"/>
        <v>195597</v>
      </c>
      <c r="P205" s="53">
        <v>0</v>
      </c>
      <c r="Q205" s="53">
        <v>0</v>
      </c>
      <c r="R205" s="53">
        <v>0</v>
      </c>
      <c r="S205" s="55">
        <f>195597-90388</f>
        <v>105209</v>
      </c>
      <c r="T205" s="53">
        <v>0</v>
      </c>
      <c r="U205" s="53">
        <v>0</v>
      </c>
      <c r="V205" s="53">
        <v>0</v>
      </c>
      <c r="W205" s="53">
        <v>0</v>
      </c>
      <c r="X205" s="53">
        <v>0</v>
      </c>
      <c r="Y205" s="53">
        <v>0</v>
      </c>
      <c r="Z205" s="53"/>
      <c r="AA205" s="53">
        <f t="shared" si="14"/>
        <v>105209</v>
      </c>
      <c r="AB205" s="56" t="s">
        <v>1711</v>
      </c>
      <c r="AD205" s="46">
        <f t="shared" si="12"/>
        <v>-105209</v>
      </c>
    </row>
    <row r="206" spans="1:30" ht="15" x14ac:dyDescent="0.25">
      <c r="A206" s="51" t="s">
        <v>1817</v>
      </c>
      <c r="B206" s="51" t="s">
        <v>21</v>
      </c>
      <c r="C206" s="51" t="s">
        <v>21</v>
      </c>
      <c r="D206" s="51" t="s">
        <v>1656</v>
      </c>
      <c r="E206" s="51" t="s">
        <v>1657</v>
      </c>
      <c r="F206" s="51" t="s">
        <v>1660</v>
      </c>
      <c r="G206" s="51" t="s">
        <v>1661</v>
      </c>
      <c r="H206" s="51" t="s">
        <v>1663</v>
      </c>
      <c r="I206" s="51" t="s">
        <v>120</v>
      </c>
      <c r="J206" s="36" t="str">
        <f t="shared" si="15"/>
        <v>0013-RRHH2.1.1.13.1.2</v>
      </c>
      <c r="K206" s="53">
        <v>84000</v>
      </c>
      <c r="L206" s="53">
        <v>46800</v>
      </c>
      <c r="M206" s="53">
        <v>46800</v>
      </c>
      <c r="N206" s="53">
        <v>0</v>
      </c>
      <c r="O206" s="53">
        <f t="shared" si="13"/>
        <v>46800</v>
      </c>
      <c r="P206" s="53">
        <v>0</v>
      </c>
      <c r="Q206" s="53">
        <v>0</v>
      </c>
      <c r="R206" s="53">
        <v>0</v>
      </c>
      <c r="S206" s="53">
        <f>46800-46800</f>
        <v>0</v>
      </c>
      <c r="T206" s="53">
        <v>0</v>
      </c>
      <c r="U206" s="53">
        <v>0</v>
      </c>
      <c r="V206" s="53">
        <v>0</v>
      </c>
      <c r="W206" s="53">
        <v>0</v>
      </c>
      <c r="X206" s="53">
        <v>0</v>
      </c>
      <c r="Y206" s="53">
        <v>0</v>
      </c>
      <c r="Z206" s="53"/>
      <c r="AA206" s="53">
        <f t="shared" si="14"/>
        <v>0</v>
      </c>
      <c r="AB206" s="56" t="s">
        <v>1711</v>
      </c>
      <c r="AD206" s="46">
        <f t="shared" si="12"/>
        <v>0</v>
      </c>
    </row>
    <row r="207" spans="1:30" ht="15" x14ac:dyDescent="0.25">
      <c r="C207" s="395" t="s">
        <v>1818</v>
      </c>
      <c r="D207" s="396"/>
      <c r="E207" s="396"/>
      <c r="F207" s="396"/>
      <c r="G207" s="396"/>
      <c r="H207" s="396"/>
      <c r="I207" s="396"/>
      <c r="J207" s="397"/>
      <c r="K207" s="39">
        <f>SUM(K7:K206)</f>
        <v>52698510.999999993</v>
      </c>
      <c r="L207" s="39">
        <f t="shared" ref="L207:Z207" si="16">SUM(L7:L206)</f>
        <v>52753711</v>
      </c>
      <c r="M207" s="39">
        <f t="shared" si="16"/>
        <v>4095528.7500000014</v>
      </c>
      <c r="N207" s="39">
        <f t="shared" si="16"/>
        <v>2817688.0400000005</v>
      </c>
      <c r="O207" s="39">
        <f t="shared" si="16"/>
        <v>1277840.7099999997</v>
      </c>
      <c r="P207" s="39">
        <f t="shared" si="16"/>
        <v>3199864.2799999984</v>
      </c>
      <c r="Q207" s="39">
        <f t="shared" si="16"/>
        <v>3860151.0699999984</v>
      </c>
      <c r="R207" s="39">
        <f t="shared" si="16"/>
        <v>3685145.3099999991</v>
      </c>
      <c r="S207" s="39">
        <f t="shared" si="16"/>
        <v>6649386.7828571443</v>
      </c>
      <c r="T207" s="39">
        <f t="shared" si="16"/>
        <v>4537564.5528571438</v>
      </c>
      <c r="U207" s="39">
        <f t="shared" si="16"/>
        <v>6563269.0428571459</v>
      </c>
      <c r="V207" s="39">
        <f t="shared" si="16"/>
        <v>3793092.942857143</v>
      </c>
      <c r="W207" s="39">
        <f t="shared" si="16"/>
        <v>3841490.2428571428</v>
      </c>
      <c r="X207" s="39">
        <f t="shared" si="16"/>
        <v>3737765.1828571432</v>
      </c>
      <c r="Y207" s="39">
        <f t="shared" si="16"/>
        <v>3945147.9</v>
      </c>
      <c r="Z207" s="39">
        <f t="shared" si="16"/>
        <v>6123145.669999999</v>
      </c>
      <c r="AA207" s="39">
        <f t="shared" ref="AA207" si="17">+N207+SUM(P207:Z207)</f>
        <v>52753711.017142855</v>
      </c>
    </row>
  </sheetData>
  <autoFilter ref="A6:AB207"/>
  <mergeCells count="4">
    <mergeCell ref="A1:AA1"/>
    <mergeCell ref="M5:O5"/>
    <mergeCell ref="P5:Z5"/>
    <mergeCell ref="C207:J207"/>
  </mergeCells>
  <pageMargins left="0.7" right="0.7" top="0.75" bottom="0.75" header="0.3" footer="0.3"/>
  <pageSetup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3:Q218"/>
  <sheetViews>
    <sheetView workbookViewId="0"/>
  </sheetViews>
  <sheetFormatPr baseColWidth="10" defaultColWidth="11.42578125" defaultRowHeight="12.75" x14ac:dyDescent="0.2"/>
  <cols>
    <col min="3" max="3" width="23.28515625" customWidth="1"/>
    <col min="4" max="4" width="26.140625" customWidth="1"/>
    <col min="5" max="6" width="15.28515625" customWidth="1"/>
    <col min="7" max="7" width="15.5703125" customWidth="1"/>
    <col min="8" max="8" width="15.140625" customWidth="1"/>
    <col min="9" max="9" width="15.85546875" customWidth="1"/>
    <col min="10" max="10" width="15" customWidth="1"/>
    <col min="11" max="11" width="14.42578125" customWidth="1"/>
    <col min="12" max="12" width="15.42578125" customWidth="1"/>
    <col min="13" max="13" width="14.85546875" customWidth="1"/>
    <col min="14" max="14" width="15" customWidth="1"/>
    <col min="15" max="15" width="15.5703125" customWidth="1"/>
    <col min="16" max="16" width="14.7109375" customWidth="1"/>
    <col min="17" max="17" width="16.42578125" customWidth="1"/>
  </cols>
  <sheetData>
    <row r="3" spans="1:17" x14ac:dyDescent="0.2">
      <c r="G3" s="83"/>
    </row>
    <row r="5" spans="1:17" ht="15" x14ac:dyDescent="0.25">
      <c r="A5" s="70" t="s">
        <v>1819</v>
      </c>
      <c r="B5" s="70" t="s">
        <v>1820</v>
      </c>
      <c r="C5" s="70" t="s">
        <v>1821</v>
      </c>
      <c r="D5" s="70" t="s">
        <v>2</v>
      </c>
      <c r="E5" s="71" t="s">
        <v>1822</v>
      </c>
      <c r="F5" s="71" t="s">
        <v>1823</v>
      </c>
      <c r="G5" s="71" t="s">
        <v>1824</v>
      </c>
      <c r="H5" s="71" t="s">
        <v>1825</v>
      </c>
      <c r="I5" s="71" t="s">
        <v>1826</v>
      </c>
      <c r="J5" s="71" t="s">
        <v>1827</v>
      </c>
      <c r="K5" s="71" t="s">
        <v>1828</v>
      </c>
      <c r="L5" s="71" t="s">
        <v>1829</v>
      </c>
      <c r="M5" s="71" t="s">
        <v>1830</v>
      </c>
      <c r="N5" s="71" t="s">
        <v>1831</v>
      </c>
      <c r="O5" s="71" t="s">
        <v>1832</v>
      </c>
      <c r="P5" s="71" t="s">
        <v>1833</v>
      </c>
      <c r="Q5" s="71" t="s">
        <v>1834</v>
      </c>
    </row>
    <row r="6" spans="1:17" ht="15" x14ac:dyDescent="0.25">
      <c r="A6" t="str">
        <f>+CONCATENATE(B6,C6)</f>
        <v>0001-PI 22.6.7.1.4.3</v>
      </c>
      <c r="B6" s="72" t="s">
        <v>9</v>
      </c>
      <c r="C6" s="72" t="s">
        <v>1259</v>
      </c>
      <c r="D6" t="s">
        <v>1260</v>
      </c>
      <c r="E6" s="6">
        <v>254997.95</v>
      </c>
      <c r="F6" s="6">
        <v>131876.66</v>
      </c>
      <c r="G6" s="6">
        <v>203902.14</v>
      </c>
      <c r="H6" s="6">
        <v>318596.49</v>
      </c>
      <c r="I6" s="6">
        <v>508779.55</v>
      </c>
      <c r="J6" s="6">
        <v>318200</v>
      </c>
      <c r="K6" s="6">
        <v>2608150.8400000003</v>
      </c>
      <c r="L6" s="6">
        <v>191145.84</v>
      </c>
      <c r="M6" s="6">
        <v>194893.04</v>
      </c>
      <c r="N6" s="6">
        <v>179645.85</v>
      </c>
      <c r="O6" s="6">
        <v>408803.06</v>
      </c>
      <c r="P6" s="6">
        <v>863962.58</v>
      </c>
      <c r="Q6" s="6">
        <v>6182953.9999999991</v>
      </c>
    </row>
    <row r="7" spans="1:17" ht="15" x14ac:dyDescent="0.25">
      <c r="A7" t="str">
        <f t="shared" ref="A7:A70" si="0">+CONCATENATE(B7,C7)</f>
        <v>0001-PI 22.6.7.1.6.3</v>
      </c>
      <c r="B7" s="72" t="s">
        <v>9</v>
      </c>
      <c r="C7" s="72" t="s">
        <v>1271</v>
      </c>
      <c r="D7" t="s">
        <v>1272</v>
      </c>
      <c r="E7" s="6">
        <v>0</v>
      </c>
      <c r="F7" s="6">
        <v>28030.89</v>
      </c>
      <c r="G7" s="6">
        <v>15307.89</v>
      </c>
      <c r="H7" s="6">
        <v>15000</v>
      </c>
      <c r="I7" s="6">
        <v>237977.13999999998</v>
      </c>
      <c r="J7" s="6">
        <v>15000</v>
      </c>
      <c r="K7" s="6">
        <v>15000</v>
      </c>
      <c r="L7" s="6">
        <v>15000</v>
      </c>
      <c r="M7" s="6">
        <v>15000</v>
      </c>
      <c r="N7" s="6">
        <v>15000</v>
      </c>
      <c r="O7" s="6">
        <v>194480.08</v>
      </c>
      <c r="P7" s="6">
        <v>0</v>
      </c>
      <c r="Q7" s="6">
        <v>565796</v>
      </c>
    </row>
    <row r="8" spans="1:17" ht="15" x14ac:dyDescent="0.25">
      <c r="A8" t="str">
        <f t="shared" si="0"/>
        <v>0001-PI 22.6.8.1.3.1</v>
      </c>
      <c r="B8" s="72" t="s">
        <v>9</v>
      </c>
      <c r="C8" s="72" t="s">
        <v>1278</v>
      </c>
      <c r="D8" t="s">
        <v>1279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340137</v>
      </c>
      <c r="Q8" s="6">
        <v>340137</v>
      </c>
    </row>
    <row r="9" spans="1:17" ht="15" x14ac:dyDescent="0.25">
      <c r="A9" t="str">
        <f t="shared" si="0"/>
        <v>0001-PI 22.6.8.1.4.3</v>
      </c>
      <c r="B9" s="73" t="s">
        <v>9</v>
      </c>
      <c r="C9" s="72" t="s">
        <v>1284</v>
      </c>
      <c r="D9" t="s">
        <v>1285</v>
      </c>
      <c r="E9" s="6">
        <v>67192.17</v>
      </c>
      <c r="F9" s="6">
        <v>127059.87999999999</v>
      </c>
      <c r="G9" s="6">
        <v>110451.89</v>
      </c>
      <c r="H9" s="6">
        <v>99244.03</v>
      </c>
      <c r="I9" s="6">
        <v>123494.02999999998</v>
      </c>
      <c r="J9" s="6">
        <v>132589.24</v>
      </c>
      <c r="K9" s="6">
        <v>147631.40999999997</v>
      </c>
      <c r="L9" s="6">
        <v>129710.43</v>
      </c>
      <c r="M9" s="6">
        <v>152773.22999999998</v>
      </c>
      <c r="N9" s="6">
        <v>129710.43</v>
      </c>
      <c r="O9" s="6">
        <v>118960.43</v>
      </c>
      <c r="P9" s="6">
        <v>244770.83000000002</v>
      </c>
      <c r="Q9" s="6">
        <v>1583587.9999999998</v>
      </c>
    </row>
    <row r="10" spans="1:17" ht="15" x14ac:dyDescent="0.25">
      <c r="A10" t="str">
        <f t="shared" si="0"/>
        <v>0002-DAM2.1.1.1.1.8</v>
      </c>
      <c r="B10" s="72" t="s">
        <v>1527</v>
      </c>
      <c r="C10" s="72" t="s">
        <v>71</v>
      </c>
      <c r="D10" t="s">
        <v>72</v>
      </c>
      <c r="E10" s="6">
        <v>11847.86</v>
      </c>
      <c r="F10" s="6">
        <v>0</v>
      </c>
      <c r="G10" s="6">
        <v>18707.140000000003</v>
      </c>
      <c r="H10" s="6">
        <v>18707.140000000003</v>
      </c>
      <c r="I10" s="6">
        <v>44273.560000000005</v>
      </c>
      <c r="J10" s="6">
        <v>18707.140000000003</v>
      </c>
      <c r="K10" s="6">
        <v>18707.140000000003</v>
      </c>
      <c r="L10" s="6">
        <v>18707.140000000003</v>
      </c>
      <c r="M10" s="6">
        <v>18707.140000000003</v>
      </c>
      <c r="N10" s="6">
        <v>18707.140000000007</v>
      </c>
      <c r="O10" s="6">
        <v>18707.14</v>
      </c>
      <c r="P10" s="6">
        <v>18707.46</v>
      </c>
      <c r="Q10" s="6">
        <v>224486.00000000003</v>
      </c>
    </row>
    <row r="11" spans="1:17" ht="15" x14ac:dyDescent="0.25">
      <c r="A11" t="str">
        <f t="shared" si="0"/>
        <v>0002-DAM2.1.1.13.1.1</v>
      </c>
      <c r="B11" s="72" t="s">
        <v>1527</v>
      </c>
      <c r="C11" s="72" t="s">
        <v>115</v>
      </c>
      <c r="D11" t="s">
        <v>116</v>
      </c>
      <c r="E11" s="6">
        <v>348833.71000000008</v>
      </c>
      <c r="F11" s="6">
        <v>350127.14</v>
      </c>
      <c r="G11" s="6">
        <v>386737.88000000006</v>
      </c>
      <c r="H11" s="6">
        <v>386737.88000000006</v>
      </c>
      <c r="I11" s="6">
        <v>461252.79</v>
      </c>
      <c r="J11" s="6">
        <v>386737.88000000006</v>
      </c>
      <c r="K11" s="6">
        <v>386737.88000000006</v>
      </c>
      <c r="L11" s="6">
        <v>386737.88000000006</v>
      </c>
      <c r="M11" s="6">
        <v>386737.88000000006</v>
      </c>
      <c r="N11" s="6">
        <v>386737.88000000006</v>
      </c>
      <c r="O11" s="6">
        <v>386737.88000000006</v>
      </c>
      <c r="P11" s="6">
        <v>386739.32000000007</v>
      </c>
      <c r="Q11" s="6">
        <v>4640855.9999999981</v>
      </c>
    </row>
    <row r="12" spans="1:17" ht="15" x14ac:dyDescent="0.25">
      <c r="A12" t="str">
        <f t="shared" si="0"/>
        <v>0002-DAM2.1.1.13.1.2</v>
      </c>
      <c r="B12" s="72" t="s">
        <v>1527</v>
      </c>
      <c r="C12" s="72" t="s">
        <v>120</v>
      </c>
      <c r="D12" t="s">
        <v>121</v>
      </c>
      <c r="E12" s="6">
        <v>196038.87999999998</v>
      </c>
      <c r="F12" s="6">
        <v>122929.97000000002</v>
      </c>
      <c r="G12" s="6">
        <v>200189.89000000004</v>
      </c>
      <c r="H12" s="6">
        <v>200189.89000000004</v>
      </c>
      <c r="I12" s="6">
        <v>281600.82</v>
      </c>
      <c r="J12" s="6">
        <v>200189.89000000004</v>
      </c>
      <c r="K12" s="6">
        <v>200189.89000000004</v>
      </c>
      <c r="L12" s="6">
        <v>200189.89000000004</v>
      </c>
      <c r="M12" s="6">
        <v>200189.89000000004</v>
      </c>
      <c r="N12" s="6">
        <v>200189.89000000004</v>
      </c>
      <c r="O12" s="6">
        <v>200189.89000000004</v>
      </c>
      <c r="P12" s="6">
        <v>374102.21</v>
      </c>
      <c r="Q12" s="6">
        <v>2576190.9999999995</v>
      </c>
    </row>
    <row r="13" spans="1:17" ht="15" x14ac:dyDescent="0.25">
      <c r="A13" t="str">
        <f t="shared" si="0"/>
        <v>0002-DAM2.1.1.9.1.2</v>
      </c>
      <c r="B13" s="72" t="s">
        <v>1527</v>
      </c>
      <c r="C13" s="72" t="s">
        <v>226</v>
      </c>
      <c r="D13" t="s">
        <v>227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18707.5</v>
      </c>
      <c r="L13" s="6">
        <v>0</v>
      </c>
      <c r="M13" s="6">
        <v>0</v>
      </c>
      <c r="N13" s="6">
        <v>0</v>
      </c>
      <c r="O13" s="6">
        <v>0</v>
      </c>
      <c r="P13" s="6">
        <v>18707.5</v>
      </c>
      <c r="Q13" s="6">
        <v>37415</v>
      </c>
    </row>
    <row r="14" spans="1:17" ht="15" x14ac:dyDescent="0.25">
      <c r="A14" t="str">
        <f t="shared" si="0"/>
        <v>0002-DAM2.1.1.9.1.4</v>
      </c>
      <c r="B14" s="72" t="s">
        <v>1527</v>
      </c>
      <c r="C14" s="72" t="s">
        <v>230</v>
      </c>
      <c r="D14" t="s">
        <v>231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24900</v>
      </c>
      <c r="L14" s="6">
        <v>0</v>
      </c>
      <c r="M14" s="6">
        <v>0</v>
      </c>
      <c r="N14" s="6">
        <v>0</v>
      </c>
      <c r="O14" s="6">
        <v>0</v>
      </c>
      <c r="P14" s="6">
        <v>26700</v>
      </c>
      <c r="Q14" s="6">
        <v>51600</v>
      </c>
    </row>
    <row r="15" spans="1:17" ht="15" x14ac:dyDescent="0.25">
      <c r="A15" t="str">
        <f t="shared" si="0"/>
        <v>0002-DAM2.1.3.1.1.13</v>
      </c>
      <c r="B15" s="72" t="s">
        <v>1527</v>
      </c>
      <c r="C15" s="72" t="s">
        <v>272</v>
      </c>
      <c r="D15" t="s">
        <v>273</v>
      </c>
      <c r="E15" s="6">
        <v>1066.31</v>
      </c>
      <c r="F15" s="6">
        <v>0</v>
      </c>
      <c r="G15" s="6">
        <v>1683.64</v>
      </c>
      <c r="H15" s="6">
        <v>1683.64</v>
      </c>
      <c r="I15" s="6">
        <v>3984.61</v>
      </c>
      <c r="J15" s="6">
        <v>1683.64</v>
      </c>
      <c r="K15" s="6">
        <v>1683.64</v>
      </c>
      <c r="L15" s="6">
        <v>1683.64</v>
      </c>
      <c r="M15" s="6">
        <v>1683.64</v>
      </c>
      <c r="N15" s="6">
        <v>1683.64</v>
      </c>
      <c r="O15" s="6">
        <v>1683.64</v>
      </c>
      <c r="P15" s="6">
        <v>1683.96</v>
      </c>
      <c r="Q15" s="6">
        <v>20203.999999999996</v>
      </c>
    </row>
    <row r="16" spans="1:17" ht="15" x14ac:dyDescent="0.25">
      <c r="A16" t="str">
        <f t="shared" si="0"/>
        <v>0002-DAM2.1.3.1.1.15</v>
      </c>
      <c r="B16" s="72" t="s">
        <v>1527</v>
      </c>
      <c r="C16" s="72" t="s">
        <v>276</v>
      </c>
      <c r="D16" t="s">
        <v>277</v>
      </c>
      <c r="E16" s="6">
        <v>17058.970000000016</v>
      </c>
      <c r="F16" s="6">
        <v>14276.350000000011</v>
      </c>
      <c r="G16" s="6">
        <v>17984.440000000017</v>
      </c>
      <c r="H16" s="6">
        <v>17984.440000000017</v>
      </c>
      <c r="I16" s="6">
        <v>22618.000000000022</v>
      </c>
      <c r="J16" s="6">
        <v>17984.440000000017</v>
      </c>
      <c r="K16" s="6">
        <v>17984.440000000017</v>
      </c>
      <c r="L16" s="6">
        <v>17984.440000000017</v>
      </c>
      <c r="M16" s="6">
        <v>17984.440000000017</v>
      </c>
      <c r="N16" s="6">
        <v>17984.440000000017</v>
      </c>
      <c r="O16" s="6">
        <v>17984.440000000017</v>
      </c>
      <c r="P16" s="6">
        <v>17986.160000000014</v>
      </c>
      <c r="Q16" s="6">
        <v>215815.0000000002</v>
      </c>
    </row>
    <row r="17" spans="1:17" ht="15" x14ac:dyDescent="0.25">
      <c r="A17" t="str">
        <f t="shared" si="0"/>
        <v>0002-DAM2.1.4.1.1.6</v>
      </c>
      <c r="B17" s="72" t="s">
        <v>1527</v>
      </c>
      <c r="C17" s="72" t="s">
        <v>300</v>
      </c>
      <c r="D17" t="s">
        <v>301</v>
      </c>
      <c r="E17" s="6">
        <v>0</v>
      </c>
      <c r="F17" s="6">
        <v>0</v>
      </c>
      <c r="G17" s="6">
        <v>4989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4989</v>
      </c>
    </row>
    <row r="18" spans="1:17" ht="15" x14ac:dyDescent="0.25">
      <c r="A18" t="str">
        <f t="shared" si="0"/>
        <v>0002-DAM2.1.4.1.1.7</v>
      </c>
      <c r="B18" s="72" t="s">
        <v>1527</v>
      </c>
      <c r="C18" s="72" t="s">
        <v>302</v>
      </c>
      <c r="D18" t="s">
        <v>1835</v>
      </c>
      <c r="E18" s="6">
        <v>0</v>
      </c>
      <c r="F18" s="6">
        <v>0</v>
      </c>
      <c r="G18" s="6">
        <v>42411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42411</v>
      </c>
    </row>
    <row r="19" spans="1:17" ht="15" x14ac:dyDescent="0.25">
      <c r="A19" t="str">
        <f t="shared" si="0"/>
        <v>0002-DAM2.3.2.1.2.1</v>
      </c>
      <c r="B19" s="72" t="s">
        <v>1527</v>
      </c>
      <c r="C19" s="72" t="s">
        <v>541</v>
      </c>
      <c r="D19" t="s">
        <v>542</v>
      </c>
      <c r="E19" s="6">
        <v>0</v>
      </c>
      <c r="F19" s="6">
        <v>0</v>
      </c>
      <c r="G19" s="6">
        <v>0</v>
      </c>
      <c r="H19" s="6">
        <v>0</v>
      </c>
      <c r="I19" s="6">
        <v>4860</v>
      </c>
      <c r="J19" s="6">
        <v>5770</v>
      </c>
      <c r="K19" s="6">
        <v>5470</v>
      </c>
      <c r="L19" s="6">
        <v>3040</v>
      </c>
      <c r="M19" s="6">
        <v>4560</v>
      </c>
      <c r="N19" s="6">
        <v>4560</v>
      </c>
      <c r="O19" s="6">
        <v>9560</v>
      </c>
      <c r="P19" s="6">
        <v>0</v>
      </c>
      <c r="Q19" s="6">
        <v>37820</v>
      </c>
    </row>
    <row r="20" spans="1:17" ht="15" x14ac:dyDescent="0.25">
      <c r="A20" t="str">
        <f t="shared" si="0"/>
        <v>0002-DAM2.3.2.1.2.2</v>
      </c>
      <c r="B20" s="72" t="s">
        <v>1527</v>
      </c>
      <c r="C20" s="72" t="s">
        <v>543</v>
      </c>
      <c r="D20" t="s">
        <v>544</v>
      </c>
      <c r="E20" s="6">
        <v>0</v>
      </c>
      <c r="F20" s="6">
        <v>0</v>
      </c>
      <c r="G20" s="6">
        <v>0</v>
      </c>
      <c r="H20" s="6">
        <v>0</v>
      </c>
      <c r="I20" s="6">
        <v>5120</v>
      </c>
      <c r="J20" s="6">
        <v>5120</v>
      </c>
      <c r="K20" s="6">
        <v>5120</v>
      </c>
      <c r="L20" s="6">
        <v>2560</v>
      </c>
      <c r="M20" s="6">
        <v>3840</v>
      </c>
      <c r="N20" s="6">
        <v>3840</v>
      </c>
      <c r="O20" s="6">
        <v>6580</v>
      </c>
      <c r="P20" s="6">
        <v>0</v>
      </c>
      <c r="Q20" s="6">
        <v>32180</v>
      </c>
    </row>
    <row r="21" spans="1:17" ht="15" x14ac:dyDescent="0.25">
      <c r="A21" t="str">
        <f t="shared" si="0"/>
        <v>0002-DAM2.3.2.7.10.99</v>
      </c>
      <c r="B21" s="72" t="s">
        <v>1527</v>
      </c>
      <c r="C21" s="72" t="s">
        <v>672</v>
      </c>
      <c r="D21" t="s">
        <v>673</v>
      </c>
      <c r="E21" s="6">
        <v>0</v>
      </c>
      <c r="F21" s="6">
        <v>0</v>
      </c>
      <c r="G21" s="6">
        <v>0</v>
      </c>
      <c r="H21" s="6">
        <v>0</v>
      </c>
      <c r="I21" s="6">
        <v>24800</v>
      </c>
      <c r="J21" s="6">
        <v>24800</v>
      </c>
      <c r="K21" s="6">
        <v>24800</v>
      </c>
      <c r="L21" s="6">
        <v>12400</v>
      </c>
      <c r="M21" s="6">
        <v>18600</v>
      </c>
      <c r="N21" s="6">
        <v>18600</v>
      </c>
      <c r="O21" s="6">
        <v>18600</v>
      </c>
      <c r="P21" s="6">
        <v>0</v>
      </c>
      <c r="Q21" s="6">
        <v>142600</v>
      </c>
    </row>
    <row r="22" spans="1:17" ht="15" x14ac:dyDescent="0.25">
      <c r="A22" t="str">
        <f t="shared" si="0"/>
        <v>0002-DAM2.3.2.9.1.1</v>
      </c>
      <c r="B22" s="73" t="s">
        <v>1527</v>
      </c>
      <c r="C22" s="72" t="s">
        <v>774</v>
      </c>
      <c r="D22" t="s">
        <v>775</v>
      </c>
      <c r="E22" s="6">
        <v>35000</v>
      </c>
      <c r="F22" s="6">
        <v>13000</v>
      </c>
      <c r="G22" s="6">
        <v>34000</v>
      </c>
      <c r="H22" s="6">
        <v>28000</v>
      </c>
      <c r="I22" s="6">
        <v>37000</v>
      </c>
      <c r="J22" s="6">
        <v>29000</v>
      </c>
      <c r="K22" s="6">
        <v>42000</v>
      </c>
      <c r="L22" s="6">
        <v>44000</v>
      </c>
      <c r="M22" s="6">
        <v>35000</v>
      </c>
      <c r="N22" s="6">
        <v>35000</v>
      </c>
      <c r="O22" s="6">
        <v>42000</v>
      </c>
      <c r="P22" s="6">
        <v>35000</v>
      </c>
      <c r="Q22" s="6">
        <v>409000</v>
      </c>
    </row>
    <row r="23" spans="1:17" ht="15" x14ac:dyDescent="0.25">
      <c r="A23" t="str">
        <f t="shared" si="0"/>
        <v>0003-DES2.1.1.1.1.8</v>
      </c>
      <c r="B23" s="72" t="s">
        <v>1535</v>
      </c>
      <c r="C23" s="72" t="s">
        <v>71</v>
      </c>
      <c r="D23" t="s">
        <v>72</v>
      </c>
      <c r="E23" s="6">
        <v>18707.140000000003</v>
      </c>
      <c r="F23" s="6">
        <v>18707.140000000003</v>
      </c>
      <c r="G23" s="6">
        <v>18707.140000000003</v>
      </c>
      <c r="H23" s="6">
        <v>18707.140000000003</v>
      </c>
      <c r="I23" s="6">
        <v>18707.140000000003</v>
      </c>
      <c r="J23" s="6">
        <v>18707.140000000003</v>
      </c>
      <c r="K23" s="6">
        <v>18707.140000000003</v>
      </c>
      <c r="L23" s="6">
        <v>18707.140000000003</v>
      </c>
      <c r="M23" s="6">
        <v>18707.140000000003</v>
      </c>
      <c r="N23" s="6">
        <v>18707.140000000007</v>
      </c>
      <c r="O23" s="6">
        <v>18707.14</v>
      </c>
      <c r="P23" s="6">
        <v>18707.46</v>
      </c>
      <c r="Q23" s="6">
        <v>224486.00000000003</v>
      </c>
    </row>
    <row r="24" spans="1:17" ht="15" x14ac:dyDescent="0.25">
      <c r="A24" t="str">
        <f t="shared" si="0"/>
        <v>0003-DES2.1.1.13.1.1</v>
      </c>
      <c r="B24" s="72" t="s">
        <v>1535</v>
      </c>
      <c r="C24" s="72" t="s">
        <v>115</v>
      </c>
      <c r="D24" t="s">
        <v>116</v>
      </c>
      <c r="E24" s="6">
        <v>325180.79000000004</v>
      </c>
      <c r="F24" s="6">
        <v>324026.19000000006</v>
      </c>
      <c r="G24" s="6">
        <v>327331.79000000004</v>
      </c>
      <c r="H24" s="6">
        <v>327331.79000000004</v>
      </c>
      <c r="I24" s="6">
        <v>332788.38999999996</v>
      </c>
      <c r="J24" s="6">
        <v>327331.79000000004</v>
      </c>
      <c r="K24" s="6">
        <v>327331.79000000004</v>
      </c>
      <c r="L24" s="6">
        <v>327331.79000000004</v>
      </c>
      <c r="M24" s="6">
        <v>327331.79000000004</v>
      </c>
      <c r="N24" s="6">
        <v>327331.79000000004</v>
      </c>
      <c r="O24" s="6">
        <v>327331.79000000004</v>
      </c>
      <c r="P24" s="6">
        <v>327332.31000000006</v>
      </c>
      <c r="Q24" s="6">
        <v>3927981.9999999967</v>
      </c>
    </row>
    <row r="25" spans="1:17" ht="15" x14ac:dyDescent="0.25">
      <c r="A25" t="str">
        <f t="shared" si="0"/>
        <v>0003-DES2.1.1.13.1.2</v>
      </c>
      <c r="B25" s="72" t="s">
        <v>1535</v>
      </c>
      <c r="C25" s="72" t="s">
        <v>120</v>
      </c>
      <c r="D25" t="s">
        <v>121</v>
      </c>
      <c r="E25" s="6">
        <v>167136.56</v>
      </c>
      <c r="F25" s="6">
        <v>121379.29999999999</v>
      </c>
      <c r="G25" s="6">
        <v>113698.66000000002</v>
      </c>
      <c r="H25" s="6">
        <v>113698.66000000002</v>
      </c>
      <c r="I25" s="6">
        <v>761678.16999999981</v>
      </c>
      <c r="J25" s="6">
        <v>255518.27000000005</v>
      </c>
      <c r="K25" s="6">
        <v>247250.06000000006</v>
      </c>
      <c r="L25" s="6">
        <v>246354.08000000005</v>
      </c>
      <c r="M25" s="6">
        <v>255201.79000000004</v>
      </c>
      <c r="N25" s="6">
        <v>262128.17000000004</v>
      </c>
      <c r="O25" s="6">
        <v>264682.46000000002</v>
      </c>
      <c r="P25" s="6">
        <v>264682.82000000007</v>
      </c>
      <c r="Q25" s="6">
        <v>3073408.9999999981</v>
      </c>
    </row>
    <row r="26" spans="1:17" ht="15" x14ac:dyDescent="0.25">
      <c r="A26" t="str">
        <f t="shared" si="0"/>
        <v>0003-DES2.1.1.9.1.2</v>
      </c>
      <c r="B26" s="72" t="s">
        <v>1535</v>
      </c>
      <c r="C26" s="72" t="s">
        <v>226</v>
      </c>
      <c r="D26" t="s">
        <v>227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18707.5</v>
      </c>
      <c r="L26" s="6">
        <v>0</v>
      </c>
      <c r="M26" s="6">
        <v>0</v>
      </c>
      <c r="N26" s="6">
        <v>0</v>
      </c>
      <c r="O26" s="6">
        <v>0</v>
      </c>
      <c r="P26" s="6">
        <v>18707.5</v>
      </c>
      <c r="Q26" s="6">
        <v>37415</v>
      </c>
    </row>
    <row r="27" spans="1:17" ht="15" x14ac:dyDescent="0.25">
      <c r="A27" t="str">
        <f t="shared" si="0"/>
        <v>0003-DES2.1.1.9.1.4</v>
      </c>
      <c r="B27" s="72" t="s">
        <v>1535</v>
      </c>
      <c r="C27" s="72" t="s">
        <v>230</v>
      </c>
      <c r="D27" t="s">
        <v>231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22800</v>
      </c>
      <c r="L27" s="6">
        <v>0</v>
      </c>
      <c r="M27" s="6">
        <v>0</v>
      </c>
      <c r="N27" s="6">
        <v>0</v>
      </c>
      <c r="O27" s="6">
        <v>0</v>
      </c>
      <c r="P27" s="6">
        <v>24600</v>
      </c>
      <c r="Q27" s="6">
        <v>47400</v>
      </c>
    </row>
    <row r="28" spans="1:17" ht="15" x14ac:dyDescent="0.25">
      <c r="A28" t="str">
        <f t="shared" si="0"/>
        <v>0003-DES2.1.3.1.1.13</v>
      </c>
      <c r="B28" s="72" t="s">
        <v>1535</v>
      </c>
      <c r="C28" s="72" t="s">
        <v>272</v>
      </c>
      <c r="D28" t="s">
        <v>273</v>
      </c>
      <c r="E28" s="6">
        <v>1683.64</v>
      </c>
      <c r="F28" s="6">
        <v>1683.6399999999999</v>
      </c>
      <c r="G28" s="6">
        <v>1683.64</v>
      </c>
      <c r="H28" s="6">
        <v>1683.64</v>
      </c>
      <c r="I28" s="6">
        <v>1683.64</v>
      </c>
      <c r="J28" s="6">
        <v>1683.64</v>
      </c>
      <c r="K28" s="6">
        <v>1683.64</v>
      </c>
      <c r="L28" s="6">
        <v>1683.64</v>
      </c>
      <c r="M28" s="6">
        <v>1683.64</v>
      </c>
      <c r="N28" s="6">
        <v>1683.64</v>
      </c>
      <c r="O28" s="6">
        <v>1683.64</v>
      </c>
      <c r="P28" s="6">
        <v>1683.96</v>
      </c>
      <c r="Q28" s="6">
        <v>20203.999999999996</v>
      </c>
    </row>
    <row r="29" spans="1:17" ht="15" x14ac:dyDescent="0.25">
      <c r="A29" t="str">
        <f t="shared" si="0"/>
        <v>0003-DES2.1.3.1.1.15</v>
      </c>
      <c r="B29" s="72" t="s">
        <v>1535</v>
      </c>
      <c r="C29" s="72" t="s">
        <v>276</v>
      </c>
      <c r="D29" t="s">
        <v>277</v>
      </c>
      <c r="E29" s="6">
        <v>13434.160000000011</v>
      </c>
      <c r="F29" s="6">
        <v>12350.760000000009</v>
      </c>
      <c r="G29" s="6">
        <v>11917.400000000009</v>
      </c>
      <c r="H29" s="6">
        <v>11917.400000000009</v>
      </c>
      <c r="I29" s="6">
        <v>22765.580000000013</v>
      </c>
      <c r="J29" s="6">
        <v>14477.06000000001</v>
      </c>
      <c r="K29" s="6">
        <v>14477.06000000001</v>
      </c>
      <c r="L29" s="6">
        <v>14477.06000000001</v>
      </c>
      <c r="M29" s="6">
        <v>14477.06000000001</v>
      </c>
      <c r="N29" s="6">
        <v>14477.06000000001</v>
      </c>
      <c r="O29" s="6">
        <v>14544.420000000011</v>
      </c>
      <c r="P29" s="6">
        <v>14895.98000000001</v>
      </c>
      <c r="Q29" s="6">
        <v>174211.00000000012</v>
      </c>
    </row>
    <row r="30" spans="1:17" ht="15" x14ac:dyDescent="0.25">
      <c r="A30" t="str">
        <f t="shared" si="0"/>
        <v>0003-DES2.1.4.1.1.7</v>
      </c>
      <c r="B30" s="72" t="s">
        <v>1535</v>
      </c>
      <c r="C30" s="72" t="s">
        <v>302</v>
      </c>
      <c r="D30" t="s">
        <v>1835</v>
      </c>
      <c r="E30" s="6">
        <v>0</v>
      </c>
      <c r="F30" s="6">
        <v>0</v>
      </c>
      <c r="G30" s="6">
        <v>20118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20118</v>
      </c>
    </row>
    <row r="31" spans="1:17" ht="15" x14ac:dyDescent="0.25">
      <c r="A31" t="str">
        <f t="shared" si="0"/>
        <v>0003-DES2.3.1.99.1.3</v>
      </c>
      <c r="B31" s="72" t="s">
        <v>1535</v>
      </c>
      <c r="C31" s="72" t="s">
        <v>521</v>
      </c>
      <c r="D31" t="s">
        <v>522</v>
      </c>
      <c r="E31" s="6">
        <v>0</v>
      </c>
      <c r="F31" s="6">
        <v>0</v>
      </c>
      <c r="G31" s="6">
        <v>4000</v>
      </c>
      <c r="H31" s="6">
        <v>2500</v>
      </c>
      <c r="I31" s="6">
        <v>0</v>
      </c>
      <c r="J31" s="6">
        <v>0</v>
      </c>
      <c r="K31" s="6">
        <v>1500</v>
      </c>
      <c r="L31" s="6">
        <v>3615</v>
      </c>
      <c r="M31" s="6">
        <v>0</v>
      </c>
      <c r="N31" s="6">
        <v>0</v>
      </c>
      <c r="O31" s="6">
        <v>0</v>
      </c>
      <c r="P31" s="6">
        <v>0</v>
      </c>
      <c r="Q31" s="6">
        <v>11615</v>
      </c>
    </row>
    <row r="32" spans="1:17" ht="15" x14ac:dyDescent="0.25">
      <c r="A32" t="str">
        <f t="shared" si="0"/>
        <v>0003-DES2.3.2.1.2.1</v>
      </c>
      <c r="B32" s="72" t="s">
        <v>1535</v>
      </c>
      <c r="C32" s="72" t="s">
        <v>541</v>
      </c>
      <c r="D32" t="s">
        <v>542</v>
      </c>
      <c r="E32" s="6">
        <v>0</v>
      </c>
      <c r="F32" s="6">
        <v>0</v>
      </c>
      <c r="G32" s="6">
        <v>0</v>
      </c>
      <c r="H32" s="6">
        <v>0</v>
      </c>
      <c r="I32" s="6">
        <v>3200</v>
      </c>
      <c r="J32" s="6">
        <v>3200</v>
      </c>
      <c r="K32" s="6">
        <v>3200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9600</v>
      </c>
    </row>
    <row r="33" spans="1:17" ht="15" x14ac:dyDescent="0.25">
      <c r="A33" t="str">
        <f t="shared" si="0"/>
        <v>0003-DES2.3.2.1.2.2</v>
      </c>
      <c r="B33" s="72" t="s">
        <v>1535</v>
      </c>
      <c r="C33" s="72" t="s">
        <v>543</v>
      </c>
      <c r="D33" t="s">
        <v>544</v>
      </c>
      <c r="E33" s="6">
        <v>0</v>
      </c>
      <c r="F33" s="6">
        <v>0</v>
      </c>
      <c r="G33" s="6">
        <v>0</v>
      </c>
      <c r="H33" s="6">
        <v>0</v>
      </c>
      <c r="I33" s="6">
        <v>2520</v>
      </c>
      <c r="J33" s="6">
        <v>2520</v>
      </c>
      <c r="K33" s="6">
        <v>2520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7560</v>
      </c>
    </row>
    <row r="34" spans="1:17" ht="15" x14ac:dyDescent="0.25">
      <c r="A34" t="str">
        <f t="shared" si="0"/>
        <v>0003-DES2.3.2.2.4.1</v>
      </c>
      <c r="B34" s="72" t="s">
        <v>1535</v>
      </c>
      <c r="C34" s="72" t="s">
        <v>574</v>
      </c>
      <c r="D34" t="s">
        <v>575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8000</v>
      </c>
      <c r="L34" s="6">
        <v>8000</v>
      </c>
      <c r="M34" s="6">
        <v>0</v>
      </c>
      <c r="N34" s="6">
        <v>0</v>
      </c>
      <c r="O34" s="6">
        <v>0</v>
      </c>
      <c r="P34" s="6">
        <v>0</v>
      </c>
      <c r="Q34" s="6">
        <v>16000</v>
      </c>
    </row>
    <row r="35" spans="1:17" ht="15" x14ac:dyDescent="0.25">
      <c r="A35" t="str">
        <f t="shared" si="0"/>
        <v>0003-DES2.3.2.2.5.1</v>
      </c>
      <c r="B35" s="72" t="s">
        <v>1535</v>
      </c>
      <c r="C35" s="72" t="s">
        <v>579</v>
      </c>
      <c r="D35" t="s">
        <v>580</v>
      </c>
      <c r="E35" s="6">
        <v>0</v>
      </c>
      <c r="F35" s="6">
        <v>0</v>
      </c>
      <c r="G35" s="6">
        <v>174120</v>
      </c>
      <c r="H35" s="6">
        <v>45280</v>
      </c>
      <c r="I35" s="6">
        <v>19600</v>
      </c>
      <c r="J35" s="6">
        <v>19600</v>
      </c>
      <c r="K35" s="6">
        <v>19600</v>
      </c>
      <c r="L35" s="6">
        <v>19600</v>
      </c>
      <c r="M35" s="6">
        <v>13400</v>
      </c>
      <c r="N35" s="6">
        <v>4000</v>
      </c>
      <c r="O35" s="6">
        <v>4000</v>
      </c>
      <c r="P35" s="6">
        <v>4000</v>
      </c>
      <c r="Q35" s="6">
        <v>323200</v>
      </c>
    </row>
    <row r="36" spans="1:17" ht="15" x14ac:dyDescent="0.25">
      <c r="A36" t="str">
        <f t="shared" si="0"/>
        <v>0003-DES2.3.2.5.1.99</v>
      </c>
      <c r="B36" s="72" t="s">
        <v>1535</v>
      </c>
      <c r="C36" s="72" t="s">
        <v>624</v>
      </c>
      <c r="D36" t="s">
        <v>625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6500</v>
      </c>
      <c r="Q36" s="6">
        <v>6500</v>
      </c>
    </row>
    <row r="37" spans="1:17" ht="15" x14ac:dyDescent="0.25">
      <c r="A37" t="str">
        <f t="shared" si="0"/>
        <v>0003-DES2.3.2.7.10.1</v>
      </c>
      <c r="B37" s="72" t="s">
        <v>1535</v>
      </c>
      <c r="C37" s="72" t="s">
        <v>667</v>
      </c>
      <c r="D37" t="s">
        <v>668</v>
      </c>
      <c r="E37" s="6">
        <v>0</v>
      </c>
      <c r="F37" s="6">
        <v>0</v>
      </c>
      <c r="G37" s="6">
        <v>0</v>
      </c>
      <c r="H37" s="6">
        <v>0</v>
      </c>
      <c r="I37" s="6">
        <v>15000</v>
      </c>
      <c r="J37" s="6">
        <v>15000</v>
      </c>
      <c r="K37" s="6">
        <v>15000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45000</v>
      </c>
    </row>
    <row r="38" spans="1:17" ht="15" x14ac:dyDescent="0.25">
      <c r="A38" t="str">
        <f t="shared" si="0"/>
        <v>0003-DES2.3.2.7.10.99</v>
      </c>
      <c r="B38" s="72" t="s">
        <v>1535</v>
      </c>
      <c r="C38" s="72" t="s">
        <v>672</v>
      </c>
      <c r="D38" t="s">
        <v>673</v>
      </c>
      <c r="E38" s="6">
        <v>0</v>
      </c>
      <c r="F38" s="6">
        <v>0</v>
      </c>
      <c r="G38" s="6">
        <v>4000</v>
      </c>
      <c r="H38" s="6">
        <v>0</v>
      </c>
      <c r="I38" s="6">
        <v>7651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11651</v>
      </c>
    </row>
    <row r="39" spans="1:17" ht="15" x14ac:dyDescent="0.25">
      <c r="A39" t="str">
        <f t="shared" si="0"/>
        <v>0003-DES2.3.2.7.11.99</v>
      </c>
      <c r="B39" s="72" t="s">
        <v>1535</v>
      </c>
      <c r="C39" s="72" t="s">
        <v>688</v>
      </c>
      <c r="D39" t="s">
        <v>689</v>
      </c>
      <c r="E39" s="6">
        <v>0</v>
      </c>
      <c r="F39" s="6">
        <v>0</v>
      </c>
      <c r="G39" s="6">
        <v>90000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90000</v>
      </c>
    </row>
    <row r="40" spans="1:17" ht="15" x14ac:dyDescent="0.25">
      <c r="A40" t="str">
        <f t="shared" si="0"/>
        <v>0003-DES2.3.2.7.14.98</v>
      </c>
      <c r="B40" s="72" t="s">
        <v>1535</v>
      </c>
      <c r="C40" s="72" t="s">
        <v>706</v>
      </c>
      <c r="D40" t="s">
        <v>707</v>
      </c>
      <c r="E40" s="6">
        <v>0</v>
      </c>
      <c r="F40" s="6">
        <v>0</v>
      </c>
      <c r="G40" s="6">
        <v>23000</v>
      </c>
      <c r="H40" s="6">
        <v>51250</v>
      </c>
      <c r="I40" s="6">
        <v>13500</v>
      </c>
      <c r="J40" s="6">
        <v>30250</v>
      </c>
      <c r="K40" s="6">
        <v>0</v>
      </c>
      <c r="L40" s="6">
        <v>20000</v>
      </c>
      <c r="M40" s="6">
        <v>51000</v>
      </c>
      <c r="N40" s="6">
        <v>51000</v>
      </c>
      <c r="O40" s="6">
        <v>51000</v>
      </c>
      <c r="P40" s="6">
        <v>51000</v>
      </c>
      <c r="Q40" s="6">
        <v>342000</v>
      </c>
    </row>
    <row r="41" spans="1:17" ht="15" x14ac:dyDescent="0.25">
      <c r="A41" t="str">
        <f t="shared" si="0"/>
        <v>0003-DES2.3.2.9.1.1</v>
      </c>
      <c r="B41" s="73" t="s">
        <v>1535</v>
      </c>
      <c r="C41" s="72" t="s">
        <v>774</v>
      </c>
      <c r="D41" t="s">
        <v>775</v>
      </c>
      <c r="E41" s="6">
        <v>0</v>
      </c>
      <c r="F41" s="6">
        <v>0</v>
      </c>
      <c r="G41" s="6">
        <v>36000</v>
      </c>
      <c r="H41" s="6">
        <v>36000</v>
      </c>
      <c r="I41" s="6">
        <v>60000</v>
      </c>
      <c r="J41" s="6">
        <v>60000</v>
      </c>
      <c r="K41" s="6">
        <v>24000</v>
      </c>
      <c r="L41" s="6">
        <v>24000</v>
      </c>
      <c r="M41" s="6">
        <v>24000</v>
      </c>
      <c r="N41" s="6">
        <v>18000</v>
      </c>
      <c r="O41" s="6">
        <v>13380</v>
      </c>
      <c r="P41" s="6">
        <v>0</v>
      </c>
      <c r="Q41" s="6">
        <v>295380</v>
      </c>
    </row>
    <row r="42" spans="1:17" ht="15" x14ac:dyDescent="0.25">
      <c r="A42" t="str">
        <f t="shared" si="0"/>
        <v>0004-PI 12.6.3.2.3.1</v>
      </c>
      <c r="B42" s="72" t="s">
        <v>12</v>
      </c>
      <c r="C42" s="72" t="s">
        <v>1149</v>
      </c>
      <c r="D42" t="s">
        <v>1150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50000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50000</v>
      </c>
    </row>
    <row r="43" spans="1:17" ht="15" x14ac:dyDescent="0.25">
      <c r="A43" t="str">
        <f t="shared" si="0"/>
        <v>0004-PI 12.6.8.1.3.1</v>
      </c>
      <c r="B43" s="72" t="s">
        <v>12</v>
      </c>
      <c r="C43" s="72" t="s">
        <v>1278</v>
      </c>
      <c r="D43" t="s">
        <v>1279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104570</v>
      </c>
      <c r="Q43" s="6">
        <v>104570</v>
      </c>
    </row>
    <row r="44" spans="1:17" ht="15" x14ac:dyDescent="0.25">
      <c r="A44" t="str">
        <f t="shared" si="0"/>
        <v>0004-PI 12.6.8.1.4.3</v>
      </c>
      <c r="B44" s="73" t="s">
        <v>12</v>
      </c>
      <c r="C44" s="72" t="s">
        <v>1284</v>
      </c>
      <c r="D44" t="s">
        <v>1285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24000</v>
      </c>
      <c r="Q44" s="6">
        <v>24000</v>
      </c>
    </row>
    <row r="45" spans="1:17" ht="15" x14ac:dyDescent="0.25">
      <c r="A45" t="str">
        <f t="shared" si="0"/>
        <v>0005-OPP2.1.1.13.1.1</v>
      </c>
      <c r="B45" s="72" t="s">
        <v>13</v>
      </c>
      <c r="C45" s="72" t="s">
        <v>115</v>
      </c>
      <c r="D45" t="s">
        <v>116</v>
      </c>
      <c r="E45" s="6">
        <v>91492.130000000019</v>
      </c>
      <c r="F45" s="6">
        <v>91755.890000000014</v>
      </c>
      <c r="G45" s="6">
        <v>91906.090000000011</v>
      </c>
      <c r="H45" s="6">
        <v>91906.090000000011</v>
      </c>
      <c r="I45" s="6">
        <v>123791.20000000001</v>
      </c>
      <c r="J45" s="6">
        <v>98170.280000000013</v>
      </c>
      <c r="K45" s="6">
        <v>98170.280000000013</v>
      </c>
      <c r="L45" s="6">
        <v>98170.280000000013</v>
      </c>
      <c r="M45" s="6">
        <v>98170.280000000013</v>
      </c>
      <c r="N45" s="6">
        <v>98170.280000000013</v>
      </c>
      <c r="O45" s="6">
        <v>98170.280000000013</v>
      </c>
      <c r="P45" s="6">
        <v>98170.920000000013</v>
      </c>
      <c r="Q45" s="6">
        <v>1178044.0000000002</v>
      </c>
    </row>
    <row r="46" spans="1:17" ht="15" x14ac:dyDescent="0.25">
      <c r="A46" t="str">
        <f t="shared" si="0"/>
        <v>0005-OPP2.1.1.13.1.2</v>
      </c>
      <c r="B46" s="72" t="s">
        <v>13</v>
      </c>
      <c r="C46" s="72" t="s">
        <v>120</v>
      </c>
      <c r="D46" t="s">
        <v>121</v>
      </c>
      <c r="E46" s="6">
        <v>19329.75</v>
      </c>
      <c r="F46" s="6">
        <v>19318.79</v>
      </c>
      <c r="G46" s="6">
        <v>19414.189999999999</v>
      </c>
      <c r="H46" s="6">
        <v>19414.189999999999</v>
      </c>
      <c r="I46" s="6">
        <v>126235.93000000001</v>
      </c>
      <c r="J46" s="6">
        <v>40742.570000000007</v>
      </c>
      <c r="K46" s="6">
        <v>40742.570000000007</v>
      </c>
      <c r="L46" s="6">
        <v>40742.570000000007</v>
      </c>
      <c r="M46" s="6">
        <v>40742.570000000007</v>
      </c>
      <c r="N46" s="6">
        <v>40742.570000000007</v>
      </c>
      <c r="O46" s="6">
        <v>40742.570000000007</v>
      </c>
      <c r="P46" s="6">
        <v>48101.73</v>
      </c>
      <c r="Q46" s="6">
        <v>496270</v>
      </c>
    </row>
    <row r="47" spans="1:17" ht="15" x14ac:dyDescent="0.25">
      <c r="A47" t="str">
        <f t="shared" si="0"/>
        <v>0005-OPP2.1.1.9.1.4</v>
      </c>
      <c r="B47" s="72" t="s">
        <v>13</v>
      </c>
      <c r="C47" s="72" t="s">
        <v>230</v>
      </c>
      <c r="D47" t="s">
        <v>231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4800</v>
      </c>
      <c r="L47" s="6">
        <v>0</v>
      </c>
      <c r="M47" s="6">
        <v>0</v>
      </c>
      <c r="N47" s="6">
        <v>0</v>
      </c>
      <c r="O47" s="6">
        <v>0</v>
      </c>
      <c r="P47" s="6">
        <v>4800</v>
      </c>
      <c r="Q47" s="6">
        <v>9600</v>
      </c>
    </row>
    <row r="48" spans="1:17" ht="15" x14ac:dyDescent="0.25">
      <c r="A48" t="str">
        <f t="shared" si="0"/>
        <v>0005-OPP2.1.3.1.1.15</v>
      </c>
      <c r="B48" s="72" t="s">
        <v>13</v>
      </c>
      <c r="C48" s="72" t="s">
        <v>276</v>
      </c>
      <c r="D48" t="s">
        <v>277</v>
      </c>
      <c r="E48" s="6">
        <v>2816.8399999999997</v>
      </c>
      <c r="F48" s="6">
        <v>2816.8399999999997</v>
      </c>
      <c r="G48" s="6">
        <v>2816.8399999999997</v>
      </c>
      <c r="H48" s="6">
        <v>2816.8399999999997</v>
      </c>
      <c r="I48" s="6">
        <v>5321.7400000000007</v>
      </c>
      <c r="J48" s="6">
        <v>3242.0999999999995</v>
      </c>
      <c r="K48" s="6">
        <v>3242.0999999999995</v>
      </c>
      <c r="L48" s="6">
        <v>3242.0999999999995</v>
      </c>
      <c r="M48" s="6">
        <v>3242.0999999999995</v>
      </c>
      <c r="N48" s="6">
        <v>3242.0999999999995</v>
      </c>
      <c r="O48" s="6">
        <v>3242.0999999999995</v>
      </c>
      <c r="P48" s="6">
        <v>3242.2999999999997</v>
      </c>
      <c r="Q48" s="6">
        <v>39284</v>
      </c>
    </row>
    <row r="49" spans="1:17" ht="15" x14ac:dyDescent="0.25">
      <c r="A49" t="str">
        <f t="shared" si="0"/>
        <v>0005-OPP2.3.2.7.11.99</v>
      </c>
      <c r="B49" s="72" t="s">
        <v>13</v>
      </c>
      <c r="C49" s="72" t="s">
        <v>688</v>
      </c>
      <c r="D49" t="s">
        <v>689</v>
      </c>
      <c r="E49" s="6">
        <v>0</v>
      </c>
      <c r="F49" s="6">
        <v>0</v>
      </c>
      <c r="G49" s="6">
        <v>0</v>
      </c>
      <c r="H49" s="6">
        <v>0</v>
      </c>
      <c r="I49" s="6">
        <v>21000</v>
      </c>
      <c r="J49" s="6">
        <v>0</v>
      </c>
      <c r="K49" s="6">
        <v>0</v>
      </c>
      <c r="L49" s="6">
        <v>0</v>
      </c>
      <c r="M49" s="6">
        <v>20000</v>
      </c>
      <c r="N49" s="6">
        <v>0</v>
      </c>
      <c r="O49" s="6">
        <v>0</v>
      </c>
      <c r="P49" s="6">
        <v>0</v>
      </c>
      <c r="Q49" s="6">
        <v>41000</v>
      </c>
    </row>
    <row r="50" spans="1:17" ht="15" x14ac:dyDescent="0.25">
      <c r="A50" t="str">
        <f t="shared" si="0"/>
        <v>0005-OPP2.3.2.7.13.98</v>
      </c>
      <c r="B50" s="72" t="s">
        <v>13</v>
      </c>
      <c r="C50" s="72" t="s">
        <v>700</v>
      </c>
      <c r="D50" t="s">
        <v>701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2904</v>
      </c>
      <c r="K50" s="6">
        <v>34000</v>
      </c>
      <c r="L50" s="6">
        <v>55000</v>
      </c>
      <c r="M50" s="6">
        <v>55000</v>
      </c>
      <c r="N50" s="6">
        <v>35000</v>
      </c>
      <c r="O50" s="6">
        <v>28500</v>
      </c>
      <c r="P50" s="6">
        <v>18500</v>
      </c>
      <c r="Q50" s="6">
        <v>228904</v>
      </c>
    </row>
    <row r="51" spans="1:17" ht="15" x14ac:dyDescent="0.25">
      <c r="A51" t="str">
        <f t="shared" si="0"/>
        <v>0005-OPP2.3.2.7.14.98</v>
      </c>
      <c r="B51" s="72" t="s">
        <v>13</v>
      </c>
      <c r="C51" s="72" t="s">
        <v>706</v>
      </c>
      <c r="D51" t="s">
        <v>707</v>
      </c>
      <c r="E51" s="6">
        <v>0</v>
      </c>
      <c r="F51" s="6">
        <v>0</v>
      </c>
      <c r="G51" s="6">
        <v>0</v>
      </c>
      <c r="H51" s="6">
        <v>10000</v>
      </c>
      <c r="I51" s="6">
        <v>30000</v>
      </c>
      <c r="J51" s="6">
        <v>30000</v>
      </c>
      <c r="K51" s="6">
        <v>38500</v>
      </c>
      <c r="L51" s="6">
        <v>30000</v>
      </c>
      <c r="M51" s="6">
        <v>10000</v>
      </c>
      <c r="N51" s="6">
        <v>10000</v>
      </c>
      <c r="O51" s="6">
        <v>10000</v>
      </c>
      <c r="P51" s="6">
        <v>10000</v>
      </c>
      <c r="Q51" s="6">
        <v>178500</v>
      </c>
    </row>
    <row r="52" spans="1:17" ht="15" x14ac:dyDescent="0.25">
      <c r="A52" t="str">
        <f t="shared" si="0"/>
        <v>0005-OPP2.3.2.9.1.1</v>
      </c>
      <c r="B52" s="73" t="s">
        <v>13</v>
      </c>
      <c r="C52" s="72" t="s">
        <v>774</v>
      </c>
      <c r="D52" t="s">
        <v>775</v>
      </c>
      <c r="E52" s="6">
        <v>21000</v>
      </c>
      <c r="F52" s="6">
        <v>24360</v>
      </c>
      <c r="G52" s="6">
        <v>51920</v>
      </c>
      <c r="H52" s="6">
        <v>37500</v>
      </c>
      <c r="I52" s="6">
        <v>37500</v>
      </c>
      <c r="J52" s="6">
        <v>21000</v>
      </c>
      <c r="K52" s="6">
        <v>9000</v>
      </c>
      <c r="L52" s="6">
        <v>9000</v>
      </c>
      <c r="M52" s="6">
        <v>0</v>
      </c>
      <c r="N52" s="6">
        <v>0</v>
      </c>
      <c r="O52" s="6">
        <v>0</v>
      </c>
      <c r="P52" s="6">
        <v>0</v>
      </c>
      <c r="Q52" s="6">
        <v>211280</v>
      </c>
    </row>
    <row r="53" spans="1:17" ht="15" x14ac:dyDescent="0.25">
      <c r="A53" t="str">
        <f t="shared" si="0"/>
        <v>0006-JEFATURA2.1.1.13.1.1</v>
      </c>
      <c r="B53" s="72" t="s">
        <v>14</v>
      </c>
      <c r="C53" s="72" t="s">
        <v>115</v>
      </c>
      <c r="D53" t="s">
        <v>116</v>
      </c>
      <c r="E53" s="6">
        <v>5264.19</v>
      </c>
      <c r="F53" s="6">
        <v>5264.19</v>
      </c>
      <c r="G53" s="6">
        <v>5264.19</v>
      </c>
      <c r="H53" s="6">
        <v>5264.19</v>
      </c>
      <c r="I53" s="6">
        <v>5264.19</v>
      </c>
      <c r="J53" s="6">
        <v>5264.19</v>
      </c>
      <c r="K53" s="6">
        <v>5264.19</v>
      </c>
      <c r="L53" s="6">
        <v>5264.19</v>
      </c>
      <c r="M53" s="6">
        <v>5264.19</v>
      </c>
      <c r="N53" s="6">
        <v>5264.19</v>
      </c>
      <c r="O53" s="6">
        <v>5264.19</v>
      </c>
      <c r="P53" s="6">
        <v>5264.91</v>
      </c>
      <c r="Q53" s="6">
        <v>63171</v>
      </c>
    </row>
    <row r="54" spans="1:17" ht="15" x14ac:dyDescent="0.25">
      <c r="A54" t="str">
        <f t="shared" si="0"/>
        <v>0006-JEFATURA2.1.1.13.1.2</v>
      </c>
      <c r="B54" s="72" t="s">
        <v>14</v>
      </c>
      <c r="C54" s="72" t="s">
        <v>120</v>
      </c>
      <c r="D54" t="s">
        <v>121</v>
      </c>
      <c r="E54" s="6">
        <v>17836.189999999999</v>
      </c>
      <c r="F54" s="6">
        <v>17829.7</v>
      </c>
      <c r="G54" s="6">
        <v>17914.189999999999</v>
      </c>
      <c r="H54" s="6">
        <v>17914.189999999999</v>
      </c>
      <c r="I54" s="6">
        <v>17914.189999999999</v>
      </c>
      <c r="J54" s="6">
        <v>108899.33</v>
      </c>
      <c r="K54" s="6">
        <v>33078.380000000005</v>
      </c>
      <c r="L54" s="6">
        <v>33078.380000000005</v>
      </c>
      <c r="M54" s="6">
        <v>33078.380000000005</v>
      </c>
      <c r="N54" s="6">
        <v>33078.380000000005</v>
      </c>
      <c r="O54" s="6">
        <v>33078.380000000005</v>
      </c>
      <c r="P54" s="6">
        <v>34611.31</v>
      </c>
      <c r="Q54" s="6">
        <v>398311</v>
      </c>
    </row>
    <row r="55" spans="1:17" ht="15" x14ac:dyDescent="0.25">
      <c r="A55" t="str">
        <f t="shared" si="0"/>
        <v>0006-JEFATURA2.1.1.9.1.4</v>
      </c>
      <c r="B55" s="72" t="s">
        <v>14</v>
      </c>
      <c r="C55" s="72" t="s">
        <v>230</v>
      </c>
      <c r="D55" t="s">
        <v>231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1200</v>
      </c>
      <c r="L55" s="6">
        <v>0</v>
      </c>
      <c r="M55" s="6">
        <v>0</v>
      </c>
      <c r="N55" s="6">
        <v>0</v>
      </c>
      <c r="O55" s="6">
        <v>0</v>
      </c>
      <c r="P55" s="6">
        <v>1200</v>
      </c>
      <c r="Q55" s="6">
        <v>2400</v>
      </c>
    </row>
    <row r="56" spans="1:17" ht="15" x14ac:dyDescent="0.25">
      <c r="A56" t="str">
        <f t="shared" si="0"/>
        <v>0006-JEFATURA2.1.3.1.1.15</v>
      </c>
      <c r="B56" s="72" t="s">
        <v>14</v>
      </c>
      <c r="C56" s="72" t="s">
        <v>276</v>
      </c>
      <c r="D56" t="s">
        <v>277</v>
      </c>
      <c r="E56" s="6">
        <v>650.04</v>
      </c>
      <c r="F56" s="6">
        <v>650.04</v>
      </c>
      <c r="G56" s="6">
        <v>650.04</v>
      </c>
      <c r="H56" s="6">
        <v>650.04</v>
      </c>
      <c r="I56" s="6">
        <v>650.04</v>
      </c>
      <c r="J56" s="6">
        <v>1901.5200000000002</v>
      </c>
      <c r="K56" s="6">
        <v>858.62000000000012</v>
      </c>
      <c r="L56" s="6">
        <v>858.62000000000012</v>
      </c>
      <c r="M56" s="6">
        <v>858.62000000000012</v>
      </c>
      <c r="N56" s="6">
        <v>858.62000000000012</v>
      </c>
      <c r="O56" s="6">
        <v>858.62000000000012</v>
      </c>
      <c r="P56" s="6">
        <v>859.18000000000006</v>
      </c>
      <c r="Q56" s="6">
        <v>10304</v>
      </c>
    </row>
    <row r="57" spans="1:17" ht="15" x14ac:dyDescent="0.25">
      <c r="A57" t="str">
        <f t="shared" si="0"/>
        <v>0006-JEFATURA2.3.2.1.2.1</v>
      </c>
      <c r="B57" s="72" t="s">
        <v>14</v>
      </c>
      <c r="C57" s="72" t="s">
        <v>541</v>
      </c>
      <c r="D57" t="s">
        <v>542</v>
      </c>
      <c r="E57" s="6">
        <v>0</v>
      </c>
      <c r="F57" s="6">
        <v>0</v>
      </c>
      <c r="G57" s="6">
        <v>12000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12000</v>
      </c>
    </row>
    <row r="58" spans="1:17" ht="15" x14ac:dyDescent="0.25">
      <c r="A58" t="str">
        <f t="shared" si="0"/>
        <v>0006-JEFATURA2.3.2.1.2.2</v>
      </c>
      <c r="B58" s="72" t="s">
        <v>14</v>
      </c>
      <c r="C58" s="72" t="s">
        <v>543</v>
      </c>
      <c r="D58" t="s">
        <v>544</v>
      </c>
      <c r="E58" s="6">
        <v>0</v>
      </c>
      <c r="F58" s="6">
        <v>0</v>
      </c>
      <c r="G58" s="6">
        <v>8000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8000</v>
      </c>
    </row>
    <row r="59" spans="1:17" ht="15" x14ac:dyDescent="0.25">
      <c r="A59" t="str">
        <f t="shared" si="0"/>
        <v>0006-JEFATURA2.3.2.9.1.1</v>
      </c>
      <c r="B59" s="73" t="s">
        <v>14</v>
      </c>
      <c r="C59" s="72" t="s">
        <v>774</v>
      </c>
      <c r="D59" t="s">
        <v>775</v>
      </c>
      <c r="E59" s="6">
        <v>5000</v>
      </c>
      <c r="F59" s="6">
        <v>5000</v>
      </c>
      <c r="G59" s="6">
        <v>19000</v>
      </c>
      <c r="H59" s="6">
        <v>20000</v>
      </c>
      <c r="I59" s="6">
        <v>15000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64000</v>
      </c>
    </row>
    <row r="60" spans="1:17" ht="15" x14ac:dyDescent="0.25">
      <c r="A60" t="str">
        <f t="shared" si="0"/>
        <v>0007-GG2.1.1.1.1.8</v>
      </c>
      <c r="B60" s="72" t="s">
        <v>15</v>
      </c>
      <c r="C60" s="72" t="s">
        <v>71</v>
      </c>
      <c r="D60" t="s">
        <v>72</v>
      </c>
      <c r="E60" s="6">
        <v>20785.709999999995</v>
      </c>
      <c r="F60" s="6">
        <v>20785.709999999995</v>
      </c>
      <c r="G60" s="6">
        <v>20785.709999999995</v>
      </c>
      <c r="H60" s="6">
        <v>20785.709999999995</v>
      </c>
      <c r="I60" s="6">
        <v>20785.709999999995</v>
      </c>
      <c r="J60" s="6">
        <v>20785.709999999995</v>
      </c>
      <c r="K60" s="6">
        <v>20785.709999999995</v>
      </c>
      <c r="L60" s="6">
        <v>20785.709999999995</v>
      </c>
      <c r="M60" s="6">
        <v>20785.709999999995</v>
      </c>
      <c r="N60" s="6">
        <v>20785.71</v>
      </c>
      <c r="O60" s="6">
        <v>20785.71</v>
      </c>
      <c r="P60" s="6">
        <v>20786.189999999999</v>
      </c>
      <c r="Q60" s="6">
        <v>249428.99999999994</v>
      </c>
    </row>
    <row r="61" spans="1:17" ht="15" x14ac:dyDescent="0.25">
      <c r="A61" t="str">
        <f t="shared" si="0"/>
        <v>0007-GG2.1.1.13.1.1</v>
      </c>
      <c r="B61" s="72" t="s">
        <v>15</v>
      </c>
      <c r="C61" s="72" t="s">
        <v>115</v>
      </c>
      <c r="D61" t="s">
        <v>116</v>
      </c>
      <c r="E61" s="6">
        <v>45027.33</v>
      </c>
      <c r="F61" s="6">
        <v>45002.57</v>
      </c>
      <c r="G61" s="6">
        <v>45056.76</v>
      </c>
      <c r="H61" s="6">
        <v>45056.76</v>
      </c>
      <c r="I61" s="6">
        <v>45140.38</v>
      </c>
      <c r="J61" s="6">
        <v>45056.76</v>
      </c>
      <c r="K61" s="6">
        <v>45056.76</v>
      </c>
      <c r="L61" s="6">
        <v>45056.76</v>
      </c>
      <c r="M61" s="6">
        <v>45056.76</v>
      </c>
      <c r="N61" s="6">
        <v>45056.76</v>
      </c>
      <c r="O61" s="6">
        <v>45056.76</v>
      </c>
      <c r="P61" s="6">
        <v>45057.640000000007</v>
      </c>
      <c r="Q61" s="6">
        <v>540682</v>
      </c>
    </row>
    <row r="62" spans="1:17" ht="15" x14ac:dyDescent="0.25">
      <c r="A62" t="str">
        <f t="shared" si="0"/>
        <v>0007-GG2.1.1.13.1.2</v>
      </c>
      <c r="B62" s="72" t="s">
        <v>15</v>
      </c>
      <c r="C62" s="72" t="s">
        <v>120</v>
      </c>
      <c r="D62" t="s">
        <v>121</v>
      </c>
      <c r="E62" s="6">
        <v>0</v>
      </c>
      <c r="F62" s="6">
        <v>0</v>
      </c>
      <c r="G62" s="6">
        <v>0</v>
      </c>
      <c r="H62" s="6">
        <v>14264.19</v>
      </c>
      <c r="I62" s="6">
        <v>14264.19</v>
      </c>
      <c r="J62" s="6">
        <v>14264.19</v>
      </c>
      <c r="K62" s="6">
        <v>14264.19</v>
      </c>
      <c r="L62" s="6">
        <v>14264.19</v>
      </c>
      <c r="M62" s="6">
        <v>14264.19</v>
      </c>
      <c r="N62" s="6">
        <v>14264.19</v>
      </c>
      <c r="O62" s="6">
        <v>14264.19</v>
      </c>
      <c r="P62" s="6">
        <v>77844.479999999996</v>
      </c>
      <c r="Q62" s="6">
        <v>191958</v>
      </c>
    </row>
    <row r="63" spans="1:17" ht="15" x14ac:dyDescent="0.25">
      <c r="A63" t="str">
        <f t="shared" si="0"/>
        <v>0007-GG2.1.1.9.1.2</v>
      </c>
      <c r="B63" s="72" t="s">
        <v>15</v>
      </c>
      <c r="C63" s="72" t="s">
        <v>226</v>
      </c>
      <c r="D63" t="s">
        <v>227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20786</v>
      </c>
      <c r="L63" s="6">
        <v>0</v>
      </c>
      <c r="M63" s="6">
        <v>0</v>
      </c>
      <c r="N63" s="6">
        <v>0</v>
      </c>
      <c r="O63" s="6">
        <v>0</v>
      </c>
      <c r="P63" s="6">
        <v>20786</v>
      </c>
      <c r="Q63" s="6">
        <v>41572</v>
      </c>
    </row>
    <row r="64" spans="1:17" ht="15" x14ac:dyDescent="0.25">
      <c r="A64" t="str">
        <f t="shared" si="0"/>
        <v>0007-GG2.1.1.9.1.4</v>
      </c>
      <c r="B64" s="72" t="s">
        <v>15</v>
      </c>
      <c r="C64" s="72" t="s">
        <v>230</v>
      </c>
      <c r="D64" t="s">
        <v>231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1500</v>
      </c>
      <c r="L64" s="6">
        <v>0</v>
      </c>
      <c r="M64" s="6">
        <v>0</v>
      </c>
      <c r="N64" s="6">
        <v>0</v>
      </c>
      <c r="O64" s="6">
        <v>0</v>
      </c>
      <c r="P64" s="6">
        <v>1500</v>
      </c>
      <c r="Q64" s="6">
        <v>3000</v>
      </c>
    </row>
    <row r="65" spans="1:17" ht="15" x14ac:dyDescent="0.25">
      <c r="A65" t="str">
        <f t="shared" si="0"/>
        <v>0007-GG2.1.3.1.1.13</v>
      </c>
      <c r="B65" s="72" t="s">
        <v>15</v>
      </c>
      <c r="C65" s="72" t="s">
        <v>272</v>
      </c>
      <c r="D65" t="s">
        <v>273</v>
      </c>
      <c r="E65" s="6">
        <v>1870.71</v>
      </c>
      <c r="F65" s="6">
        <v>1870.71</v>
      </c>
      <c r="G65" s="6">
        <v>1870.71</v>
      </c>
      <c r="H65" s="6">
        <v>1870.71</v>
      </c>
      <c r="I65" s="6">
        <v>1870.71</v>
      </c>
      <c r="J65" s="6">
        <v>1870.71</v>
      </c>
      <c r="K65" s="6">
        <v>1870.71</v>
      </c>
      <c r="L65" s="6">
        <v>1870.71</v>
      </c>
      <c r="M65" s="6">
        <v>1870.71</v>
      </c>
      <c r="N65" s="6">
        <v>1870.71</v>
      </c>
      <c r="O65" s="6">
        <v>1870.71</v>
      </c>
      <c r="P65" s="6">
        <v>1871.19</v>
      </c>
      <c r="Q65" s="6">
        <v>22448.999999999993</v>
      </c>
    </row>
    <row r="66" spans="1:17" ht="15" x14ac:dyDescent="0.25">
      <c r="A66" t="str">
        <f t="shared" si="0"/>
        <v>0007-GG2.1.3.1.1.15</v>
      </c>
      <c r="B66" s="72" t="s">
        <v>15</v>
      </c>
      <c r="C66" s="72" t="s">
        <v>276</v>
      </c>
      <c r="D66" t="s">
        <v>277</v>
      </c>
      <c r="E66" s="6">
        <v>866.72</v>
      </c>
      <c r="F66" s="6">
        <v>866.72</v>
      </c>
      <c r="G66" s="6">
        <v>866.72</v>
      </c>
      <c r="H66" s="6">
        <v>1083.4000000000001</v>
      </c>
      <c r="I66" s="6">
        <v>1083.4000000000001</v>
      </c>
      <c r="J66" s="6">
        <v>1083.4000000000001</v>
      </c>
      <c r="K66" s="6">
        <v>1083.4000000000001</v>
      </c>
      <c r="L66" s="6">
        <v>1083.4000000000001</v>
      </c>
      <c r="M66" s="6">
        <v>1083.4000000000001</v>
      </c>
      <c r="N66" s="6">
        <v>1083.4000000000001</v>
      </c>
      <c r="O66" s="6">
        <v>1083.4000000000001</v>
      </c>
      <c r="P66" s="6">
        <v>1734.64</v>
      </c>
      <c r="Q66" s="6">
        <v>13002</v>
      </c>
    </row>
    <row r="67" spans="1:17" ht="15" x14ac:dyDescent="0.25">
      <c r="A67" t="str">
        <f t="shared" si="0"/>
        <v>0007-GG2.3.2.9.1.1</v>
      </c>
      <c r="B67" s="73" t="s">
        <v>15</v>
      </c>
      <c r="C67" s="72" t="s">
        <v>774</v>
      </c>
      <c r="D67" t="s">
        <v>775</v>
      </c>
      <c r="E67" s="6">
        <v>14000</v>
      </c>
      <c r="F67" s="6">
        <v>9000</v>
      </c>
      <c r="G67" s="6">
        <v>41000</v>
      </c>
      <c r="H67" s="6">
        <v>26500</v>
      </c>
      <c r="I67" s="6">
        <v>13000</v>
      </c>
      <c r="J67" s="6">
        <v>8000</v>
      </c>
      <c r="K67" s="6">
        <v>8000</v>
      </c>
      <c r="L67" s="6">
        <v>500</v>
      </c>
      <c r="M67" s="6">
        <v>0</v>
      </c>
      <c r="N67" s="6">
        <v>0</v>
      </c>
      <c r="O67" s="6">
        <v>0</v>
      </c>
      <c r="P67" s="6">
        <v>0</v>
      </c>
      <c r="Q67" s="6">
        <v>120000</v>
      </c>
    </row>
    <row r="68" spans="1:17" ht="15" x14ac:dyDescent="0.25">
      <c r="A68" t="str">
        <f t="shared" si="0"/>
        <v>0008-OAUGD2.1.1.13.1.1</v>
      </c>
      <c r="B68" s="72" t="s">
        <v>16</v>
      </c>
      <c r="C68" s="72" t="s">
        <v>115</v>
      </c>
      <c r="D68" t="s">
        <v>116</v>
      </c>
      <c r="E68" s="6">
        <v>53186.960000000006</v>
      </c>
      <c r="F68" s="6">
        <v>53349.46</v>
      </c>
      <c r="G68" s="6">
        <v>53377.71</v>
      </c>
      <c r="H68" s="6">
        <v>68034.47</v>
      </c>
      <c r="I68" s="6">
        <v>101402.8</v>
      </c>
      <c r="J68" s="6">
        <v>65870.28</v>
      </c>
      <c r="K68" s="6">
        <v>65870.28</v>
      </c>
      <c r="L68" s="6">
        <v>65870.28</v>
      </c>
      <c r="M68" s="6">
        <v>65870.28</v>
      </c>
      <c r="N68" s="6">
        <v>65870.28</v>
      </c>
      <c r="O68" s="6">
        <v>65870.28</v>
      </c>
      <c r="P68" s="6">
        <v>65870.92</v>
      </c>
      <c r="Q68" s="6">
        <v>790444.00000000023</v>
      </c>
    </row>
    <row r="69" spans="1:17" ht="15" x14ac:dyDescent="0.25">
      <c r="A69" t="str">
        <f t="shared" si="0"/>
        <v>0008-OAUGD2.1.1.13.1.2</v>
      </c>
      <c r="B69" s="72" t="s">
        <v>16</v>
      </c>
      <c r="C69" s="72" t="s">
        <v>120</v>
      </c>
      <c r="D69" t="s">
        <v>121</v>
      </c>
      <c r="E69" s="6">
        <v>26846.239999999998</v>
      </c>
      <c r="F69" s="6">
        <v>24286.51</v>
      </c>
      <c r="G69" s="6">
        <v>24085.139999999996</v>
      </c>
      <c r="H69" s="6">
        <v>27849.329999999994</v>
      </c>
      <c r="I69" s="6">
        <v>133642.28</v>
      </c>
      <c r="J69" s="6">
        <v>47341.9</v>
      </c>
      <c r="K69" s="6">
        <v>47341.9</v>
      </c>
      <c r="L69" s="6">
        <v>47341.9</v>
      </c>
      <c r="M69" s="6">
        <v>47341.9</v>
      </c>
      <c r="N69" s="6">
        <v>47341.9</v>
      </c>
      <c r="O69" s="6">
        <v>47341.9</v>
      </c>
      <c r="P69" s="6">
        <v>47343.1</v>
      </c>
      <c r="Q69" s="6">
        <v>568104.00000000012</v>
      </c>
    </row>
    <row r="70" spans="1:17" ht="15" x14ac:dyDescent="0.25">
      <c r="A70" t="str">
        <f t="shared" si="0"/>
        <v>0008-OAUGD2.1.1.9.1.4</v>
      </c>
      <c r="B70" s="72" t="s">
        <v>16</v>
      </c>
      <c r="C70" s="72" t="s">
        <v>230</v>
      </c>
      <c r="D70" t="s">
        <v>231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6600</v>
      </c>
      <c r="L70" s="6">
        <v>0</v>
      </c>
      <c r="M70" s="6">
        <v>0</v>
      </c>
      <c r="N70" s="6">
        <v>0</v>
      </c>
      <c r="O70" s="6">
        <v>0</v>
      </c>
      <c r="P70" s="6">
        <v>6600</v>
      </c>
      <c r="Q70" s="6">
        <v>13200</v>
      </c>
    </row>
    <row r="71" spans="1:17" ht="15" x14ac:dyDescent="0.25">
      <c r="A71" t="str">
        <f t="shared" ref="A71:A134" si="1">+CONCATENATE(B71,C71)</f>
        <v>0008-OAUGD2.1.3.1.1.15</v>
      </c>
      <c r="B71" s="72" t="s">
        <v>16</v>
      </c>
      <c r="C71" s="72" t="s">
        <v>276</v>
      </c>
      <c r="D71" t="s">
        <v>277</v>
      </c>
      <c r="E71" s="6">
        <v>3466.8799999999992</v>
      </c>
      <c r="F71" s="6">
        <v>3355.5899999999992</v>
      </c>
      <c r="G71" s="6">
        <v>3250.1999999999994</v>
      </c>
      <c r="H71" s="6">
        <v>4301.1999999999989</v>
      </c>
      <c r="I71" s="6">
        <v>6381.1100000000015</v>
      </c>
      <c r="J71" s="6">
        <v>4092.619999999999</v>
      </c>
      <c r="K71" s="6">
        <v>4092.619999999999</v>
      </c>
      <c r="L71" s="6">
        <v>4092.619999999999</v>
      </c>
      <c r="M71" s="6">
        <v>4092.619999999999</v>
      </c>
      <c r="N71" s="6">
        <v>4092.619999999999</v>
      </c>
      <c r="O71" s="6">
        <v>4092.619999999999</v>
      </c>
      <c r="P71" s="6">
        <v>4093.2999999999988</v>
      </c>
      <c r="Q71" s="6">
        <v>49404.000000000015</v>
      </c>
    </row>
    <row r="72" spans="1:17" ht="15" x14ac:dyDescent="0.25">
      <c r="A72" t="str">
        <f t="shared" si="1"/>
        <v>0008-OAUGD2.3.1.2.1.1</v>
      </c>
      <c r="B72" s="72" t="s">
        <v>16</v>
      </c>
      <c r="C72" s="72" t="s">
        <v>433</v>
      </c>
      <c r="D72" t="s">
        <v>434</v>
      </c>
      <c r="E72" s="6">
        <v>0</v>
      </c>
      <c r="F72" s="6">
        <v>0</v>
      </c>
      <c r="G72" s="6">
        <v>840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600</v>
      </c>
      <c r="N72" s="6">
        <v>0</v>
      </c>
      <c r="O72" s="6">
        <v>0</v>
      </c>
      <c r="P72" s="6">
        <v>0</v>
      </c>
      <c r="Q72" s="6">
        <v>1440</v>
      </c>
    </row>
    <row r="73" spans="1:17" ht="15" x14ac:dyDescent="0.25">
      <c r="A73" t="str">
        <f t="shared" si="1"/>
        <v>0008-OAUGD2.3.1.5.1.2</v>
      </c>
      <c r="B73" s="72" t="s">
        <v>16</v>
      </c>
      <c r="C73" s="72" t="s">
        <v>464</v>
      </c>
      <c r="D73" t="s">
        <v>465</v>
      </c>
      <c r="E73" s="6">
        <v>0</v>
      </c>
      <c r="F73" s="6">
        <v>0</v>
      </c>
      <c r="G73" s="6">
        <v>3500</v>
      </c>
      <c r="H73" s="6">
        <v>0</v>
      </c>
      <c r="I73" s="6">
        <v>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4500</v>
      </c>
    </row>
    <row r="74" spans="1:17" ht="15" x14ac:dyDescent="0.25">
      <c r="A74" t="str">
        <f t="shared" si="1"/>
        <v>0008-OAUGD2.3.1.6.1.2</v>
      </c>
      <c r="B74" s="72" t="s">
        <v>16</v>
      </c>
      <c r="C74" s="72" t="s">
        <v>481</v>
      </c>
      <c r="D74" t="s">
        <v>482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600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600</v>
      </c>
    </row>
    <row r="75" spans="1:17" ht="15" x14ac:dyDescent="0.25">
      <c r="A75" t="str">
        <f t="shared" si="1"/>
        <v>0008-OAUGD2.3.1.8.2.1</v>
      </c>
      <c r="B75" s="72" t="s">
        <v>16</v>
      </c>
      <c r="C75" s="72" t="s">
        <v>503</v>
      </c>
      <c r="D75" t="s">
        <v>504</v>
      </c>
      <c r="E75" s="6">
        <v>0</v>
      </c>
      <c r="F75" s="6">
        <v>175</v>
      </c>
      <c r="G75" s="6">
        <v>185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360</v>
      </c>
    </row>
    <row r="76" spans="1:17" ht="15" x14ac:dyDescent="0.25">
      <c r="A76" t="str">
        <f t="shared" si="1"/>
        <v>0008-OAUGD2.3.2.1.2.1</v>
      </c>
      <c r="B76" s="72" t="s">
        <v>16</v>
      </c>
      <c r="C76" s="72" t="s">
        <v>541</v>
      </c>
      <c r="D76" t="s">
        <v>542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350</v>
      </c>
      <c r="O76" s="6">
        <v>350</v>
      </c>
      <c r="P76" s="6">
        <v>0</v>
      </c>
      <c r="Q76" s="6">
        <v>700</v>
      </c>
    </row>
    <row r="77" spans="1:17" ht="15" x14ac:dyDescent="0.25">
      <c r="A77" t="str">
        <f t="shared" si="1"/>
        <v>0008-OAUGD2.3.2.1.2.2</v>
      </c>
      <c r="B77" s="72" t="s">
        <v>16</v>
      </c>
      <c r="C77" s="72" t="s">
        <v>543</v>
      </c>
      <c r="D77" t="s">
        <v>544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650</v>
      </c>
      <c r="O77" s="6">
        <v>650</v>
      </c>
      <c r="P77" s="6">
        <v>0</v>
      </c>
      <c r="Q77" s="6">
        <v>1300</v>
      </c>
    </row>
    <row r="78" spans="1:17" ht="15" x14ac:dyDescent="0.25">
      <c r="A78" t="str">
        <f t="shared" si="1"/>
        <v>0008-OAUGD2.3.2.2.3.1</v>
      </c>
      <c r="B78" s="72" t="s">
        <v>16</v>
      </c>
      <c r="C78" s="72" t="s">
        <v>570</v>
      </c>
      <c r="D78" t="s">
        <v>571</v>
      </c>
      <c r="E78" s="6">
        <v>0</v>
      </c>
      <c r="F78" s="6">
        <v>0</v>
      </c>
      <c r="G78" s="6">
        <v>2311</v>
      </c>
      <c r="H78" s="6">
        <v>4000</v>
      </c>
      <c r="I78" s="6">
        <v>133814</v>
      </c>
      <c r="J78" s="6">
        <v>4125</v>
      </c>
      <c r="K78" s="6">
        <v>4125</v>
      </c>
      <c r="L78" s="6">
        <v>4125</v>
      </c>
      <c r="M78" s="6">
        <v>4125</v>
      </c>
      <c r="N78" s="6">
        <v>4125</v>
      </c>
      <c r="O78" s="6">
        <v>4125</v>
      </c>
      <c r="P78" s="6">
        <v>4125</v>
      </c>
      <c r="Q78" s="6">
        <v>169000</v>
      </c>
    </row>
    <row r="79" spans="1:17" ht="15" x14ac:dyDescent="0.25">
      <c r="A79" t="str">
        <f t="shared" si="1"/>
        <v>0008-OAUGD2.3.2.4.2.1</v>
      </c>
      <c r="B79" s="72" t="s">
        <v>16</v>
      </c>
      <c r="C79" s="72" t="s">
        <v>588</v>
      </c>
      <c r="D79" t="s">
        <v>589</v>
      </c>
      <c r="E79" s="6">
        <v>0</v>
      </c>
      <c r="F79" s="6">
        <v>0</v>
      </c>
      <c r="G79" s="6">
        <v>0</v>
      </c>
      <c r="H79" s="6">
        <v>10500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10500</v>
      </c>
    </row>
    <row r="80" spans="1:17" ht="15" x14ac:dyDescent="0.25">
      <c r="A80" t="str">
        <f t="shared" si="1"/>
        <v>0008-OAUGD2.3.2.5.1.99</v>
      </c>
      <c r="B80" s="72" t="s">
        <v>16</v>
      </c>
      <c r="C80" s="72" t="s">
        <v>624</v>
      </c>
      <c r="D80" t="s">
        <v>625</v>
      </c>
      <c r="E80" s="6">
        <v>0</v>
      </c>
      <c r="F80" s="6">
        <v>40356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180000</v>
      </c>
      <c r="N80" s="6">
        <v>0</v>
      </c>
      <c r="O80" s="6">
        <v>0</v>
      </c>
      <c r="P80" s="6">
        <v>19144</v>
      </c>
      <c r="Q80" s="6">
        <v>239500</v>
      </c>
    </row>
    <row r="81" spans="1:17" ht="15" x14ac:dyDescent="0.25">
      <c r="A81" t="str">
        <f t="shared" si="1"/>
        <v>0008-OAUGD2.3.2.7.13.98</v>
      </c>
      <c r="B81" s="72" t="s">
        <v>16</v>
      </c>
      <c r="C81" s="72" t="s">
        <v>700</v>
      </c>
      <c r="D81" t="s">
        <v>701</v>
      </c>
      <c r="E81" s="6">
        <v>0</v>
      </c>
      <c r="F81" s="6">
        <v>828.29</v>
      </c>
      <c r="G81" s="6">
        <v>829</v>
      </c>
      <c r="H81" s="6">
        <v>829</v>
      </c>
      <c r="I81" s="6">
        <v>829</v>
      </c>
      <c r="J81" s="6">
        <v>829</v>
      </c>
      <c r="K81" s="6">
        <v>829</v>
      </c>
      <c r="L81" s="6">
        <v>66134</v>
      </c>
      <c r="M81" s="6">
        <v>900</v>
      </c>
      <c r="N81" s="6">
        <v>992.71</v>
      </c>
      <c r="O81" s="6">
        <v>0</v>
      </c>
      <c r="P81" s="6">
        <v>0</v>
      </c>
      <c r="Q81" s="6">
        <v>73000</v>
      </c>
    </row>
    <row r="82" spans="1:17" ht="15" x14ac:dyDescent="0.25">
      <c r="A82" t="str">
        <f t="shared" si="1"/>
        <v>0008-OAUGD2.3.2.7.14.98</v>
      </c>
      <c r="B82" s="72" t="s">
        <v>16</v>
      </c>
      <c r="C82" s="72" t="s">
        <v>706</v>
      </c>
      <c r="D82" t="s">
        <v>707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13000</v>
      </c>
      <c r="L82" s="6">
        <v>0</v>
      </c>
      <c r="M82" s="6">
        <v>6400</v>
      </c>
      <c r="N82" s="6">
        <v>6400</v>
      </c>
      <c r="O82" s="6">
        <v>0</v>
      </c>
      <c r="P82" s="6">
        <v>0</v>
      </c>
      <c r="Q82" s="6">
        <v>25800</v>
      </c>
    </row>
    <row r="83" spans="1:17" ht="15" x14ac:dyDescent="0.25">
      <c r="A83" t="str">
        <f t="shared" si="1"/>
        <v>0008-OAUGD2.3.2.9.1.1</v>
      </c>
      <c r="B83" s="73" t="s">
        <v>16</v>
      </c>
      <c r="C83" s="72" t="s">
        <v>774</v>
      </c>
      <c r="D83" t="s">
        <v>775</v>
      </c>
      <c r="E83" s="6">
        <v>0</v>
      </c>
      <c r="F83" s="6">
        <v>0</v>
      </c>
      <c r="G83" s="6">
        <v>6000</v>
      </c>
      <c r="H83" s="6">
        <v>9500</v>
      </c>
      <c r="I83" s="6">
        <v>9500</v>
      </c>
      <c r="J83" s="6">
        <v>9500</v>
      </c>
      <c r="K83" s="6">
        <v>9500</v>
      </c>
      <c r="L83" s="6">
        <v>9500</v>
      </c>
      <c r="M83" s="6">
        <v>9500</v>
      </c>
      <c r="N83" s="6">
        <v>9500</v>
      </c>
      <c r="O83" s="6">
        <v>10500</v>
      </c>
      <c r="P83" s="6">
        <v>12000</v>
      </c>
      <c r="Q83" s="6">
        <v>95000</v>
      </c>
    </row>
    <row r="84" spans="1:17" ht="15" x14ac:dyDescent="0.25">
      <c r="A84" t="str">
        <f t="shared" si="1"/>
        <v>0009-OTI2.1.1.13.1.1</v>
      </c>
      <c r="B84" s="72" t="s">
        <v>17</v>
      </c>
      <c r="C84" s="72" t="s">
        <v>115</v>
      </c>
      <c r="D84" t="s">
        <v>116</v>
      </c>
      <c r="E84" s="6">
        <v>111453.74000000002</v>
      </c>
      <c r="F84" s="6">
        <v>106377.69</v>
      </c>
      <c r="G84" s="6">
        <v>108527.94000000002</v>
      </c>
      <c r="H84" s="6">
        <v>120755.42000000003</v>
      </c>
      <c r="I84" s="6">
        <v>237625.16000000003</v>
      </c>
      <c r="J84" s="6">
        <v>136947.99000000002</v>
      </c>
      <c r="K84" s="6">
        <v>136947.99000000002</v>
      </c>
      <c r="L84" s="6">
        <v>136947.99000000002</v>
      </c>
      <c r="M84" s="6">
        <v>136947.99000000002</v>
      </c>
      <c r="N84" s="6">
        <v>136947.99000000002</v>
      </c>
      <c r="O84" s="6">
        <v>136947.99000000002</v>
      </c>
      <c r="P84" s="6">
        <v>136948.11000000002</v>
      </c>
      <c r="Q84" s="6">
        <v>1643376.0000000005</v>
      </c>
    </row>
    <row r="85" spans="1:17" ht="15" x14ac:dyDescent="0.25">
      <c r="A85" t="str">
        <f t="shared" si="1"/>
        <v>0009-OTI2.1.1.13.1.2</v>
      </c>
      <c r="B85" s="72" t="s">
        <v>17</v>
      </c>
      <c r="C85" s="72" t="s">
        <v>120</v>
      </c>
      <c r="D85" t="s">
        <v>121</v>
      </c>
      <c r="E85" s="6">
        <v>38512.129999999997</v>
      </c>
      <c r="F85" s="6">
        <v>26200</v>
      </c>
      <c r="G85" s="6">
        <v>26528.379999999997</v>
      </c>
      <c r="H85" s="6">
        <v>38792.57</v>
      </c>
      <c r="I85" s="6">
        <v>111071.67</v>
      </c>
      <c r="J85" s="6">
        <v>48220.950000000004</v>
      </c>
      <c r="K85" s="6">
        <v>48220.950000000004</v>
      </c>
      <c r="L85" s="6">
        <v>48220.950000000004</v>
      </c>
      <c r="M85" s="6">
        <v>48220.950000000004</v>
      </c>
      <c r="N85" s="6">
        <v>48220.950000000004</v>
      </c>
      <c r="O85" s="6">
        <v>48220.950000000004</v>
      </c>
      <c r="P85" s="6">
        <v>598072.55000000005</v>
      </c>
      <c r="Q85" s="6">
        <v>1128503</v>
      </c>
    </row>
    <row r="86" spans="1:17" ht="15" x14ac:dyDescent="0.25">
      <c r="A86" t="str">
        <f t="shared" si="1"/>
        <v>0009-OTI2.1.1.9.1.4</v>
      </c>
      <c r="B86" s="72" t="s">
        <v>17</v>
      </c>
      <c r="C86" s="72" t="s">
        <v>230</v>
      </c>
      <c r="D86" t="s">
        <v>231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7800</v>
      </c>
      <c r="L86" s="6">
        <v>0</v>
      </c>
      <c r="M86" s="6">
        <v>0</v>
      </c>
      <c r="N86" s="6">
        <v>0</v>
      </c>
      <c r="O86" s="6">
        <v>0</v>
      </c>
      <c r="P86" s="6">
        <v>10800</v>
      </c>
      <c r="Q86" s="6">
        <v>18600</v>
      </c>
    </row>
    <row r="87" spans="1:17" ht="15" x14ac:dyDescent="0.25">
      <c r="A87" t="str">
        <f t="shared" si="1"/>
        <v>0009-OTI2.1.3.1.1.15</v>
      </c>
      <c r="B87" s="72" t="s">
        <v>17</v>
      </c>
      <c r="C87" s="72" t="s">
        <v>276</v>
      </c>
      <c r="D87" t="s">
        <v>277</v>
      </c>
      <c r="E87" s="6">
        <v>4766.96</v>
      </c>
      <c r="F87" s="6">
        <v>4333.5999999999995</v>
      </c>
      <c r="G87" s="6">
        <v>4333.5999999999995</v>
      </c>
      <c r="H87" s="6">
        <v>4766.96</v>
      </c>
      <c r="I87" s="6">
        <v>9886.2800000000025</v>
      </c>
      <c r="J87" s="6">
        <v>5617.4800000000014</v>
      </c>
      <c r="K87" s="6">
        <v>5617.4800000000014</v>
      </c>
      <c r="L87" s="6">
        <v>5617.4800000000014</v>
      </c>
      <c r="M87" s="6">
        <v>5617.4800000000014</v>
      </c>
      <c r="N87" s="6">
        <v>5617.4800000000014</v>
      </c>
      <c r="O87" s="6">
        <v>5617.4800000000014</v>
      </c>
      <c r="P87" s="6">
        <v>5617.7200000000021</v>
      </c>
      <c r="Q87" s="6">
        <v>67410.000000000029</v>
      </c>
    </row>
    <row r="88" spans="1:17" ht="15" x14ac:dyDescent="0.25">
      <c r="A88" t="str">
        <f t="shared" si="1"/>
        <v>0009-OTI2.1.4.1.1.6</v>
      </c>
      <c r="B88" s="72" t="s">
        <v>17</v>
      </c>
      <c r="C88" s="72" t="s">
        <v>300</v>
      </c>
      <c r="D88" t="s">
        <v>301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ht="15" x14ac:dyDescent="0.25">
      <c r="A89" t="str">
        <f t="shared" si="1"/>
        <v>0009-OTI2.1.4.1.1.7</v>
      </c>
      <c r="B89" s="72" t="s">
        <v>17</v>
      </c>
      <c r="C89" s="72" t="s">
        <v>302</v>
      </c>
      <c r="D89" t="s">
        <v>1835</v>
      </c>
      <c r="E89" s="6">
        <v>0</v>
      </c>
      <c r="F89" s="6">
        <v>0</v>
      </c>
      <c r="G89" s="6">
        <v>3694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3694</v>
      </c>
    </row>
    <row r="90" spans="1:17" ht="15" x14ac:dyDescent="0.25">
      <c r="A90" t="str">
        <f t="shared" si="1"/>
        <v>0009-OTI2.3.1.5.1.1</v>
      </c>
      <c r="B90" s="72" t="s">
        <v>17</v>
      </c>
      <c r="C90" s="72" t="s">
        <v>459</v>
      </c>
      <c r="D90" t="s">
        <v>460</v>
      </c>
      <c r="E90" s="6">
        <v>0</v>
      </c>
      <c r="F90" s="6">
        <v>0</v>
      </c>
      <c r="G90" s="6">
        <v>0</v>
      </c>
      <c r="H90" s="6">
        <v>0</v>
      </c>
      <c r="I90" s="6">
        <v>10608</v>
      </c>
      <c r="J90" s="6">
        <v>0</v>
      </c>
      <c r="K90" s="6">
        <v>0</v>
      </c>
      <c r="L90" s="6">
        <v>0</v>
      </c>
      <c r="M90" s="6">
        <v>10000</v>
      </c>
      <c r="N90" s="6">
        <v>25000</v>
      </c>
      <c r="O90" s="6">
        <v>0</v>
      </c>
      <c r="P90" s="6">
        <v>46248</v>
      </c>
      <c r="Q90" s="6">
        <v>91856</v>
      </c>
    </row>
    <row r="91" spans="1:17" ht="15" x14ac:dyDescent="0.25">
      <c r="A91" t="str">
        <f t="shared" si="1"/>
        <v>0009-OTI2.3.1.5.1.2</v>
      </c>
      <c r="B91" s="72" t="s">
        <v>17</v>
      </c>
      <c r="C91" s="72" t="s">
        <v>464</v>
      </c>
      <c r="D91" t="s">
        <v>465</v>
      </c>
      <c r="E91" s="6">
        <v>0</v>
      </c>
      <c r="F91" s="6">
        <v>0</v>
      </c>
      <c r="G91" s="6">
        <v>5500</v>
      </c>
      <c r="H91" s="6">
        <v>0</v>
      </c>
      <c r="I91" s="6">
        <v>12962</v>
      </c>
      <c r="J91" s="6">
        <v>0</v>
      </c>
      <c r="K91" s="6">
        <v>0</v>
      </c>
      <c r="L91" s="6">
        <v>0</v>
      </c>
      <c r="M91" s="6">
        <v>16000</v>
      </c>
      <c r="N91" s="6">
        <v>0</v>
      </c>
      <c r="O91" s="6">
        <v>0</v>
      </c>
      <c r="P91" s="6">
        <v>0</v>
      </c>
      <c r="Q91" s="6">
        <v>34462</v>
      </c>
    </row>
    <row r="92" spans="1:17" ht="15" x14ac:dyDescent="0.25">
      <c r="A92" t="str">
        <f t="shared" si="1"/>
        <v>0009-OTI2.3.1.6.1.4</v>
      </c>
      <c r="B92" s="72" t="s">
        <v>17</v>
      </c>
      <c r="C92" s="72" t="s">
        <v>485</v>
      </c>
      <c r="D92" t="s">
        <v>486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4000</v>
      </c>
      <c r="O92" s="6">
        <v>0</v>
      </c>
      <c r="P92" s="6">
        <v>0</v>
      </c>
      <c r="Q92" s="6">
        <v>4000</v>
      </c>
    </row>
    <row r="93" spans="1:17" ht="15" x14ac:dyDescent="0.25">
      <c r="A93" t="str">
        <f t="shared" si="1"/>
        <v>0009-OTI2.3.1.6.1.99</v>
      </c>
      <c r="B93" s="72" t="s">
        <v>17</v>
      </c>
      <c r="C93" s="72" t="s">
        <v>487</v>
      </c>
      <c r="D93" t="s">
        <v>488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1000</v>
      </c>
      <c r="Q93" s="6">
        <v>1000</v>
      </c>
    </row>
    <row r="94" spans="1:17" ht="15" x14ac:dyDescent="0.25">
      <c r="A94" t="str">
        <f t="shared" si="1"/>
        <v>0009-OTI2.3.2.2.2.1</v>
      </c>
      <c r="B94" s="72" t="s">
        <v>17</v>
      </c>
      <c r="C94" s="72" t="s">
        <v>563</v>
      </c>
      <c r="D94" t="s">
        <v>564</v>
      </c>
      <c r="E94" s="6">
        <v>0</v>
      </c>
      <c r="F94" s="6">
        <v>5358</v>
      </c>
      <c r="G94" s="6">
        <v>2679</v>
      </c>
      <c r="H94" s="6">
        <v>2679</v>
      </c>
      <c r="I94" s="6">
        <v>2679</v>
      </c>
      <c r="J94" s="6">
        <v>2679</v>
      </c>
      <c r="K94" s="6">
        <v>2679</v>
      </c>
      <c r="L94" s="6">
        <v>2679</v>
      </c>
      <c r="M94" s="6">
        <v>2679</v>
      </c>
      <c r="N94" s="6">
        <v>2679</v>
      </c>
      <c r="O94" s="6">
        <v>2679</v>
      </c>
      <c r="P94" s="6">
        <v>72531</v>
      </c>
      <c r="Q94" s="6">
        <v>102000</v>
      </c>
    </row>
    <row r="95" spans="1:17" ht="15" x14ac:dyDescent="0.25">
      <c r="A95" t="str">
        <f t="shared" si="1"/>
        <v>0009-OTI2.3.2.2.2.2</v>
      </c>
      <c r="B95" s="72" t="s">
        <v>17</v>
      </c>
      <c r="C95" s="72" t="s">
        <v>566</v>
      </c>
      <c r="D95" t="s">
        <v>567</v>
      </c>
      <c r="E95" s="6">
        <v>0</v>
      </c>
      <c r="F95" s="6">
        <v>14073.34</v>
      </c>
      <c r="G95" s="6">
        <v>7037.66</v>
      </c>
      <c r="H95" s="6">
        <v>6000</v>
      </c>
      <c r="I95" s="6">
        <v>6000</v>
      </c>
      <c r="J95" s="6">
        <v>6000</v>
      </c>
      <c r="K95" s="6">
        <v>6000</v>
      </c>
      <c r="L95" s="6">
        <v>4889</v>
      </c>
      <c r="M95" s="6">
        <v>0</v>
      </c>
      <c r="N95" s="6">
        <v>0</v>
      </c>
      <c r="O95" s="6">
        <v>0</v>
      </c>
      <c r="P95" s="6">
        <v>0</v>
      </c>
      <c r="Q95" s="6">
        <v>50000</v>
      </c>
    </row>
    <row r="96" spans="1:17" ht="15" x14ac:dyDescent="0.25">
      <c r="A96" t="str">
        <f t="shared" si="1"/>
        <v>0009-OTI2.3.2.2.2.3</v>
      </c>
      <c r="B96" s="72" t="s">
        <v>17</v>
      </c>
      <c r="C96" s="72" t="s">
        <v>568</v>
      </c>
      <c r="D96" t="s">
        <v>569</v>
      </c>
      <c r="E96" s="6">
        <v>0</v>
      </c>
      <c r="F96" s="6">
        <v>10920.939999999999</v>
      </c>
      <c r="G96" s="6">
        <v>5851.2</v>
      </c>
      <c r="H96" s="6">
        <v>9977</v>
      </c>
      <c r="I96" s="6">
        <v>7525</v>
      </c>
      <c r="J96" s="6">
        <v>8306.4600000000009</v>
      </c>
      <c r="K96" s="6">
        <v>5025</v>
      </c>
      <c r="L96" s="6">
        <v>10025</v>
      </c>
      <c r="M96" s="6">
        <v>10025</v>
      </c>
      <c r="N96" s="6">
        <v>10025</v>
      </c>
      <c r="O96" s="6">
        <v>10025</v>
      </c>
      <c r="P96" s="6">
        <v>28994.400000000001</v>
      </c>
      <c r="Q96" s="6">
        <v>116700</v>
      </c>
    </row>
    <row r="97" spans="1:17" ht="15" x14ac:dyDescent="0.25">
      <c r="A97" t="str">
        <f t="shared" si="1"/>
        <v>0009-OTI2.3.2.2.3.99</v>
      </c>
      <c r="B97" s="72" t="s">
        <v>17</v>
      </c>
      <c r="C97" s="72" t="s">
        <v>572</v>
      </c>
      <c r="D97" t="s">
        <v>573</v>
      </c>
      <c r="E97" s="6">
        <v>0</v>
      </c>
      <c r="F97" s="6">
        <v>72931.3</v>
      </c>
      <c r="G97" s="6">
        <v>73200</v>
      </c>
      <c r="H97" s="6">
        <v>73200</v>
      </c>
      <c r="I97" s="6">
        <v>94596.74</v>
      </c>
      <c r="J97" s="6">
        <v>160968.70000000001</v>
      </c>
      <c r="K97" s="6">
        <v>87500</v>
      </c>
      <c r="L97" s="6">
        <v>87500</v>
      </c>
      <c r="M97" s="6">
        <v>87500</v>
      </c>
      <c r="N97" s="6">
        <v>87500</v>
      </c>
      <c r="O97" s="6">
        <v>87500</v>
      </c>
      <c r="P97" s="6">
        <v>87603.26</v>
      </c>
      <c r="Q97" s="6">
        <v>1000000</v>
      </c>
    </row>
    <row r="98" spans="1:17" ht="15" x14ac:dyDescent="0.25">
      <c r="A98" t="str">
        <f t="shared" si="1"/>
        <v>0009-OTI2.3.2.4.7.1</v>
      </c>
      <c r="B98" s="72" t="s">
        <v>17</v>
      </c>
      <c r="C98" s="72" t="s">
        <v>609</v>
      </c>
      <c r="D98" t="s">
        <v>610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36000</v>
      </c>
      <c r="M98" s="6">
        <v>0</v>
      </c>
      <c r="N98" s="6">
        <v>0</v>
      </c>
      <c r="O98" s="6">
        <v>0</v>
      </c>
      <c r="P98" s="6">
        <v>0</v>
      </c>
      <c r="Q98" s="6">
        <v>36000</v>
      </c>
    </row>
    <row r="99" spans="1:17" ht="15" x14ac:dyDescent="0.25">
      <c r="A99" t="str">
        <f t="shared" si="1"/>
        <v>0009-OTI2.3.2.5.1.4</v>
      </c>
      <c r="B99" s="72" t="s">
        <v>17</v>
      </c>
      <c r="C99" s="72" t="s">
        <v>622</v>
      </c>
      <c r="D99" t="s">
        <v>623</v>
      </c>
      <c r="E99" s="6">
        <v>3249.33</v>
      </c>
      <c r="F99" s="6">
        <v>3938.43</v>
      </c>
      <c r="G99" s="6">
        <v>3830.4</v>
      </c>
      <c r="H99" s="6">
        <v>3830.4</v>
      </c>
      <c r="I99" s="6">
        <v>3830.4</v>
      </c>
      <c r="J99" s="6">
        <v>4315.07</v>
      </c>
      <c r="K99" s="6">
        <v>3830.4</v>
      </c>
      <c r="L99" s="6">
        <v>3830.4</v>
      </c>
      <c r="M99" s="6">
        <v>3830.4</v>
      </c>
      <c r="N99" s="6">
        <v>3830.4</v>
      </c>
      <c r="O99" s="6">
        <v>3722.37</v>
      </c>
      <c r="P99" s="6">
        <v>0</v>
      </c>
      <c r="Q99" s="6">
        <v>42038.000000000007</v>
      </c>
    </row>
    <row r="100" spans="1:17" ht="15" x14ac:dyDescent="0.25">
      <c r="A100" t="str">
        <f t="shared" si="1"/>
        <v>0009-OTI2.3.2.5.1.99</v>
      </c>
      <c r="B100" s="72" t="s">
        <v>17</v>
      </c>
      <c r="C100" s="72" t="s">
        <v>624</v>
      </c>
      <c r="D100" t="s">
        <v>625</v>
      </c>
      <c r="E100" s="6">
        <v>0</v>
      </c>
      <c r="F100" s="6">
        <v>3985.45</v>
      </c>
      <c r="G100" s="6">
        <v>153985.45000000001</v>
      </c>
      <c r="H100" s="6">
        <v>3985.45</v>
      </c>
      <c r="I100" s="6">
        <v>3985.45</v>
      </c>
      <c r="J100" s="6">
        <v>3985.45</v>
      </c>
      <c r="K100" s="6">
        <v>3985.45</v>
      </c>
      <c r="L100" s="6">
        <v>0</v>
      </c>
      <c r="M100" s="6">
        <v>0</v>
      </c>
      <c r="N100" s="6">
        <v>0</v>
      </c>
      <c r="O100" s="6">
        <v>43000</v>
      </c>
      <c r="P100" s="6">
        <v>79087.3</v>
      </c>
      <c r="Q100" s="6">
        <v>296000</v>
      </c>
    </row>
    <row r="101" spans="1:17" ht="15" x14ac:dyDescent="0.25">
      <c r="A101" t="str">
        <f t="shared" si="1"/>
        <v>0009-OTI2.3.2.7.11.99</v>
      </c>
      <c r="B101" s="72" t="s">
        <v>17</v>
      </c>
      <c r="C101" s="72" t="s">
        <v>688</v>
      </c>
      <c r="D101" t="s">
        <v>689</v>
      </c>
      <c r="E101" s="6">
        <v>0</v>
      </c>
      <c r="F101" s="6">
        <v>0</v>
      </c>
      <c r="G101" s="6">
        <v>0</v>
      </c>
      <c r="H101" s="6">
        <v>0</v>
      </c>
      <c r="I101" s="6">
        <v>3602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3602</v>
      </c>
    </row>
    <row r="102" spans="1:17" ht="15" x14ac:dyDescent="0.25">
      <c r="A102" t="str">
        <f t="shared" si="1"/>
        <v>0009-OTI2.3.2.7.13.98</v>
      </c>
      <c r="B102" s="72" t="s">
        <v>17</v>
      </c>
      <c r="C102" s="72" t="s">
        <v>700</v>
      </c>
      <c r="D102" t="s">
        <v>701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6000</v>
      </c>
      <c r="L102" s="6">
        <v>0</v>
      </c>
      <c r="M102" s="6">
        <v>0</v>
      </c>
      <c r="N102" s="6">
        <v>20000</v>
      </c>
      <c r="O102" s="6">
        <v>0</v>
      </c>
      <c r="P102" s="6">
        <v>0</v>
      </c>
      <c r="Q102" s="6">
        <v>26000</v>
      </c>
    </row>
    <row r="103" spans="1:17" ht="15" x14ac:dyDescent="0.25">
      <c r="A103" t="str">
        <f t="shared" si="1"/>
        <v>0009-OTI2.3.2.7.4.1</v>
      </c>
      <c r="B103" s="72" t="s">
        <v>17</v>
      </c>
      <c r="C103" s="72" t="s">
        <v>726</v>
      </c>
      <c r="D103" t="s">
        <v>727</v>
      </c>
      <c r="E103" s="6">
        <v>0</v>
      </c>
      <c r="F103" s="6">
        <v>0</v>
      </c>
      <c r="G103" s="6">
        <v>1400</v>
      </c>
      <c r="H103" s="6">
        <v>56300</v>
      </c>
      <c r="I103" s="6">
        <v>50050</v>
      </c>
      <c r="J103" s="6">
        <v>43750</v>
      </c>
      <c r="K103" s="6">
        <v>43750</v>
      </c>
      <c r="L103" s="6">
        <v>49750</v>
      </c>
      <c r="M103" s="6">
        <v>64750</v>
      </c>
      <c r="N103" s="6">
        <v>64750</v>
      </c>
      <c r="O103" s="6">
        <v>64750</v>
      </c>
      <c r="P103" s="6">
        <v>60750</v>
      </c>
      <c r="Q103" s="6">
        <v>500000</v>
      </c>
    </row>
    <row r="104" spans="1:17" ht="15" x14ac:dyDescent="0.25">
      <c r="A104" t="str">
        <f t="shared" si="1"/>
        <v>0009-OTI2.3.2.7.4.2</v>
      </c>
      <c r="B104" s="72" t="s">
        <v>17</v>
      </c>
      <c r="C104" s="72" t="s">
        <v>728</v>
      </c>
      <c r="D104" t="s">
        <v>729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37000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37000</v>
      </c>
    </row>
    <row r="105" spans="1:17" ht="15" x14ac:dyDescent="0.25">
      <c r="A105" t="str">
        <f t="shared" si="1"/>
        <v>0009-OTI2.3.2.7.4.99</v>
      </c>
      <c r="B105" s="72" t="s">
        <v>17</v>
      </c>
      <c r="C105" s="72" t="s">
        <v>732</v>
      </c>
      <c r="D105" t="s">
        <v>733</v>
      </c>
      <c r="E105" s="6">
        <v>0</v>
      </c>
      <c r="F105" s="6">
        <v>0</v>
      </c>
      <c r="G105" s="6">
        <v>27500</v>
      </c>
      <c r="H105" s="6">
        <v>27500</v>
      </c>
      <c r="I105" s="6">
        <v>39500</v>
      </c>
      <c r="J105" s="6">
        <v>37500</v>
      </c>
      <c r="K105" s="6">
        <v>17500</v>
      </c>
      <c r="L105" s="6">
        <v>17500</v>
      </c>
      <c r="M105" s="6">
        <v>29900</v>
      </c>
      <c r="N105" s="6">
        <v>3500</v>
      </c>
      <c r="O105" s="6">
        <v>3500</v>
      </c>
      <c r="P105" s="6">
        <v>39100</v>
      </c>
      <c r="Q105" s="6">
        <v>243000</v>
      </c>
    </row>
    <row r="106" spans="1:17" ht="15" x14ac:dyDescent="0.25">
      <c r="A106" t="str">
        <f t="shared" si="1"/>
        <v>0009-OTI2.3.2.9.1.1</v>
      </c>
      <c r="B106" s="72" t="s">
        <v>17</v>
      </c>
      <c r="C106" s="72" t="s">
        <v>774</v>
      </c>
      <c r="D106" t="s">
        <v>775</v>
      </c>
      <c r="E106" s="6">
        <v>0</v>
      </c>
      <c r="F106" s="6">
        <v>0</v>
      </c>
      <c r="G106" s="6">
        <v>3500</v>
      </c>
      <c r="H106" s="6">
        <v>24500</v>
      </c>
      <c r="I106" s="6">
        <v>24500</v>
      </c>
      <c r="J106" s="6">
        <v>23400</v>
      </c>
      <c r="K106" s="6">
        <v>3500</v>
      </c>
      <c r="L106" s="6">
        <v>3500</v>
      </c>
      <c r="M106" s="6">
        <v>3500</v>
      </c>
      <c r="N106" s="6">
        <v>3500</v>
      </c>
      <c r="O106" s="6">
        <v>3500</v>
      </c>
      <c r="P106" s="6">
        <v>3500</v>
      </c>
      <c r="Q106" s="6">
        <v>96900</v>
      </c>
    </row>
    <row r="107" spans="1:17" ht="15" x14ac:dyDescent="0.25">
      <c r="A107" t="str">
        <f t="shared" si="1"/>
        <v>0009-OTI2.5.4.1.2.1</v>
      </c>
      <c r="B107" s="72" t="s">
        <v>17</v>
      </c>
      <c r="C107" s="72" t="s">
        <v>907</v>
      </c>
      <c r="D107" t="s">
        <v>908</v>
      </c>
      <c r="E107" s="6">
        <v>0</v>
      </c>
      <c r="F107" s="6">
        <v>226.8</v>
      </c>
      <c r="G107" s="6">
        <v>1152</v>
      </c>
      <c r="H107" s="6">
        <v>380</v>
      </c>
      <c r="I107" s="6">
        <v>380</v>
      </c>
      <c r="J107" s="6">
        <v>380</v>
      </c>
      <c r="K107" s="6">
        <v>380</v>
      </c>
      <c r="L107" s="6">
        <v>380</v>
      </c>
      <c r="M107" s="6">
        <v>380</v>
      </c>
      <c r="N107" s="6">
        <v>375</v>
      </c>
      <c r="O107" s="6">
        <v>180</v>
      </c>
      <c r="P107" s="6">
        <v>178.2</v>
      </c>
      <c r="Q107" s="6">
        <v>4392</v>
      </c>
    </row>
    <row r="108" spans="1:17" ht="15" x14ac:dyDescent="0.25">
      <c r="A108" t="str">
        <f t="shared" si="1"/>
        <v>0009-OTI2.6.6.1.3.99</v>
      </c>
      <c r="B108" s="73" t="s">
        <v>17</v>
      </c>
      <c r="C108" s="72" t="s">
        <v>1236</v>
      </c>
      <c r="D108" t="s">
        <v>1237</v>
      </c>
      <c r="E108" s="6">
        <v>0</v>
      </c>
      <c r="F108" s="6">
        <v>0</v>
      </c>
      <c r="G108" s="6">
        <v>0</v>
      </c>
      <c r="H108" s="6">
        <v>39500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39500</v>
      </c>
    </row>
    <row r="109" spans="1:17" ht="15" x14ac:dyDescent="0.25">
      <c r="A109" t="str">
        <f t="shared" si="1"/>
        <v>0010-OA2.1.1.1.1.8</v>
      </c>
      <c r="B109" s="72" t="s">
        <v>18</v>
      </c>
      <c r="C109" s="72" t="s">
        <v>71</v>
      </c>
      <c r="D109" t="s">
        <v>72</v>
      </c>
      <c r="E109" s="6">
        <v>15087.5</v>
      </c>
      <c r="F109" s="6">
        <v>15087.5</v>
      </c>
      <c r="G109" s="6">
        <v>15189.709999999994</v>
      </c>
      <c r="H109" s="6">
        <v>15189.709999999994</v>
      </c>
      <c r="I109" s="6">
        <v>15394.129999999997</v>
      </c>
      <c r="J109" s="6">
        <v>15189.709999999994</v>
      </c>
      <c r="K109" s="6">
        <v>15189.709999999994</v>
      </c>
      <c r="L109" s="6">
        <v>15189.709999999994</v>
      </c>
      <c r="M109" s="6">
        <v>15189.709999999994</v>
      </c>
      <c r="N109" s="6">
        <v>15189.709999999994</v>
      </c>
      <c r="O109" s="6">
        <v>15189.709999999994</v>
      </c>
      <c r="P109" s="6">
        <v>15190.189999999991</v>
      </c>
      <c r="Q109" s="6">
        <v>182276.99999999994</v>
      </c>
    </row>
    <row r="110" spans="1:17" ht="15" x14ac:dyDescent="0.25">
      <c r="A110" t="str">
        <f t="shared" si="1"/>
        <v>0010-OA2.1.1.13.1.1</v>
      </c>
      <c r="B110" s="72" t="s">
        <v>18</v>
      </c>
      <c r="C110" s="72" t="s">
        <v>115</v>
      </c>
      <c r="D110" t="s">
        <v>116</v>
      </c>
      <c r="E110" s="6">
        <v>247707.65000000002</v>
      </c>
      <c r="F110" s="6">
        <v>246163.96000000005</v>
      </c>
      <c r="G110" s="6">
        <v>263339.22000000003</v>
      </c>
      <c r="H110" s="6">
        <v>263339.22000000003</v>
      </c>
      <c r="I110" s="6">
        <v>401355.05</v>
      </c>
      <c r="J110" s="6">
        <v>263339.22000000003</v>
      </c>
      <c r="K110" s="6">
        <v>263339.22000000003</v>
      </c>
      <c r="L110" s="6">
        <v>263339.22000000003</v>
      </c>
      <c r="M110" s="6">
        <v>263339.22000000003</v>
      </c>
      <c r="N110" s="6">
        <v>263339.22000000003</v>
      </c>
      <c r="O110" s="6">
        <v>263339.22000000003</v>
      </c>
      <c r="P110" s="6">
        <v>263339.58000000007</v>
      </c>
      <c r="Q110" s="6">
        <v>3265279.9999999977</v>
      </c>
    </row>
    <row r="111" spans="1:17" ht="15" x14ac:dyDescent="0.25">
      <c r="A111" t="str">
        <f t="shared" si="1"/>
        <v>0010-OA2.1.1.13.1.2</v>
      </c>
      <c r="B111" s="72" t="s">
        <v>18</v>
      </c>
      <c r="C111" s="72" t="s">
        <v>120</v>
      </c>
      <c r="D111" t="s">
        <v>121</v>
      </c>
      <c r="E111" s="6">
        <v>13317.5</v>
      </c>
      <c r="F111" s="6">
        <v>13329.83</v>
      </c>
      <c r="G111" s="6">
        <v>34520.949999999997</v>
      </c>
      <c r="H111" s="6">
        <v>41397.71</v>
      </c>
      <c r="I111" s="6">
        <v>86079.71</v>
      </c>
      <c r="J111" s="6">
        <v>43685.14</v>
      </c>
      <c r="K111" s="6">
        <v>43685.14</v>
      </c>
      <c r="L111" s="6">
        <v>43685.14</v>
      </c>
      <c r="M111" s="6">
        <v>43685.14</v>
      </c>
      <c r="N111" s="6">
        <v>43685.14</v>
      </c>
      <c r="O111" s="6">
        <v>43685.14</v>
      </c>
      <c r="P111" s="6">
        <v>103378.45999999999</v>
      </c>
      <c r="Q111" s="6">
        <v>554135</v>
      </c>
    </row>
    <row r="112" spans="1:17" ht="15" x14ac:dyDescent="0.25">
      <c r="A112" t="str">
        <f t="shared" si="1"/>
        <v>0010-OA2.1.1.9.1.2</v>
      </c>
      <c r="B112" s="72" t="s">
        <v>18</v>
      </c>
      <c r="C112" s="72" t="s">
        <v>226</v>
      </c>
      <c r="D112" t="s">
        <v>227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15190</v>
      </c>
      <c r="L112" s="6">
        <v>0</v>
      </c>
      <c r="M112" s="6">
        <v>0</v>
      </c>
      <c r="N112" s="6">
        <v>0</v>
      </c>
      <c r="O112" s="6">
        <v>0</v>
      </c>
      <c r="P112" s="6">
        <v>15190</v>
      </c>
      <c r="Q112" s="6">
        <v>30380</v>
      </c>
    </row>
    <row r="113" spans="1:17" ht="15" x14ac:dyDescent="0.25">
      <c r="A113" t="str">
        <f t="shared" si="1"/>
        <v>0010-OA2.1.1.9.1.4</v>
      </c>
      <c r="B113" s="72" t="s">
        <v>18</v>
      </c>
      <c r="C113" s="72" t="s">
        <v>230</v>
      </c>
      <c r="D113" t="s">
        <v>231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13200</v>
      </c>
      <c r="L113" s="6">
        <v>0</v>
      </c>
      <c r="M113" s="6">
        <v>0</v>
      </c>
      <c r="N113" s="6">
        <v>0</v>
      </c>
      <c r="O113" s="6">
        <v>0</v>
      </c>
      <c r="P113" s="6">
        <v>13200</v>
      </c>
      <c r="Q113" s="6">
        <v>26400</v>
      </c>
    </row>
    <row r="114" spans="1:17" ht="15" x14ac:dyDescent="0.25">
      <c r="A114" t="str">
        <f t="shared" si="1"/>
        <v>0010-OA2.1.1.9.3.14</v>
      </c>
      <c r="B114" s="72" t="s">
        <v>18</v>
      </c>
      <c r="C114" s="72" t="s">
        <v>238</v>
      </c>
      <c r="D114" t="s">
        <v>239</v>
      </c>
      <c r="E114" s="6">
        <v>49000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6200</v>
      </c>
      <c r="Q114" s="6">
        <v>55200</v>
      </c>
    </row>
    <row r="115" spans="1:17" ht="15" x14ac:dyDescent="0.25">
      <c r="A115" t="str">
        <f t="shared" si="1"/>
        <v>0010-OA2.1.3.1.1.12</v>
      </c>
      <c r="B115" s="72" t="s">
        <v>18</v>
      </c>
      <c r="C115" s="72" t="s">
        <v>270</v>
      </c>
      <c r="D115" t="s">
        <v>271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11395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11395</v>
      </c>
    </row>
    <row r="116" spans="1:17" ht="15" x14ac:dyDescent="0.25">
      <c r="A116" t="str">
        <f t="shared" si="1"/>
        <v>0010-OA2.1.3.1.1.13</v>
      </c>
      <c r="B116" s="72" t="s">
        <v>18</v>
      </c>
      <c r="C116" s="72" t="s">
        <v>272</v>
      </c>
      <c r="D116" t="s">
        <v>273</v>
      </c>
      <c r="E116" s="6">
        <v>1357.88</v>
      </c>
      <c r="F116" s="6">
        <v>1357.88</v>
      </c>
      <c r="G116" s="6">
        <v>1367.07</v>
      </c>
      <c r="H116" s="6">
        <v>1367.07</v>
      </c>
      <c r="I116" s="6">
        <v>1385.45</v>
      </c>
      <c r="J116" s="6">
        <v>1367.07</v>
      </c>
      <c r="K116" s="6">
        <v>1367.07</v>
      </c>
      <c r="L116" s="6">
        <v>1367.07</v>
      </c>
      <c r="M116" s="6">
        <v>1367.07</v>
      </c>
      <c r="N116" s="6">
        <v>1367.07</v>
      </c>
      <c r="O116" s="6">
        <v>1367.07</v>
      </c>
      <c r="P116" s="6">
        <v>1367.23</v>
      </c>
      <c r="Q116" s="6">
        <v>16405</v>
      </c>
    </row>
    <row r="117" spans="1:17" ht="15" x14ac:dyDescent="0.25">
      <c r="A117" t="str">
        <f t="shared" si="1"/>
        <v>0010-OA2.1.3.1.1.15</v>
      </c>
      <c r="B117" s="72" t="s">
        <v>18</v>
      </c>
      <c r="C117" s="72" t="s">
        <v>276</v>
      </c>
      <c r="D117" t="s">
        <v>277</v>
      </c>
      <c r="E117" s="6">
        <v>8233.8400000000038</v>
      </c>
      <c r="F117" s="6">
        <v>7800.4800000000041</v>
      </c>
      <c r="G117" s="6">
        <v>8859.5800000000036</v>
      </c>
      <c r="H117" s="6">
        <v>8859.5800000000036</v>
      </c>
      <c r="I117" s="6">
        <v>10863.300000000003</v>
      </c>
      <c r="J117" s="6">
        <v>8859.5800000000036</v>
      </c>
      <c r="K117" s="6">
        <v>8859.5800000000036</v>
      </c>
      <c r="L117" s="6">
        <v>8859.5800000000036</v>
      </c>
      <c r="M117" s="6">
        <v>8859.5800000000036</v>
      </c>
      <c r="N117" s="6">
        <v>8859.5800000000036</v>
      </c>
      <c r="O117" s="6">
        <v>8859.5800000000036</v>
      </c>
      <c r="P117" s="6">
        <v>8860.7400000000034</v>
      </c>
      <c r="Q117" s="6">
        <v>106635.00000000012</v>
      </c>
    </row>
    <row r="118" spans="1:17" ht="15" x14ac:dyDescent="0.25">
      <c r="A118" t="str">
        <f t="shared" si="1"/>
        <v>0010-OA2.3.1.1.1.1</v>
      </c>
      <c r="B118" s="72" t="s">
        <v>18</v>
      </c>
      <c r="C118" s="72" t="s">
        <v>394</v>
      </c>
      <c r="D118" t="s">
        <v>395</v>
      </c>
      <c r="E118" s="6">
        <v>0</v>
      </c>
      <c r="F118" s="6">
        <v>0</v>
      </c>
      <c r="G118" s="6">
        <v>0</v>
      </c>
      <c r="H118" s="6">
        <v>1500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1000</v>
      </c>
      <c r="O118" s="6">
        <v>0</v>
      </c>
      <c r="P118" s="6">
        <v>0</v>
      </c>
      <c r="Q118" s="6">
        <v>2500</v>
      </c>
    </row>
    <row r="119" spans="1:17" ht="15" x14ac:dyDescent="0.25">
      <c r="A119" t="str">
        <f t="shared" si="1"/>
        <v>0010-OA2.3.1.11.1.5</v>
      </c>
      <c r="B119" s="72" t="s">
        <v>18</v>
      </c>
      <c r="C119" s="72" t="s">
        <v>429</v>
      </c>
      <c r="D119" t="s">
        <v>430</v>
      </c>
      <c r="E119" s="6">
        <v>200</v>
      </c>
      <c r="F119" s="6">
        <v>0</v>
      </c>
      <c r="G119" s="6">
        <v>120</v>
      </c>
      <c r="H119" s="6">
        <v>120</v>
      </c>
      <c r="I119" s="6">
        <v>120</v>
      </c>
      <c r="J119" s="6">
        <v>120</v>
      </c>
      <c r="K119" s="6">
        <v>120</v>
      </c>
      <c r="L119" s="6">
        <v>120</v>
      </c>
      <c r="M119" s="6">
        <v>120</v>
      </c>
      <c r="N119" s="6">
        <v>120</v>
      </c>
      <c r="O119" s="6">
        <v>120</v>
      </c>
      <c r="P119" s="6">
        <v>120</v>
      </c>
      <c r="Q119" s="6">
        <v>1400</v>
      </c>
    </row>
    <row r="120" spans="1:17" ht="15" x14ac:dyDescent="0.25">
      <c r="A120" t="str">
        <f t="shared" si="1"/>
        <v>0010-OA2.3.1.2.1.1</v>
      </c>
      <c r="B120" s="72" t="s">
        <v>18</v>
      </c>
      <c r="C120" s="72" t="s">
        <v>433</v>
      </c>
      <c r="D120" t="s">
        <v>434</v>
      </c>
      <c r="E120" s="6">
        <v>0</v>
      </c>
      <c r="F120" s="6">
        <v>0</v>
      </c>
      <c r="G120" s="6">
        <v>2500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2500</v>
      </c>
      <c r="P120" s="6">
        <v>0</v>
      </c>
      <c r="Q120" s="6">
        <v>5000</v>
      </c>
    </row>
    <row r="121" spans="1:17" ht="15" x14ac:dyDescent="0.25">
      <c r="A121" t="str">
        <f t="shared" si="1"/>
        <v>0010-OA2.3.1.3.1.1</v>
      </c>
      <c r="B121" s="72" t="s">
        <v>18</v>
      </c>
      <c r="C121" s="72" t="s">
        <v>444</v>
      </c>
      <c r="D121" t="s">
        <v>445</v>
      </c>
      <c r="E121" s="6">
        <v>0</v>
      </c>
      <c r="F121" s="6">
        <v>0</v>
      </c>
      <c r="G121" s="6">
        <v>0</v>
      </c>
      <c r="H121" s="6">
        <v>0</v>
      </c>
      <c r="I121" s="6">
        <v>1573.25</v>
      </c>
      <c r="J121" s="6">
        <v>1573.25</v>
      </c>
      <c r="K121" s="6">
        <v>1573.25</v>
      </c>
      <c r="L121" s="6">
        <v>1573.25</v>
      </c>
      <c r="M121" s="6">
        <v>1573.25</v>
      </c>
      <c r="N121" s="6">
        <v>1573.25</v>
      </c>
      <c r="O121" s="6">
        <v>1573.25</v>
      </c>
      <c r="P121" s="6">
        <v>3987.25</v>
      </c>
      <c r="Q121" s="6">
        <v>15000</v>
      </c>
    </row>
    <row r="122" spans="1:17" ht="15" x14ac:dyDescent="0.25">
      <c r="A122" t="str">
        <f t="shared" si="1"/>
        <v>0010-OA2.3.1.5.1.2</v>
      </c>
      <c r="B122" s="72" t="s">
        <v>18</v>
      </c>
      <c r="C122" s="72" t="s">
        <v>464</v>
      </c>
      <c r="D122" t="s">
        <v>465</v>
      </c>
      <c r="E122" s="6">
        <v>150</v>
      </c>
      <c r="F122" s="6">
        <v>0</v>
      </c>
      <c r="G122" s="6">
        <v>17616</v>
      </c>
      <c r="H122" s="6">
        <v>133</v>
      </c>
      <c r="I122" s="6">
        <v>433</v>
      </c>
      <c r="J122" s="6">
        <v>133</v>
      </c>
      <c r="K122" s="6">
        <v>133</v>
      </c>
      <c r="L122" s="6">
        <v>133</v>
      </c>
      <c r="M122" s="6">
        <v>15533</v>
      </c>
      <c r="N122" s="6">
        <v>133</v>
      </c>
      <c r="O122" s="6">
        <v>3133</v>
      </c>
      <c r="P122" s="6">
        <v>270</v>
      </c>
      <c r="Q122" s="6">
        <v>37800</v>
      </c>
    </row>
    <row r="123" spans="1:17" ht="15" x14ac:dyDescent="0.25">
      <c r="A123" t="str">
        <f t="shared" si="1"/>
        <v>0010-OA2.3.1.5.3.1</v>
      </c>
      <c r="B123" s="72" t="s">
        <v>18</v>
      </c>
      <c r="C123" s="72" t="s">
        <v>468</v>
      </c>
      <c r="D123" t="s">
        <v>469</v>
      </c>
      <c r="E123" s="6">
        <v>0</v>
      </c>
      <c r="F123" s="6">
        <v>1996.67</v>
      </c>
      <c r="G123" s="6">
        <v>503.33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12500</v>
      </c>
      <c r="O123" s="6">
        <v>2500</v>
      </c>
      <c r="P123" s="6">
        <v>12500</v>
      </c>
      <c r="Q123" s="6">
        <v>30000</v>
      </c>
    </row>
    <row r="124" spans="1:17" ht="15" x14ac:dyDescent="0.25">
      <c r="A124" t="str">
        <f t="shared" si="1"/>
        <v>0010-OA2.3.1.5.4.1</v>
      </c>
      <c r="B124" s="72" t="s">
        <v>18</v>
      </c>
      <c r="C124" s="72" t="s">
        <v>472</v>
      </c>
      <c r="D124" t="s">
        <v>473</v>
      </c>
      <c r="E124" s="6">
        <v>150</v>
      </c>
      <c r="F124" s="6">
        <v>0</v>
      </c>
      <c r="G124" s="6">
        <v>2650</v>
      </c>
      <c r="H124" s="6">
        <v>100</v>
      </c>
      <c r="I124" s="6">
        <v>100</v>
      </c>
      <c r="J124" s="6">
        <v>100</v>
      </c>
      <c r="K124" s="6">
        <v>100</v>
      </c>
      <c r="L124" s="6">
        <v>100</v>
      </c>
      <c r="M124" s="6">
        <v>100</v>
      </c>
      <c r="N124" s="6">
        <v>2600</v>
      </c>
      <c r="O124" s="6">
        <v>100</v>
      </c>
      <c r="P124" s="6">
        <v>100</v>
      </c>
      <c r="Q124" s="6">
        <v>6200</v>
      </c>
    </row>
    <row r="125" spans="1:17" ht="15" x14ac:dyDescent="0.25">
      <c r="A125" t="str">
        <f t="shared" si="1"/>
        <v>0010-OA2.3.1.6.1.1</v>
      </c>
      <c r="B125" s="72" t="s">
        <v>18</v>
      </c>
      <c r="C125" s="72" t="s">
        <v>476</v>
      </c>
      <c r="D125" t="s">
        <v>477</v>
      </c>
      <c r="E125" s="6">
        <v>0</v>
      </c>
      <c r="F125" s="6">
        <v>0</v>
      </c>
      <c r="G125" s="6">
        <v>0</v>
      </c>
      <c r="H125" s="6">
        <v>1000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1000</v>
      </c>
    </row>
    <row r="126" spans="1:17" ht="15" x14ac:dyDescent="0.25">
      <c r="A126" t="str">
        <f t="shared" si="1"/>
        <v>0010-OA2.3.1.7.1.1</v>
      </c>
      <c r="B126" s="72" t="s">
        <v>18</v>
      </c>
      <c r="C126" s="72" t="s">
        <v>489</v>
      </c>
      <c r="D126" t="s">
        <v>490</v>
      </c>
      <c r="E126" s="6">
        <v>0</v>
      </c>
      <c r="F126" s="6">
        <v>0</v>
      </c>
      <c r="G126" s="6">
        <v>500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500</v>
      </c>
    </row>
    <row r="127" spans="1:17" ht="15" x14ac:dyDescent="0.25">
      <c r="A127" t="str">
        <f t="shared" si="1"/>
        <v>0010-OA2.3.1.8.1.2</v>
      </c>
      <c r="B127" s="72" t="s">
        <v>18</v>
      </c>
      <c r="C127" s="72" t="s">
        <v>499</v>
      </c>
      <c r="D127" t="s">
        <v>500</v>
      </c>
      <c r="E127" s="6">
        <v>0</v>
      </c>
      <c r="F127" s="6">
        <v>0</v>
      </c>
      <c r="G127" s="6">
        <v>1386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1386</v>
      </c>
    </row>
    <row r="128" spans="1:17" ht="15" x14ac:dyDescent="0.25">
      <c r="A128" t="str">
        <f t="shared" si="1"/>
        <v>0010-OA2.3.1.8.2.1</v>
      </c>
      <c r="B128" s="72" t="s">
        <v>18</v>
      </c>
      <c r="C128" s="72" t="s">
        <v>503</v>
      </c>
      <c r="D128" t="s">
        <v>504</v>
      </c>
      <c r="E128" s="6">
        <v>0</v>
      </c>
      <c r="F128" s="6">
        <v>0</v>
      </c>
      <c r="G128" s="6">
        <v>0</v>
      </c>
      <c r="H128" s="6">
        <v>1000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1000</v>
      </c>
    </row>
    <row r="129" spans="1:17" ht="15" x14ac:dyDescent="0.25">
      <c r="A129" t="str">
        <f t="shared" si="1"/>
        <v>0010-OA2.3.1.99.1.99</v>
      </c>
      <c r="B129" s="72" t="s">
        <v>18</v>
      </c>
      <c r="C129" s="72" t="s">
        <v>527</v>
      </c>
      <c r="D129" t="s">
        <v>528</v>
      </c>
      <c r="E129" s="6">
        <v>200</v>
      </c>
      <c r="F129" s="6">
        <v>0</v>
      </c>
      <c r="G129" s="6">
        <v>200</v>
      </c>
      <c r="H129" s="6">
        <v>200</v>
      </c>
      <c r="I129" s="6">
        <v>200</v>
      </c>
      <c r="J129" s="6">
        <v>200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1000</v>
      </c>
    </row>
    <row r="130" spans="1:17" ht="15" x14ac:dyDescent="0.25">
      <c r="A130" t="str">
        <f t="shared" si="1"/>
        <v>0010-OA2.3.2.1.2.99</v>
      </c>
      <c r="B130" s="72" t="s">
        <v>18</v>
      </c>
      <c r="C130" s="72" t="s">
        <v>547</v>
      </c>
      <c r="D130" t="s">
        <v>548</v>
      </c>
      <c r="E130" s="6">
        <v>700</v>
      </c>
      <c r="F130" s="6">
        <v>0</v>
      </c>
      <c r="G130" s="6">
        <v>1000</v>
      </c>
      <c r="H130" s="6">
        <v>1000</v>
      </c>
      <c r="I130" s="6">
        <v>1000</v>
      </c>
      <c r="J130" s="6">
        <v>1000</v>
      </c>
      <c r="K130" s="6">
        <v>1000</v>
      </c>
      <c r="L130" s="6">
        <v>1000</v>
      </c>
      <c r="M130" s="6">
        <v>1000</v>
      </c>
      <c r="N130" s="6">
        <v>1000</v>
      </c>
      <c r="O130" s="6">
        <v>300</v>
      </c>
      <c r="P130" s="6">
        <v>1000</v>
      </c>
      <c r="Q130" s="6">
        <v>10000</v>
      </c>
    </row>
    <row r="131" spans="1:17" ht="15" x14ac:dyDescent="0.25">
      <c r="A131" t="str">
        <f t="shared" si="1"/>
        <v>0010-OA2.3.2.2.1.1</v>
      </c>
      <c r="B131" s="72" t="s">
        <v>18</v>
      </c>
      <c r="C131" s="72" t="s">
        <v>554</v>
      </c>
      <c r="D131" t="s">
        <v>555</v>
      </c>
      <c r="E131" s="6">
        <v>0</v>
      </c>
      <c r="F131" s="6">
        <v>26996.17</v>
      </c>
      <c r="G131" s="6">
        <v>7900.38</v>
      </c>
      <c r="H131" s="6">
        <v>7900.38</v>
      </c>
      <c r="I131" s="6">
        <v>7900.38</v>
      </c>
      <c r="J131" s="6">
        <v>7900.38</v>
      </c>
      <c r="K131" s="6">
        <v>7900.38</v>
      </c>
      <c r="L131" s="6">
        <v>7900.38</v>
      </c>
      <c r="M131" s="6">
        <v>7900.38</v>
      </c>
      <c r="N131" s="6">
        <v>7900.38</v>
      </c>
      <c r="O131" s="6">
        <v>7900.38</v>
      </c>
      <c r="P131" s="6">
        <v>7900.41</v>
      </c>
      <c r="Q131" s="6">
        <v>106000.00000000001</v>
      </c>
    </row>
    <row r="132" spans="1:17" ht="15" x14ac:dyDescent="0.25">
      <c r="A132" t="str">
        <f t="shared" si="1"/>
        <v>0010-OA2.3.2.2.1.2</v>
      </c>
      <c r="B132" s="72" t="s">
        <v>18</v>
      </c>
      <c r="C132" s="72" t="s">
        <v>559</v>
      </c>
      <c r="D132" t="s">
        <v>560</v>
      </c>
      <c r="E132" s="6">
        <v>0</v>
      </c>
      <c r="F132" s="6">
        <v>2884.2</v>
      </c>
      <c r="G132" s="6">
        <v>1211.58</v>
      </c>
      <c r="H132" s="6">
        <v>1211.58</v>
      </c>
      <c r="I132" s="6">
        <v>1211.58</v>
      </c>
      <c r="J132" s="6">
        <v>1211.58</v>
      </c>
      <c r="K132" s="6">
        <v>1211.58</v>
      </c>
      <c r="L132" s="6">
        <v>1211.58</v>
      </c>
      <c r="M132" s="6">
        <v>1211.58</v>
      </c>
      <c r="N132" s="6">
        <v>1211.58</v>
      </c>
      <c r="O132" s="6">
        <v>1211.58</v>
      </c>
      <c r="P132" s="6">
        <v>1211.58</v>
      </c>
      <c r="Q132" s="6">
        <v>14999.999999999998</v>
      </c>
    </row>
    <row r="133" spans="1:17" ht="15" x14ac:dyDescent="0.25">
      <c r="A133" t="str">
        <f t="shared" si="1"/>
        <v>0010-OA2.3.2.2.3.99</v>
      </c>
      <c r="B133" s="72" t="s">
        <v>18</v>
      </c>
      <c r="C133" s="72" t="s">
        <v>572</v>
      </c>
      <c r="D133" t="s">
        <v>573</v>
      </c>
      <c r="E133" s="6">
        <v>0</v>
      </c>
      <c r="F133" s="6">
        <v>700</v>
      </c>
      <c r="G133" s="6">
        <v>700</v>
      </c>
      <c r="H133" s="6">
        <v>700</v>
      </c>
      <c r="I133" s="6">
        <v>855</v>
      </c>
      <c r="J133" s="6">
        <v>1555</v>
      </c>
      <c r="K133" s="6">
        <v>855</v>
      </c>
      <c r="L133" s="6">
        <v>855</v>
      </c>
      <c r="M133" s="6">
        <v>855</v>
      </c>
      <c r="N133" s="6">
        <v>855</v>
      </c>
      <c r="O133" s="6">
        <v>855</v>
      </c>
      <c r="P133" s="6">
        <v>855</v>
      </c>
      <c r="Q133" s="6">
        <v>9640</v>
      </c>
    </row>
    <row r="134" spans="1:17" ht="15" x14ac:dyDescent="0.25">
      <c r="A134" t="str">
        <f t="shared" si="1"/>
        <v>0010-OA2.3.2.2.5.1</v>
      </c>
      <c r="B134" s="72" t="s">
        <v>18</v>
      </c>
      <c r="C134" s="72" t="s">
        <v>579</v>
      </c>
      <c r="D134" t="s">
        <v>580</v>
      </c>
      <c r="E134" s="6">
        <v>9930.2900000000009</v>
      </c>
      <c r="F134" s="6">
        <v>4611.25</v>
      </c>
      <c r="G134" s="6">
        <v>5912.46</v>
      </c>
      <c r="H134" s="6">
        <v>6818</v>
      </c>
      <c r="I134" s="6">
        <v>6818</v>
      </c>
      <c r="J134" s="6">
        <v>6818</v>
      </c>
      <c r="K134" s="6">
        <v>19610</v>
      </c>
      <c r="L134" s="6">
        <v>19610</v>
      </c>
      <c r="M134" s="6">
        <v>19610</v>
      </c>
      <c r="N134" s="6">
        <v>19610</v>
      </c>
      <c r="O134" s="6">
        <v>19612</v>
      </c>
      <c r="P134" s="6">
        <v>12792</v>
      </c>
      <c r="Q134" s="6">
        <v>151752</v>
      </c>
    </row>
    <row r="135" spans="1:17" ht="15" x14ac:dyDescent="0.25">
      <c r="A135" t="str">
        <f t="shared" ref="A135:A198" si="2">+CONCATENATE(B135,C135)</f>
        <v>0010-OA2.3.2.3.1.1</v>
      </c>
      <c r="B135" s="72" t="s">
        <v>18</v>
      </c>
      <c r="C135" s="72" t="s">
        <v>581</v>
      </c>
      <c r="D135" t="s">
        <v>582</v>
      </c>
      <c r="E135" s="6">
        <v>0</v>
      </c>
      <c r="F135" s="6">
        <v>44695.68</v>
      </c>
      <c r="G135" s="6">
        <v>35953.96</v>
      </c>
      <c r="H135" s="6">
        <v>64638.380000000005</v>
      </c>
      <c r="I135" s="6">
        <v>57571.360000000008</v>
      </c>
      <c r="J135" s="6">
        <v>23000</v>
      </c>
      <c r="K135" s="6">
        <v>23000</v>
      </c>
      <c r="L135" s="6">
        <v>23000</v>
      </c>
      <c r="M135" s="6">
        <v>24908.58</v>
      </c>
      <c r="N135" s="6">
        <v>23000</v>
      </c>
      <c r="O135" s="6">
        <v>22398.04</v>
      </c>
      <c r="P135" s="6">
        <v>0</v>
      </c>
      <c r="Q135" s="6">
        <v>342166</v>
      </c>
    </row>
    <row r="136" spans="1:17" ht="15" x14ac:dyDescent="0.25">
      <c r="A136" t="str">
        <f t="shared" si="2"/>
        <v>0010-OA2.3.2.3.1.2</v>
      </c>
      <c r="B136" s="72" t="s">
        <v>18</v>
      </c>
      <c r="C136" s="72" t="s">
        <v>586</v>
      </c>
      <c r="D136" t="s">
        <v>587</v>
      </c>
      <c r="E136" s="6">
        <v>0</v>
      </c>
      <c r="F136" s="6">
        <v>0</v>
      </c>
      <c r="G136" s="6">
        <v>89499</v>
      </c>
      <c r="H136" s="6">
        <v>20833</v>
      </c>
      <c r="I136" s="6">
        <v>29833</v>
      </c>
      <c r="J136" s="6">
        <v>29833</v>
      </c>
      <c r="K136" s="6">
        <v>29833</v>
      </c>
      <c r="L136" s="6">
        <v>29833</v>
      </c>
      <c r="M136" s="6">
        <v>29833</v>
      </c>
      <c r="N136" s="6">
        <v>29833</v>
      </c>
      <c r="O136" s="6">
        <v>29833</v>
      </c>
      <c r="P136" s="6">
        <v>38833</v>
      </c>
      <c r="Q136" s="6">
        <v>357996</v>
      </c>
    </row>
    <row r="137" spans="1:17" ht="15" x14ac:dyDescent="0.25">
      <c r="A137" t="str">
        <f t="shared" si="2"/>
        <v>0010-OA2.3.2.4.2.1</v>
      </c>
      <c r="B137" s="72" t="s">
        <v>18</v>
      </c>
      <c r="C137" s="72" t="s">
        <v>588</v>
      </c>
      <c r="D137" t="s">
        <v>589</v>
      </c>
      <c r="E137" s="6">
        <v>0</v>
      </c>
      <c r="F137" s="6">
        <v>0</v>
      </c>
      <c r="G137" s="6">
        <v>0</v>
      </c>
      <c r="H137" s="6">
        <v>50000</v>
      </c>
      <c r="I137" s="6">
        <v>0</v>
      </c>
      <c r="J137" s="6">
        <v>0</v>
      </c>
      <c r="K137" s="6">
        <v>81304</v>
      </c>
      <c r="L137" s="6">
        <v>4000</v>
      </c>
      <c r="M137" s="6">
        <v>4000</v>
      </c>
      <c r="N137" s="6">
        <v>4000</v>
      </c>
      <c r="O137" s="6">
        <v>4000</v>
      </c>
      <c r="P137" s="6">
        <v>2000</v>
      </c>
      <c r="Q137" s="6">
        <v>149304</v>
      </c>
    </row>
    <row r="138" spans="1:17" ht="15" x14ac:dyDescent="0.25">
      <c r="A138" t="str">
        <f t="shared" si="2"/>
        <v>0010-OA2.3.2.4.5.1</v>
      </c>
      <c r="B138" s="72" t="s">
        <v>18</v>
      </c>
      <c r="C138" s="72" t="s">
        <v>605</v>
      </c>
      <c r="D138" t="s">
        <v>606</v>
      </c>
      <c r="E138" s="6">
        <v>0</v>
      </c>
      <c r="F138" s="6">
        <v>0</v>
      </c>
      <c r="G138" s="6">
        <v>0</v>
      </c>
      <c r="H138" s="6">
        <v>0</v>
      </c>
      <c r="I138" s="6">
        <v>6072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17097</v>
      </c>
      <c r="P138" s="6">
        <v>0</v>
      </c>
      <c r="Q138" s="6">
        <v>23169</v>
      </c>
    </row>
    <row r="139" spans="1:17" ht="15" x14ac:dyDescent="0.25">
      <c r="A139" t="str">
        <f t="shared" si="2"/>
        <v>0010-OA2.3.2.4.6.1</v>
      </c>
      <c r="B139" s="72" t="s">
        <v>18</v>
      </c>
      <c r="C139" s="72" t="s">
        <v>607</v>
      </c>
      <c r="D139" t="s">
        <v>608</v>
      </c>
      <c r="E139" s="6">
        <v>0</v>
      </c>
      <c r="F139" s="6">
        <v>0</v>
      </c>
      <c r="G139" s="6">
        <v>5000</v>
      </c>
      <c r="H139" s="6">
        <v>0</v>
      </c>
      <c r="I139" s="6">
        <v>0</v>
      </c>
      <c r="J139" s="6">
        <v>0</v>
      </c>
      <c r="K139" s="6">
        <v>5000</v>
      </c>
      <c r="L139" s="6">
        <v>0</v>
      </c>
      <c r="M139" s="6">
        <v>0</v>
      </c>
      <c r="N139" s="6">
        <v>0</v>
      </c>
      <c r="O139" s="6">
        <v>5000</v>
      </c>
      <c r="P139" s="6">
        <v>0</v>
      </c>
      <c r="Q139" s="6">
        <v>15000</v>
      </c>
    </row>
    <row r="140" spans="1:17" ht="15" x14ac:dyDescent="0.25">
      <c r="A140" t="str">
        <f t="shared" si="2"/>
        <v>0010-OA2.3.2.4.7.1</v>
      </c>
      <c r="B140" s="72" t="s">
        <v>18</v>
      </c>
      <c r="C140" s="72" t="s">
        <v>609</v>
      </c>
      <c r="D140" t="s">
        <v>610</v>
      </c>
      <c r="E140" s="6">
        <v>0</v>
      </c>
      <c r="F140" s="6">
        <v>332</v>
      </c>
      <c r="G140" s="6">
        <v>16116</v>
      </c>
      <c r="H140" s="6">
        <v>166</v>
      </c>
      <c r="I140" s="6">
        <v>166</v>
      </c>
      <c r="J140" s="6">
        <v>1116</v>
      </c>
      <c r="K140" s="6">
        <v>15166</v>
      </c>
      <c r="L140" s="6">
        <v>166</v>
      </c>
      <c r="M140" s="6">
        <v>1116</v>
      </c>
      <c r="N140" s="6">
        <v>4000</v>
      </c>
      <c r="O140" s="6">
        <v>24824</v>
      </c>
      <c r="P140" s="6">
        <v>950</v>
      </c>
      <c r="Q140" s="6">
        <v>64118</v>
      </c>
    </row>
    <row r="141" spans="1:17" ht="15" x14ac:dyDescent="0.25">
      <c r="A141" t="str">
        <f t="shared" si="2"/>
        <v>0010-OA2.3.2.5.1.1</v>
      </c>
      <c r="B141" s="72" t="s">
        <v>18</v>
      </c>
      <c r="C141" s="72" t="s">
        <v>613</v>
      </c>
      <c r="D141" t="s">
        <v>614</v>
      </c>
      <c r="E141" s="6">
        <v>0</v>
      </c>
      <c r="F141" s="6">
        <v>0</v>
      </c>
      <c r="G141" s="6">
        <v>0</v>
      </c>
      <c r="H141" s="6">
        <v>33858</v>
      </c>
      <c r="I141" s="6">
        <v>33858</v>
      </c>
      <c r="J141" s="6">
        <v>33858</v>
      </c>
      <c r="K141" s="6">
        <v>33858</v>
      </c>
      <c r="L141" s="6">
        <v>33858</v>
      </c>
      <c r="M141" s="6">
        <v>33858</v>
      </c>
      <c r="N141" s="6">
        <v>33858</v>
      </c>
      <c r="O141" s="6">
        <v>33858</v>
      </c>
      <c r="P141" s="6">
        <v>33861</v>
      </c>
      <c r="Q141" s="6">
        <v>304725</v>
      </c>
    </row>
    <row r="142" spans="1:17" ht="15" x14ac:dyDescent="0.25">
      <c r="A142" t="str">
        <f t="shared" si="2"/>
        <v>0010-OA2.3.2.5.1.4</v>
      </c>
      <c r="B142" s="72" t="s">
        <v>18</v>
      </c>
      <c r="C142" s="72" t="s">
        <v>622</v>
      </c>
      <c r="D142" t="s">
        <v>623</v>
      </c>
      <c r="E142" s="6">
        <v>0</v>
      </c>
      <c r="F142" s="6">
        <v>3540</v>
      </c>
      <c r="G142" s="6">
        <v>1770</v>
      </c>
      <c r="H142" s="6">
        <v>1770</v>
      </c>
      <c r="I142" s="6">
        <v>1770</v>
      </c>
      <c r="J142" s="6">
        <v>1770</v>
      </c>
      <c r="K142" s="6">
        <v>1770</v>
      </c>
      <c r="L142" s="6">
        <v>1770</v>
      </c>
      <c r="M142" s="6">
        <v>1770</v>
      </c>
      <c r="N142" s="6">
        <v>1770</v>
      </c>
      <c r="O142" s="6">
        <v>1770</v>
      </c>
      <c r="P142" s="6">
        <v>1770</v>
      </c>
      <c r="Q142" s="6">
        <v>21240</v>
      </c>
    </row>
    <row r="143" spans="1:17" ht="15" x14ac:dyDescent="0.25">
      <c r="A143" t="str">
        <f t="shared" si="2"/>
        <v>0010-OA2.3.2.5.1.99</v>
      </c>
      <c r="B143" s="72" t="s">
        <v>18</v>
      </c>
      <c r="C143" s="72" t="s">
        <v>624</v>
      </c>
      <c r="D143" t="s">
        <v>625</v>
      </c>
      <c r="E143" s="6">
        <v>1600</v>
      </c>
      <c r="F143" s="6">
        <v>1600</v>
      </c>
      <c r="G143" s="6">
        <v>1600</v>
      </c>
      <c r="H143" s="6">
        <v>1600</v>
      </c>
      <c r="I143" s="6">
        <v>1600</v>
      </c>
      <c r="J143" s="6">
        <v>1600</v>
      </c>
      <c r="K143" s="6">
        <v>1600</v>
      </c>
      <c r="L143" s="6">
        <v>1600</v>
      </c>
      <c r="M143" s="6">
        <v>2000</v>
      </c>
      <c r="N143" s="6">
        <v>2000</v>
      </c>
      <c r="O143" s="6">
        <v>2000</v>
      </c>
      <c r="P143" s="6">
        <v>5040</v>
      </c>
      <c r="Q143" s="6">
        <v>23840</v>
      </c>
    </row>
    <row r="144" spans="1:17" ht="15" x14ac:dyDescent="0.25">
      <c r="A144" t="str">
        <f t="shared" si="2"/>
        <v>0010-OA2.3.2.6.1.2</v>
      </c>
      <c r="B144" s="72" t="s">
        <v>18</v>
      </c>
      <c r="C144" s="72" t="s">
        <v>631</v>
      </c>
      <c r="D144" t="s">
        <v>632</v>
      </c>
      <c r="E144" s="6">
        <v>200</v>
      </c>
      <c r="F144" s="6">
        <v>0</v>
      </c>
      <c r="G144" s="6">
        <v>350</v>
      </c>
      <c r="H144" s="6">
        <v>350</v>
      </c>
      <c r="I144" s="6">
        <v>350</v>
      </c>
      <c r="J144" s="6">
        <v>350</v>
      </c>
      <c r="K144" s="6">
        <v>350</v>
      </c>
      <c r="L144" s="6">
        <v>350</v>
      </c>
      <c r="M144" s="6">
        <v>350</v>
      </c>
      <c r="N144" s="6">
        <v>350</v>
      </c>
      <c r="O144" s="6">
        <v>350</v>
      </c>
      <c r="P144" s="6">
        <v>150</v>
      </c>
      <c r="Q144" s="6">
        <v>3500</v>
      </c>
    </row>
    <row r="145" spans="1:17" ht="15" x14ac:dyDescent="0.25">
      <c r="A145" t="str">
        <f t="shared" si="2"/>
        <v>0010-OA2.3.2.6.2.1</v>
      </c>
      <c r="B145" s="72" t="s">
        <v>18</v>
      </c>
      <c r="C145" s="72" t="s">
        <v>633</v>
      </c>
      <c r="D145" t="s">
        <v>634</v>
      </c>
      <c r="E145" s="6">
        <v>200</v>
      </c>
      <c r="F145" s="6">
        <v>3640.3</v>
      </c>
      <c r="G145" s="6">
        <v>4500</v>
      </c>
      <c r="H145" s="6">
        <v>4500</v>
      </c>
      <c r="I145" s="6">
        <v>4500</v>
      </c>
      <c r="J145" s="6">
        <v>4500</v>
      </c>
      <c r="K145" s="6">
        <v>4500</v>
      </c>
      <c r="L145" s="6">
        <v>4500</v>
      </c>
      <c r="M145" s="6">
        <v>12500</v>
      </c>
      <c r="N145" s="6">
        <v>12500</v>
      </c>
      <c r="O145" s="6">
        <v>12500</v>
      </c>
      <c r="P145" s="6">
        <v>17659.7</v>
      </c>
      <c r="Q145" s="6">
        <v>86000</v>
      </c>
    </row>
    <row r="146" spans="1:17" ht="15" x14ac:dyDescent="0.25">
      <c r="A146" t="str">
        <f t="shared" si="2"/>
        <v>0010-OA2.3.2.6.3.2</v>
      </c>
      <c r="B146" s="72" t="s">
        <v>18</v>
      </c>
      <c r="C146" s="72" t="s">
        <v>641</v>
      </c>
      <c r="D146" t="s">
        <v>642</v>
      </c>
      <c r="E146" s="6">
        <v>0</v>
      </c>
      <c r="F146" s="6">
        <v>0</v>
      </c>
      <c r="G146" s="6">
        <v>0</v>
      </c>
      <c r="H146" s="6">
        <v>0</v>
      </c>
      <c r="I146" s="6">
        <v>23000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23000</v>
      </c>
    </row>
    <row r="147" spans="1:17" ht="15" x14ac:dyDescent="0.25">
      <c r="A147" t="str">
        <f t="shared" si="2"/>
        <v>0010-OA2.3.2.6.3.3</v>
      </c>
      <c r="B147" s="72" t="s">
        <v>18</v>
      </c>
      <c r="C147" s="72" t="s">
        <v>643</v>
      </c>
      <c r="D147" t="s">
        <v>644</v>
      </c>
      <c r="E147" s="6">
        <v>0</v>
      </c>
      <c r="F147" s="6">
        <v>0</v>
      </c>
      <c r="G147" s="6">
        <v>0</v>
      </c>
      <c r="H147" s="6">
        <v>0</v>
      </c>
      <c r="I147" s="6">
        <v>210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210</v>
      </c>
    </row>
    <row r="148" spans="1:17" ht="15" x14ac:dyDescent="0.25">
      <c r="A148" t="str">
        <f t="shared" si="2"/>
        <v>0010-OA2.3.2.6.3.4</v>
      </c>
      <c r="B148" s="72" t="s">
        <v>18</v>
      </c>
      <c r="C148" s="72" t="s">
        <v>645</v>
      </c>
      <c r="D148" t="s">
        <v>646</v>
      </c>
      <c r="E148" s="6">
        <v>0</v>
      </c>
      <c r="F148" s="6">
        <v>1779.67</v>
      </c>
      <c r="G148" s="6">
        <v>0</v>
      </c>
      <c r="H148" s="6">
        <v>0</v>
      </c>
      <c r="I148" s="6">
        <v>21661.440000000002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0.89</v>
      </c>
      <c r="Q148" s="6">
        <v>23442</v>
      </c>
    </row>
    <row r="149" spans="1:17" ht="15" x14ac:dyDescent="0.25">
      <c r="A149" t="str">
        <f t="shared" si="2"/>
        <v>0010-OA2.3.2.6.3.99</v>
      </c>
      <c r="B149" s="72" t="s">
        <v>18</v>
      </c>
      <c r="C149" s="72" t="s">
        <v>647</v>
      </c>
      <c r="D149" t="s">
        <v>648</v>
      </c>
      <c r="E149" s="6">
        <v>0</v>
      </c>
      <c r="F149" s="6">
        <v>0</v>
      </c>
      <c r="G149" s="6">
        <v>0</v>
      </c>
      <c r="H149" s="6">
        <v>0</v>
      </c>
      <c r="I149" s="6">
        <v>27000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27000</v>
      </c>
    </row>
    <row r="150" spans="1:17" ht="15" x14ac:dyDescent="0.25">
      <c r="A150" t="str">
        <f t="shared" si="2"/>
        <v>0010-OA2.3.2.7.10.1</v>
      </c>
      <c r="B150" s="72" t="s">
        <v>18</v>
      </c>
      <c r="C150" s="72" t="s">
        <v>667</v>
      </c>
      <c r="D150" t="s">
        <v>668</v>
      </c>
      <c r="E150" s="6">
        <v>0</v>
      </c>
      <c r="F150" s="6">
        <v>0</v>
      </c>
      <c r="G150" s="6">
        <v>10000</v>
      </c>
      <c r="H150" s="6">
        <v>0</v>
      </c>
      <c r="I150" s="6">
        <v>10000</v>
      </c>
      <c r="J150" s="6">
        <v>0</v>
      </c>
      <c r="K150" s="6">
        <v>15000</v>
      </c>
      <c r="L150" s="6">
        <v>0</v>
      </c>
      <c r="M150" s="6">
        <v>10000</v>
      </c>
      <c r="N150" s="6">
        <v>0</v>
      </c>
      <c r="O150" s="6">
        <v>0</v>
      </c>
      <c r="P150" s="6">
        <v>11000</v>
      </c>
      <c r="Q150" s="6">
        <v>56000</v>
      </c>
    </row>
    <row r="151" spans="1:17" ht="15" x14ac:dyDescent="0.25">
      <c r="A151" t="str">
        <f t="shared" si="2"/>
        <v>0010-OA2.3.2.7.10.99</v>
      </c>
      <c r="B151" s="72" t="s">
        <v>18</v>
      </c>
      <c r="C151" s="72" t="s">
        <v>672</v>
      </c>
      <c r="D151" t="s">
        <v>673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ht="15" x14ac:dyDescent="0.25">
      <c r="A152" t="str">
        <f t="shared" si="2"/>
        <v>0010-OA2.3.2.7.11.3</v>
      </c>
      <c r="B152" s="72" t="s">
        <v>18</v>
      </c>
      <c r="C152" s="72" t="s">
        <v>678</v>
      </c>
      <c r="D152" t="s">
        <v>679</v>
      </c>
      <c r="E152" s="6">
        <v>200</v>
      </c>
      <c r="F152" s="6">
        <v>0</v>
      </c>
      <c r="G152" s="6">
        <v>100</v>
      </c>
      <c r="H152" s="6">
        <v>100</v>
      </c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6">
        <v>100</v>
      </c>
      <c r="P152" s="6">
        <v>0</v>
      </c>
      <c r="Q152" s="6">
        <v>1100</v>
      </c>
    </row>
    <row r="153" spans="1:17" ht="15" x14ac:dyDescent="0.25">
      <c r="A153" t="str">
        <f t="shared" si="2"/>
        <v>0010-OA2.3.2.7.11.99</v>
      </c>
      <c r="B153" s="72" t="s">
        <v>18</v>
      </c>
      <c r="C153" s="72" t="s">
        <v>688</v>
      </c>
      <c r="D153" t="s">
        <v>689</v>
      </c>
      <c r="E153" s="6">
        <v>1000</v>
      </c>
      <c r="F153" s="6">
        <v>1800</v>
      </c>
      <c r="G153" s="6">
        <v>1000</v>
      </c>
      <c r="H153" s="6">
        <v>1000</v>
      </c>
      <c r="I153" s="6">
        <v>1000</v>
      </c>
      <c r="J153" s="6">
        <v>1000</v>
      </c>
      <c r="K153" s="6">
        <v>1000</v>
      </c>
      <c r="L153" s="6">
        <v>21815</v>
      </c>
      <c r="M153" s="6">
        <v>1000</v>
      </c>
      <c r="N153" s="6">
        <v>1000</v>
      </c>
      <c r="O153" s="6">
        <v>1000</v>
      </c>
      <c r="P153" s="6">
        <v>3800</v>
      </c>
      <c r="Q153" s="6">
        <v>36415</v>
      </c>
    </row>
    <row r="154" spans="1:17" ht="15" x14ac:dyDescent="0.25">
      <c r="A154" t="str">
        <f t="shared" si="2"/>
        <v>0010-OA2.3.2.7.13.98</v>
      </c>
      <c r="B154" s="72" t="s">
        <v>18</v>
      </c>
      <c r="C154" s="72" t="s">
        <v>700</v>
      </c>
      <c r="D154" t="s">
        <v>701</v>
      </c>
      <c r="E154" s="6">
        <v>0</v>
      </c>
      <c r="F154" s="6">
        <v>0</v>
      </c>
      <c r="G154" s="6">
        <v>37000</v>
      </c>
      <c r="H154" s="6">
        <v>0</v>
      </c>
      <c r="I154" s="6">
        <v>13676</v>
      </c>
      <c r="J154" s="6">
        <v>5900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56576</v>
      </c>
    </row>
    <row r="155" spans="1:17" ht="15" x14ac:dyDescent="0.25">
      <c r="A155" t="str">
        <f t="shared" si="2"/>
        <v>0010-OA2.3.2.7.14.5</v>
      </c>
      <c r="B155" s="72" t="s">
        <v>18</v>
      </c>
      <c r="C155" s="72" t="s">
        <v>702</v>
      </c>
      <c r="D155" t="s">
        <v>703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46000</v>
      </c>
      <c r="Q155" s="6">
        <v>46000</v>
      </c>
    </row>
    <row r="156" spans="1:17" ht="15" x14ac:dyDescent="0.25">
      <c r="A156" t="str">
        <f t="shared" si="2"/>
        <v>0010-OA2.3.2.7.14.98</v>
      </c>
      <c r="B156" s="72" t="s">
        <v>18</v>
      </c>
      <c r="C156" s="72" t="s">
        <v>706</v>
      </c>
      <c r="D156" t="s">
        <v>707</v>
      </c>
      <c r="E156" s="6">
        <v>0</v>
      </c>
      <c r="F156" s="6">
        <v>0</v>
      </c>
      <c r="G156" s="6">
        <v>0</v>
      </c>
      <c r="H156" s="6">
        <v>2000</v>
      </c>
      <c r="I156" s="6">
        <v>0</v>
      </c>
      <c r="J156" s="6">
        <v>5000</v>
      </c>
      <c r="K156" s="6">
        <v>0</v>
      </c>
      <c r="L156" s="6">
        <v>0</v>
      </c>
      <c r="M156" s="6">
        <v>0</v>
      </c>
      <c r="N156" s="6">
        <v>8000</v>
      </c>
      <c r="O156" s="6">
        <v>8000</v>
      </c>
      <c r="P156" s="6">
        <v>8579</v>
      </c>
      <c r="Q156" s="6">
        <v>31579</v>
      </c>
    </row>
    <row r="157" spans="1:17" ht="15" x14ac:dyDescent="0.25">
      <c r="A157" t="str">
        <f t="shared" si="2"/>
        <v>0010-OA2.3.2.7.3.1</v>
      </c>
      <c r="B157" s="72" t="s">
        <v>18</v>
      </c>
      <c r="C157" s="72" t="s">
        <v>722</v>
      </c>
      <c r="D157" t="s">
        <v>723</v>
      </c>
      <c r="E157" s="6">
        <v>0</v>
      </c>
      <c r="F157" s="6">
        <v>0</v>
      </c>
      <c r="G157" s="6">
        <v>0</v>
      </c>
      <c r="H157" s="6">
        <v>0</v>
      </c>
      <c r="I157" s="6">
        <v>3500</v>
      </c>
      <c r="J157" s="6">
        <v>15000</v>
      </c>
      <c r="K157" s="6">
        <v>15000</v>
      </c>
      <c r="L157" s="6">
        <v>18500</v>
      </c>
      <c r="M157" s="6">
        <v>15000</v>
      </c>
      <c r="N157" s="6">
        <v>18000</v>
      </c>
      <c r="O157" s="6">
        <v>15000</v>
      </c>
      <c r="P157" s="6">
        <v>0</v>
      </c>
      <c r="Q157" s="6">
        <v>100000</v>
      </c>
    </row>
    <row r="158" spans="1:17" ht="15" x14ac:dyDescent="0.25">
      <c r="A158" t="str">
        <f t="shared" si="2"/>
        <v>0010-OA2.3.2.7.3.2</v>
      </c>
      <c r="B158" s="72" t="s">
        <v>18</v>
      </c>
      <c r="C158" s="72" t="s">
        <v>724</v>
      </c>
      <c r="D158" t="s">
        <v>725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14500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14500</v>
      </c>
    </row>
    <row r="159" spans="1:17" ht="15" x14ac:dyDescent="0.25">
      <c r="A159" t="str">
        <f t="shared" si="2"/>
        <v>0010-OA2.3.2.7.4.1</v>
      </c>
      <c r="B159" s="72" t="s">
        <v>18</v>
      </c>
      <c r="C159" s="72" t="s">
        <v>726</v>
      </c>
      <c r="D159" t="s">
        <v>727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ht="15" x14ac:dyDescent="0.25">
      <c r="A160" t="str">
        <f t="shared" si="2"/>
        <v>0010-OA2.3.2.7.4.99</v>
      </c>
      <c r="B160" s="72" t="s">
        <v>18</v>
      </c>
      <c r="C160" s="72" t="s">
        <v>732</v>
      </c>
      <c r="D160" t="s">
        <v>733</v>
      </c>
      <c r="E160" s="6">
        <v>0</v>
      </c>
      <c r="F160" s="6">
        <v>0</v>
      </c>
      <c r="G160" s="6">
        <v>0</v>
      </c>
      <c r="H160" s="6">
        <v>14085.5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14085.5</v>
      </c>
      <c r="O160" s="6">
        <v>0</v>
      </c>
      <c r="P160" s="6">
        <v>0</v>
      </c>
      <c r="Q160" s="6">
        <v>28171</v>
      </c>
    </row>
    <row r="161" spans="1:17" ht="15" x14ac:dyDescent="0.25">
      <c r="A161" t="str">
        <f t="shared" si="2"/>
        <v>0010-OA2.3.2.9.1.1</v>
      </c>
      <c r="B161" s="72" t="s">
        <v>18</v>
      </c>
      <c r="C161" s="72" t="s">
        <v>774</v>
      </c>
      <c r="D161" t="s">
        <v>775</v>
      </c>
      <c r="E161" s="6">
        <v>45000</v>
      </c>
      <c r="F161" s="6">
        <v>91200</v>
      </c>
      <c r="G161" s="6">
        <v>69700</v>
      </c>
      <c r="H161" s="6">
        <v>57500</v>
      </c>
      <c r="I161" s="6">
        <v>40000</v>
      </c>
      <c r="J161" s="6">
        <v>17000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320400</v>
      </c>
    </row>
    <row r="162" spans="1:17" ht="15" x14ac:dyDescent="0.25">
      <c r="A162" t="str">
        <f t="shared" si="2"/>
        <v>0010-OA2.4.1.3.1.1</v>
      </c>
      <c r="B162" s="72" t="s">
        <v>18</v>
      </c>
      <c r="C162" s="72" t="s">
        <v>797</v>
      </c>
      <c r="D162" t="s">
        <v>798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88315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88315</v>
      </c>
    </row>
    <row r="163" spans="1:17" ht="15" x14ac:dyDescent="0.25">
      <c r="A163" t="str">
        <f t="shared" si="2"/>
        <v>0010-OA2.5.4.1.2.1</v>
      </c>
      <c r="B163" s="72" t="s">
        <v>18</v>
      </c>
      <c r="C163" s="72" t="s">
        <v>907</v>
      </c>
      <c r="D163" t="s">
        <v>908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9200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9200</v>
      </c>
    </row>
    <row r="164" spans="1:17" ht="15" x14ac:dyDescent="0.25">
      <c r="A164" t="str">
        <f t="shared" si="2"/>
        <v>0010-OA2.5.4.1.3.1</v>
      </c>
      <c r="B164" s="72" t="s">
        <v>18</v>
      </c>
      <c r="C164" s="72" t="s">
        <v>909</v>
      </c>
      <c r="D164" t="s">
        <v>910</v>
      </c>
      <c r="E164" s="6">
        <v>0</v>
      </c>
      <c r="F164" s="6">
        <v>59400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59400</v>
      </c>
    </row>
    <row r="165" spans="1:17" ht="15" x14ac:dyDescent="0.25">
      <c r="A165" t="str">
        <f t="shared" si="2"/>
        <v>0010-OA2.5.4.3.2.1</v>
      </c>
      <c r="B165" s="72" t="s">
        <v>18</v>
      </c>
      <c r="C165" s="72" t="s">
        <v>923</v>
      </c>
      <c r="D165" t="s">
        <v>924</v>
      </c>
      <c r="E165" s="6">
        <v>0</v>
      </c>
      <c r="F165" s="6">
        <v>110242.44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4.5599999999999996</v>
      </c>
      <c r="Q165" s="6">
        <v>110247</v>
      </c>
    </row>
    <row r="166" spans="1:17" ht="15" x14ac:dyDescent="0.25">
      <c r="A166" t="str">
        <f t="shared" si="2"/>
        <v>0010-OA2.6.3.2.3.1</v>
      </c>
      <c r="B166" s="73" t="s">
        <v>18</v>
      </c>
      <c r="C166" s="72" t="s">
        <v>1149</v>
      </c>
      <c r="D166" t="s">
        <v>1150</v>
      </c>
      <c r="E166" s="6">
        <v>0</v>
      </c>
      <c r="F166" s="6">
        <v>0</v>
      </c>
      <c r="G166" s="6">
        <v>5824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5824</v>
      </c>
    </row>
    <row r="167" spans="1:17" ht="15" x14ac:dyDescent="0.25">
      <c r="A167" t="str">
        <f t="shared" si="2"/>
        <v>0011-OC2.1.1.13.1.1</v>
      </c>
      <c r="B167" s="72" t="s">
        <v>19</v>
      </c>
      <c r="C167" s="72" t="s">
        <v>115</v>
      </c>
      <c r="D167" t="s">
        <v>116</v>
      </c>
      <c r="E167" s="6">
        <v>54119.650000000009</v>
      </c>
      <c r="F167" s="6">
        <v>54138.98000000001</v>
      </c>
      <c r="G167" s="6">
        <v>54377.710000000006</v>
      </c>
      <c r="H167" s="6">
        <v>54377.710000000006</v>
      </c>
      <c r="I167" s="6">
        <v>69641.900000000009</v>
      </c>
      <c r="J167" s="6">
        <v>69641.900000000009</v>
      </c>
      <c r="K167" s="6">
        <v>69641.900000000009</v>
      </c>
      <c r="L167" s="6">
        <v>69641.900000000009</v>
      </c>
      <c r="M167" s="6">
        <v>69641.900000000009</v>
      </c>
      <c r="N167" s="6">
        <v>69641.900000000009</v>
      </c>
      <c r="O167" s="6">
        <v>69641.900000000009</v>
      </c>
      <c r="P167" s="6">
        <v>131195.65</v>
      </c>
      <c r="Q167" s="6">
        <v>835703.00000000023</v>
      </c>
    </row>
    <row r="168" spans="1:17" ht="15" x14ac:dyDescent="0.25">
      <c r="A168" t="str">
        <f t="shared" si="2"/>
        <v>0011-OC2.1.1.13.1.2</v>
      </c>
      <c r="B168" s="72" t="s">
        <v>19</v>
      </c>
      <c r="C168" s="72" t="s">
        <v>120</v>
      </c>
      <c r="D168" t="s">
        <v>121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14328.38</v>
      </c>
      <c r="K168" s="6">
        <v>14328.38</v>
      </c>
      <c r="L168" s="6">
        <v>14328.38</v>
      </c>
      <c r="M168" s="6">
        <v>14328.38</v>
      </c>
      <c r="N168" s="6">
        <v>14328.38</v>
      </c>
      <c r="O168" s="6">
        <v>14328.38</v>
      </c>
      <c r="P168" s="6">
        <v>85970.72</v>
      </c>
      <c r="Q168" s="6">
        <v>171941</v>
      </c>
    </row>
    <row r="169" spans="1:17" ht="15" x14ac:dyDescent="0.25">
      <c r="A169" t="str">
        <f t="shared" si="2"/>
        <v>0011-OC2.1.1.9.1.4</v>
      </c>
      <c r="B169" s="72" t="s">
        <v>19</v>
      </c>
      <c r="C169" s="72" t="s">
        <v>230</v>
      </c>
      <c r="D169" t="s">
        <v>231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3600</v>
      </c>
      <c r="L169" s="6">
        <v>0</v>
      </c>
      <c r="M169" s="6">
        <v>0</v>
      </c>
      <c r="N169" s="6">
        <v>0</v>
      </c>
      <c r="O169" s="6">
        <v>0</v>
      </c>
      <c r="P169" s="6">
        <v>3600</v>
      </c>
      <c r="Q169" s="6">
        <v>7200</v>
      </c>
    </row>
    <row r="170" spans="1:17" ht="15" x14ac:dyDescent="0.25">
      <c r="A170" t="str">
        <f t="shared" si="2"/>
        <v>0011-OC2.1.3.1.1.15</v>
      </c>
      <c r="B170" s="72" t="s">
        <v>19</v>
      </c>
      <c r="C170" s="72" t="s">
        <v>276</v>
      </c>
      <c r="D170" t="s">
        <v>277</v>
      </c>
      <c r="E170" s="6">
        <v>1950.1200000000003</v>
      </c>
      <c r="F170" s="6">
        <v>1950.1200000000003</v>
      </c>
      <c r="G170" s="6">
        <v>1950.1200000000003</v>
      </c>
      <c r="H170" s="6">
        <v>1950.1200000000003</v>
      </c>
      <c r="I170" s="6">
        <v>2166.8000000000002</v>
      </c>
      <c r="J170" s="6">
        <v>2166.8000000000002</v>
      </c>
      <c r="K170" s="6">
        <v>2166.8000000000002</v>
      </c>
      <c r="L170" s="6">
        <v>2166.8000000000002</v>
      </c>
      <c r="M170" s="6">
        <v>2166.8000000000002</v>
      </c>
      <c r="N170" s="6">
        <v>2166.8000000000002</v>
      </c>
      <c r="O170" s="6">
        <v>2166.8000000000002</v>
      </c>
      <c r="P170" s="6">
        <v>3034.9200000000005</v>
      </c>
      <c r="Q170" s="6">
        <v>26002.999999999996</v>
      </c>
    </row>
    <row r="171" spans="1:17" ht="15" x14ac:dyDescent="0.25">
      <c r="A171" t="str">
        <f t="shared" si="2"/>
        <v>0011-OC2.3.2.1.2.1</v>
      </c>
      <c r="B171" s="72" t="s">
        <v>19</v>
      </c>
      <c r="C171" s="72" t="s">
        <v>541</v>
      </c>
      <c r="D171" t="s">
        <v>542</v>
      </c>
      <c r="E171" s="6">
        <v>0</v>
      </c>
      <c r="F171" s="6">
        <v>0</v>
      </c>
      <c r="G171" s="6">
        <v>0</v>
      </c>
      <c r="H171" s="6">
        <v>3000</v>
      </c>
      <c r="I171" s="6">
        <v>3000</v>
      </c>
      <c r="J171" s="6">
        <v>3000</v>
      </c>
      <c r="K171" s="6">
        <v>3000</v>
      </c>
      <c r="L171" s="6">
        <v>3000</v>
      </c>
      <c r="M171" s="6">
        <v>3000</v>
      </c>
      <c r="N171" s="6">
        <v>3000</v>
      </c>
      <c r="O171" s="6">
        <v>1000</v>
      </c>
      <c r="P171" s="6">
        <v>3000</v>
      </c>
      <c r="Q171" s="6">
        <v>25000</v>
      </c>
    </row>
    <row r="172" spans="1:17" ht="15" x14ac:dyDescent="0.25">
      <c r="A172" t="str">
        <f t="shared" si="2"/>
        <v>0011-OC2.3.2.1.2.2</v>
      </c>
      <c r="B172" s="72" t="s">
        <v>19</v>
      </c>
      <c r="C172" s="72" t="s">
        <v>543</v>
      </c>
      <c r="D172" t="s">
        <v>544</v>
      </c>
      <c r="E172" s="6">
        <v>0</v>
      </c>
      <c r="F172" s="6">
        <v>0</v>
      </c>
      <c r="G172" s="6">
        <v>0</v>
      </c>
      <c r="H172" s="6">
        <v>1920</v>
      </c>
      <c r="I172" s="6">
        <v>1920</v>
      </c>
      <c r="J172" s="6">
        <v>1920</v>
      </c>
      <c r="K172" s="6">
        <v>1920</v>
      </c>
      <c r="L172" s="6">
        <v>1920</v>
      </c>
      <c r="M172" s="6">
        <v>1920</v>
      </c>
      <c r="N172" s="6">
        <v>1920</v>
      </c>
      <c r="O172" s="6">
        <v>1920</v>
      </c>
      <c r="P172" s="6">
        <v>3840</v>
      </c>
      <c r="Q172" s="6">
        <v>19200</v>
      </c>
    </row>
    <row r="173" spans="1:17" ht="15" x14ac:dyDescent="0.25">
      <c r="A173" t="str">
        <f t="shared" si="2"/>
        <v>0011-OC2.3.2.2.4.1</v>
      </c>
      <c r="B173" s="72" t="s">
        <v>19</v>
      </c>
      <c r="C173" s="72" t="s">
        <v>574</v>
      </c>
      <c r="D173" t="s">
        <v>575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50000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50000</v>
      </c>
    </row>
    <row r="174" spans="1:17" ht="15" x14ac:dyDescent="0.25">
      <c r="A174" t="str">
        <f t="shared" si="2"/>
        <v>0011-OC2.3.2.4.7.1</v>
      </c>
      <c r="B174" s="72" t="s">
        <v>19</v>
      </c>
      <c r="C174" s="72" t="s">
        <v>609</v>
      </c>
      <c r="D174" t="s">
        <v>610</v>
      </c>
      <c r="E174" s="6">
        <v>0</v>
      </c>
      <c r="F174" s="6">
        <v>0</v>
      </c>
      <c r="G174" s="6">
        <v>0</v>
      </c>
      <c r="H174" s="6">
        <v>12000</v>
      </c>
      <c r="I174" s="6">
        <v>0</v>
      </c>
      <c r="J174" s="6">
        <v>0</v>
      </c>
      <c r="K174" s="6">
        <v>0</v>
      </c>
      <c r="L174" s="6">
        <v>0</v>
      </c>
      <c r="M174" s="6">
        <v>10000</v>
      </c>
      <c r="N174" s="6">
        <v>0</v>
      </c>
      <c r="O174" s="6">
        <v>0</v>
      </c>
      <c r="P174" s="6">
        <v>0</v>
      </c>
      <c r="Q174" s="6">
        <v>22000</v>
      </c>
    </row>
    <row r="175" spans="1:17" ht="15" x14ac:dyDescent="0.25">
      <c r="A175" t="str">
        <f t="shared" si="2"/>
        <v>0011-OC2.3.2.5.1.99</v>
      </c>
      <c r="B175" s="72" t="s">
        <v>19</v>
      </c>
      <c r="C175" s="72" t="s">
        <v>624</v>
      </c>
      <c r="D175" t="s">
        <v>625</v>
      </c>
      <c r="E175" s="6">
        <v>0</v>
      </c>
      <c r="F175" s="6">
        <v>0</v>
      </c>
      <c r="G175" s="6">
        <v>0</v>
      </c>
      <c r="H175" s="6">
        <v>5000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5000</v>
      </c>
    </row>
    <row r="176" spans="1:17" ht="15" x14ac:dyDescent="0.25">
      <c r="A176" t="str">
        <f t="shared" si="2"/>
        <v>0011-OC2.3.2.7.10.1</v>
      </c>
      <c r="B176" s="72" t="s">
        <v>19</v>
      </c>
      <c r="C176" s="72" t="s">
        <v>667</v>
      </c>
      <c r="D176" t="s">
        <v>668</v>
      </c>
      <c r="E176" s="6">
        <v>0</v>
      </c>
      <c r="F176" s="6">
        <v>0</v>
      </c>
      <c r="G176" s="6">
        <v>0</v>
      </c>
      <c r="H176" s="6">
        <v>0</v>
      </c>
      <c r="I176" s="6">
        <v>999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999</v>
      </c>
    </row>
    <row r="177" spans="1:17" ht="15" x14ac:dyDescent="0.25">
      <c r="A177" t="str">
        <f t="shared" si="2"/>
        <v>0011-OC2.3.2.7.11.6</v>
      </c>
      <c r="B177" s="72" t="s">
        <v>19</v>
      </c>
      <c r="C177" s="72" t="s">
        <v>684</v>
      </c>
      <c r="D177" t="s">
        <v>685</v>
      </c>
      <c r="E177" s="6">
        <v>0</v>
      </c>
      <c r="F177" s="6">
        <v>0</v>
      </c>
      <c r="G177" s="6">
        <v>0</v>
      </c>
      <c r="H177" s="6">
        <v>8000</v>
      </c>
      <c r="I177" s="6">
        <v>0</v>
      </c>
      <c r="J177" s="6">
        <v>0</v>
      </c>
      <c r="K177" s="6">
        <v>0</v>
      </c>
      <c r="L177" s="6">
        <v>0</v>
      </c>
      <c r="M177" s="6">
        <v>7787</v>
      </c>
      <c r="N177" s="6">
        <v>0</v>
      </c>
      <c r="O177" s="6">
        <v>0</v>
      </c>
      <c r="P177" s="6">
        <v>0</v>
      </c>
      <c r="Q177" s="6">
        <v>15787</v>
      </c>
    </row>
    <row r="178" spans="1:17" ht="15" x14ac:dyDescent="0.25">
      <c r="A178" t="str">
        <f t="shared" si="2"/>
        <v>0011-OC2.3.2.7.13.98</v>
      </c>
      <c r="B178" s="72" t="s">
        <v>19</v>
      </c>
      <c r="C178" s="72" t="s">
        <v>700</v>
      </c>
      <c r="D178" t="s">
        <v>701</v>
      </c>
      <c r="E178" s="6">
        <v>2333.33</v>
      </c>
      <c r="F178" s="6">
        <v>2333.33</v>
      </c>
      <c r="G178" s="6">
        <v>2333.33</v>
      </c>
      <c r="H178" s="6">
        <v>2333.33</v>
      </c>
      <c r="I178" s="6">
        <v>2333.33</v>
      </c>
      <c r="J178" s="6">
        <v>2333.33</v>
      </c>
      <c r="K178" s="6">
        <v>2333.34</v>
      </c>
      <c r="L178" s="6">
        <v>2333.34</v>
      </c>
      <c r="M178" s="6">
        <v>5483.34</v>
      </c>
      <c r="N178" s="6">
        <v>3150</v>
      </c>
      <c r="O178" s="6">
        <v>3150</v>
      </c>
      <c r="P178" s="6">
        <v>3151</v>
      </c>
      <c r="Q178" s="6">
        <v>33601</v>
      </c>
    </row>
    <row r="179" spans="1:17" ht="15" x14ac:dyDescent="0.25">
      <c r="A179" t="str">
        <f t="shared" si="2"/>
        <v>0011-OC2.3.2.7.4.3</v>
      </c>
      <c r="B179" s="72" t="s">
        <v>19</v>
      </c>
      <c r="C179" s="72" t="s">
        <v>730</v>
      </c>
      <c r="D179" t="s">
        <v>731</v>
      </c>
      <c r="E179" s="6">
        <v>0</v>
      </c>
      <c r="F179" s="6">
        <v>0</v>
      </c>
      <c r="G179" s="6">
        <v>0</v>
      </c>
      <c r="H179" s="6">
        <v>0</v>
      </c>
      <c r="I179" s="6">
        <v>7000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7000</v>
      </c>
    </row>
    <row r="180" spans="1:17" ht="15" x14ac:dyDescent="0.25">
      <c r="A180" t="str">
        <f t="shared" si="2"/>
        <v>0011-OC2.3.2.9.1.1</v>
      </c>
      <c r="B180" s="73" t="s">
        <v>19</v>
      </c>
      <c r="C180" s="72" t="s">
        <v>774</v>
      </c>
      <c r="D180" t="s">
        <v>775</v>
      </c>
      <c r="E180" s="6">
        <v>0</v>
      </c>
      <c r="F180" s="6">
        <v>0</v>
      </c>
      <c r="G180" s="6">
        <v>13000</v>
      </c>
      <c r="H180" s="6">
        <v>13000</v>
      </c>
      <c r="I180" s="6">
        <v>13000</v>
      </c>
      <c r="J180" s="6">
        <v>13000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52000</v>
      </c>
    </row>
    <row r="181" spans="1:17" ht="15" x14ac:dyDescent="0.25">
      <c r="A181" t="str">
        <f t="shared" si="2"/>
        <v>0012-OAJ2.1.1.13.1.1</v>
      </c>
      <c r="B181" s="72" t="s">
        <v>20</v>
      </c>
      <c r="C181" s="72" t="s">
        <v>115</v>
      </c>
      <c r="D181" t="s">
        <v>116</v>
      </c>
      <c r="E181" s="6">
        <v>30360.16</v>
      </c>
      <c r="F181" s="6">
        <v>30432.609999999997</v>
      </c>
      <c r="G181" s="6">
        <v>37720.950000000004</v>
      </c>
      <c r="H181" s="6">
        <v>37720.950000000004</v>
      </c>
      <c r="I181" s="6">
        <v>52049.33</v>
      </c>
      <c r="J181" s="6">
        <v>37720.950000000004</v>
      </c>
      <c r="K181" s="6">
        <v>37720.950000000004</v>
      </c>
      <c r="L181" s="6">
        <v>37720.950000000004</v>
      </c>
      <c r="M181" s="6">
        <v>37720.950000000004</v>
      </c>
      <c r="N181" s="6">
        <v>37720.950000000004</v>
      </c>
      <c r="O181" s="6">
        <v>37720.950000000004</v>
      </c>
      <c r="P181" s="6">
        <v>38042.300000000003</v>
      </c>
      <c r="Q181" s="6">
        <v>452652.00000000012</v>
      </c>
    </row>
    <row r="182" spans="1:17" ht="15" x14ac:dyDescent="0.25">
      <c r="A182" t="str">
        <f t="shared" si="2"/>
        <v>0012-OAJ2.1.1.13.1.2</v>
      </c>
      <c r="B182" s="72" t="s">
        <v>20</v>
      </c>
      <c r="C182" s="72" t="s">
        <v>120</v>
      </c>
      <c r="D182" t="s">
        <v>121</v>
      </c>
      <c r="E182" s="6">
        <v>24300</v>
      </c>
      <c r="F182" s="6">
        <v>24300</v>
      </c>
      <c r="G182" s="6">
        <v>41856.76</v>
      </c>
      <c r="H182" s="6">
        <v>41856.76</v>
      </c>
      <c r="I182" s="6">
        <v>76971.16</v>
      </c>
      <c r="J182" s="6">
        <v>41856.76</v>
      </c>
      <c r="K182" s="6">
        <v>41856.76</v>
      </c>
      <c r="L182" s="6">
        <v>41856.76</v>
      </c>
      <c r="M182" s="6">
        <v>41856.76</v>
      </c>
      <c r="N182" s="6">
        <v>41856.76</v>
      </c>
      <c r="O182" s="6">
        <v>41856.76</v>
      </c>
      <c r="P182" s="6">
        <v>41856.76</v>
      </c>
      <c r="Q182" s="6">
        <v>502282.00000000012</v>
      </c>
    </row>
    <row r="183" spans="1:17" ht="15" x14ac:dyDescent="0.25">
      <c r="A183" t="str">
        <f t="shared" si="2"/>
        <v>0012-OAJ2.1.1.9.1.4</v>
      </c>
      <c r="B183" s="72" t="s">
        <v>20</v>
      </c>
      <c r="C183" s="72" t="s">
        <v>230</v>
      </c>
      <c r="D183" t="s">
        <v>231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2700</v>
      </c>
      <c r="L183" s="6">
        <v>0</v>
      </c>
      <c r="M183" s="6">
        <v>0</v>
      </c>
      <c r="N183" s="6">
        <v>0</v>
      </c>
      <c r="O183" s="6">
        <v>0</v>
      </c>
      <c r="P183" s="6">
        <v>2700</v>
      </c>
      <c r="Q183" s="6">
        <v>5400</v>
      </c>
    </row>
    <row r="184" spans="1:17" ht="15" x14ac:dyDescent="0.25">
      <c r="A184" t="str">
        <f t="shared" si="2"/>
        <v>0012-OAJ2.1.3.1.1.15</v>
      </c>
      <c r="B184" s="72" t="s">
        <v>20</v>
      </c>
      <c r="C184" s="72" t="s">
        <v>276</v>
      </c>
      <c r="D184" t="s">
        <v>277</v>
      </c>
      <c r="E184" s="6">
        <v>1300.0800000000002</v>
      </c>
      <c r="F184" s="6">
        <v>1300.0800000000002</v>
      </c>
      <c r="G184" s="6">
        <v>1614.6800000000003</v>
      </c>
      <c r="H184" s="6">
        <v>1516.7600000000002</v>
      </c>
      <c r="I184" s="6">
        <v>1852.9200000000003</v>
      </c>
      <c r="J184" s="6">
        <v>1516.7600000000002</v>
      </c>
      <c r="K184" s="6">
        <v>1516.7600000000002</v>
      </c>
      <c r="L184" s="6">
        <v>1516.7600000000002</v>
      </c>
      <c r="M184" s="6">
        <v>1516.7600000000002</v>
      </c>
      <c r="N184" s="6">
        <v>1516.7600000000002</v>
      </c>
      <c r="O184" s="6">
        <v>1516.7600000000002</v>
      </c>
      <c r="P184" s="6">
        <v>1516.9200000000003</v>
      </c>
      <c r="Q184" s="6">
        <v>18201.999999999996</v>
      </c>
    </row>
    <row r="185" spans="1:17" ht="15" x14ac:dyDescent="0.25">
      <c r="A185" t="str">
        <f t="shared" si="2"/>
        <v>0012-OAJ2.3.1.99.1.3</v>
      </c>
      <c r="B185" s="72" t="s">
        <v>20</v>
      </c>
      <c r="C185" s="72" t="s">
        <v>521</v>
      </c>
      <c r="D185" t="s">
        <v>522</v>
      </c>
      <c r="E185" s="6">
        <v>0</v>
      </c>
      <c r="F185" s="6">
        <v>2760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387</v>
      </c>
      <c r="M185" s="6">
        <v>0</v>
      </c>
      <c r="N185" s="6">
        <v>0</v>
      </c>
      <c r="O185" s="6">
        <v>0</v>
      </c>
      <c r="P185" s="6">
        <v>0</v>
      </c>
      <c r="Q185" s="6">
        <v>3147</v>
      </c>
    </row>
    <row r="186" spans="1:17" ht="15" x14ac:dyDescent="0.25">
      <c r="A186" t="str">
        <f t="shared" si="2"/>
        <v>0012-OAJ2.3.2.7.13.98</v>
      </c>
      <c r="B186" s="72" t="s">
        <v>20</v>
      </c>
      <c r="C186" s="72" t="s">
        <v>700</v>
      </c>
      <c r="D186" t="s">
        <v>701</v>
      </c>
      <c r="E186" s="6">
        <v>0</v>
      </c>
      <c r="F186" s="6">
        <v>0</v>
      </c>
      <c r="G186" s="6">
        <v>11000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11000</v>
      </c>
    </row>
    <row r="187" spans="1:17" ht="15" x14ac:dyDescent="0.25">
      <c r="A187" t="str">
        <f t="shared" si="2"/>
        <v>0012-OAJ2.3.2.7.14.98</v>
      </c>
      <c r="B187" s="72" t="s">
        <v>20</v>
      </c>
      <c r="C187" s="72" t="s">
        <v>706</v>
      </c>
      <c r="D187" t="s">
        <v>707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r="188" spans="1:17" ht="15" x14ac:dyDescent="0.25">
      <c r="A188" t="str">
        <f t="shared" si="2"/>
        <v>0012-OAJ2.3.2.7.5.1</v>
      </c>
      <c r="B188" s="72" t="s">
        <v>20</v>
      </c>
      <c r="C188" s="72" t="s">
        <v>734</v>
      </c>
      <c r="D188" t="s">
        <v>735</v>
      </c>
      <c r="E188" s="6">
        <v>0</v>
      </c>
      <c r="F188" s="6">
        <v>1732.72</v>
      </c>
      <c r="G188" s="6">
        <v>1130</v>
      </c>
      <c r="H188" s="6">
        <v>1130</v>
      </c>
      <c r="I188" s="6">
        <v>1130</v>
      </c>
      <c r="J188" s="6">
        <v>1130</v>
      </c>
      <c r="K188" s="6">
        <v>1130</v>
      </c>
      <c r="L188" s="6">
        <v>1130</v>
      </c>
      <c r="M188" s="6">
        <v>1130</v>
      </c>
      <c r="N188" s="6">
        <v>1130</v>
      </c>
      <c r="O188" s="6">
        <v>1130</v>
      </c>
      <c r="P188" s="6">
        <v>1657.28</v>
      </c>
      <c r="Q188" s="6">
        <v>13560.000000000002</v>
      </c>
    </row>
    <row r="189" spans="1:17" ht="15" x14ac:dyDescent="0.25">
      <c r="A189" t="str">
        <f t="shared" si="2"/>
        <v>0012-OAJ2.3.2.7.5.8</v>
      </c>
      <c r="B189" s="72" t="s">
        <v>20</v>
      </c>
      <c r="C189" s="72" t="s">
        <v>748</v>
      </c>
      <c r="D189" t="s">
        <v>749</v>
      </c>
      <c r="E189" s="6">
        <v>0</v>
      </c>
      <c r="F189" s="6">
        <v>0</v>
      </c>
      <c r="G189" s="6">
        <v>0</v>
      </c>
      <c r="H189" s="6">
        <v>0</v>
      </c>
      <c r="I189" s="6">
        <v>890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890</v>
      </c>
    </row>
    <row r="190" spans="1:17" ht="15" x14ac:dyDescent="0.25">
      <c r="A190" t="str">
        <f t="shared" si="2"/>
        <v>0012-OAJ2.3.2.9.1.1</v>
      </c>
      <c r="B190" s="73" t="s">
        <v>20</v>
      </c>
      <c r="C190" s="72" t="s">
        <v>774</v>
      </c>
      <c r="D190" t="s">
        <v>775</v>
      </c>
      <c r="E190" s="6">
        <v>24000</v>
      </c>
      <c r="F190" s="6">
        <v>12000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36000</v>
      </c>
    </row>
    <row r="191" spans="1:17" ht="15" x14ac:dyDescent="0.25">
      <c r="A191" t="str">
        <f t="shared" si="2"/>
        <v>0014-OCI2.1.1.13.1.1</v>
      </c>
      <c r="B191" s="72" t="s">
        <v>22</v>
      </c>
      <c r="C191" s="72" t="s">
        <v>115</v>
      </c>
      <c r="D191" t="s">
        <v>116</v>
      </c>
      <c r="E191" s="6">
        <v>15399</v>
      </c>
      <c r="F191" s="6">
        <v>7264.19</v>
      </c>
      <c r="G191" s="6">
        <v>7264.19</v>
      </c>
      <c r="H191" s="6">
        <v>15528.380000000001</v>
      </c>
      <c r="I191" s="6">
        <v>32186.3</v>
      </c>
      <c r="J191" s="6">
        <v>15528.380000000001</v>
      </c>
      <c r="K191" s="6">
        <v>15528.380000000001</v>
      </c>
      <c r="L191" s="6">
        <v>15528.380000000001</v>
      </c>
      <c r="M191" s="6">
        <v>15528.380000000001</v>
      </c>
      <c r="N191" s="6">
        <v>15528.380000000001</v>
      </c>
      <c r="O191" s="6">
        <v>15528.380000000001</v>
      </c>
      <c r="P191" s="6">
        <v>101498.66</v>
      </c>
      <c r="Q191" s="6">
        <v>272311</v>
      </c>
    </row>
    <row r="192" spans="1:17" ht="15" x14ac:dyDescent="0.25">
      <c r="A192" t="str">
        <f t="shared" si="2"/>
        <v>0014-OCI2.1.1.13.1.2</v>
      </c>
      <c r="B192" s="72" t="s">
        <v>22</v>
      </c>
      <c r="C192" s="72" t="s">
        <v>120</v>
      </c>
      <c r="D192" t="s">
        <v>121</v>
      </c>
      <c r="E192" s="6">
        <v>5158.97</v>
      </c>
      <c r="F192" s="6">
        <v>5200</v>
      </c>
      <c r="G192" s="6">
        <v>5200</v>
      </c>
      <c r="H192" s="6">
        <v>5200</v>
      </c>
      <c r="I192" s="6">
        <v>5200</v>
      </c>
      <c r="J192" s="6">
        <v>5200</v>
      </c>
      <c r="K192" s="6">
        <v>5200</v>
      </c>
      <c r="L192" s="6">
        <v>5200</v>
      </c>
      <c r="M192" s="6">
        <v>5200</v>
      </c>
      <c r="N192" s="6">
        <v>5200</v>
      </c>
      <c r="O192" s="6">
        <v>5200</v>
      </c>
      <c r="P192" s="6">
        <v>97982.03</v>
      </c>
      <c r="Q192" s="6">
        <v>155141</v>
      </c>
    </row>
    <row r="193" spans="1:17" ht="15" x14ac:dyDescent="0.25">
      <c r="A193" t="str">
        <f t="shared" si="2"/>
        <v>0014-OCI2.1.1.9.1.4</v>
      </c>
      <c r="B193" s="72" t="s">
        <v>22</v>
      </c>
      <c r="C193" s="72" t="s">
        <v>230</v>
      </c>
      <c r="D193" t="s">
        <v>231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900</v>
      </c>
      <c r="L193" s="6">
        <v>0</v>
      </c>
      <c r="M193" s="6">
        <v>0</v>
      </c>
      <c r="N193" s="6">
        <v>0</v>
      </c>
      <c r="O193" s="6">
        <v>0</v>
      </c>
      <c r="P193" s="6">
        <v>2100</v>
      </c>
      <c r="Q193" s="6">
        <v>3000</v>
      </c>
    </row>
    <row r="194" spans="1:17" ht="15" x14ac:dyDescent="0.25">
      <c r="A194" t="str">
        <f t="shared" si="2"/>
        <v>0014-OCI2.1.3.1.1.15</v>
      </c>
      <c r="B194" s="72" t="s">
        <v>22</v>
      </c>
      <c r="C194" s="72" t="s">
        <v>276</v>
      </c>
      <c r="D194" t="s">
        <v>277</v>
      </c>
      <c r="E194" s="6">
        <v>650.04</v>
      </c>
      <c r="F194" s="6">
        <v>433.36</v>
      </c>
      <c r="G194" s="6">
        <v>433.36</v>
      </c>
      <c r="H194" s="6">
        <v>650.04</v>
      </c>
      <c r="I194" s="6">
        <v>1084</v>
      </c>
      <c r="J194" s="6">
        <v>650.04</v>
      </c>
      <c r="K194" s="6">
        <v>650.04</v>
      </c>
      <c r="L194" s="6">
        <v>650.04</v>
      </c>
      <c r="M194" s="6">
        <v>650.04</v>
      </c>
      <c r="N194" s="6">
        <v>650.04</v>
      </c>
      <c r="O194" s="6">
        <v>650.04</v>
      </c>
      <c r="P194" s="6">
        <v>650.95999999999992</v>
      </c>
      <c r="Q194" s="6">
        <v>7802</v>
      </c>
    </row>
    <row r="195" spans="1:17" ht="15" x14ac:dyDescent="0.25">
      <c r="A195" t="str">
        <f t="shared" si="2"/>
        <v>0014-OCI2.1.4.1.1.6</v>
      </c>
      <c r="B195" s="72" t="s">
        <v>22</v>
      </c>
      <c r="C195" s="72" t="s">
        <v>300</v>
      </c>
      <c r="D195" t="s">
        <v>301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/>
      <c r="O195" s="6"/>
      <c r="P195" s="6"/>
      <c r="Q195" s="6">
        <v>0</v>
      </c>
    </row>
    <row r="196" spans="1:17" ht="15" x14ac:dyDescent="0.25">
      <c r="A196" t="str">
        <f t="shared" si="2"/>
        <v>0014-OCI2.1.4.1.1.7</v>
      </c>
      <c r="B196" s="72" t="s">
        <v>22</v>
      </c>
      <c r="C196" s="72" t="s">
        <v>302</v>
      </c>
      <c r="D196" t="s">
        <v>1835</v>
      </c>
      <c r="E196" s="6">
        <v>0</v>
      </c>
      <c r="F196" s="6">
        <v>0</v>
      </c>
      <c r="G196" s="6">
        <v>11456</v>
      </c>
      <c r="H196" s="6"/>
      <c r="I196" s="6"/>
      <c r="J196" s="6"/>
      <c r="K196" s="6"/>
      <c r="L196" s="6"/>
      <c r="M196" s="6"/>
      <c r="N196" s="6"/>
      <c r="O196" s="6"/>
      <c r="P196" s="6"/>
      <c r="Q196" s="6">
        <v>11456</v>
      </c>
    </row>
    <row r="197" spans="1:17" ht="15" x14ac:dyDescent="0.25">
      <c r="A197" t="str">
        <f t="shared" si="2"/>
        <v>0014-OCI2.3.1.5.1.2</v>
      </c>
      <c r="B197" s="72" t="s">
        <v>22</v>
      </c>
      <c r="C197" s="72" t="s">
        <v>464</v>
      </c>
      <c r="D197" t="s">
        <v>465</v>
      </c>
      <c r="E197" s="6">
        <v>0</v>
      </c>
      <c r="F197" s="6">
        <v>0</v>
      </c>
      <c r="G197" s="6">
        <v>2000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2000</v>
      </c>
    </row>
    <row r="198" spans="1:17" ht="15" x14ac:dyDescent="0.25">
      <c r="A198" t="str">
        <f t="shared" si="2"/>
        <v>0014-OCI2.3.2.1.2.1</v>
      </c>
      <c r="B198" s="72" t="s">
        <v>22</v>
      </c>
      <c r="C198" s="72" t="s">
        <v>541</v>
      </c>
      <c r="D198" t="s">
        <v>542</v>
      </c>
      <c r="E198" s="6">
        <v>0</v>
      </c>
      <c r="F198" s="6">
        <v>0</v>
      </c>
      <c r="G198" s="6">
        <v>0</v>
      </c>
      <c r="H198" s="6">
        <v>0</v>
      </c>
      <c r="I198" s="6">
        <v>1000</v>
      </c>
      <c r="J198" s="6">
        <v>0</v>
      </c>
      <c r="K198" s="6">
        <v>0</v>
      </c>
      <c r="L198" s="6">
        <v>1000</v>
      </c>
      <c r="M198" s="6">
        <v>0</v>
      </c>
      <c r="N198" s="6">
        <v>0</v>
      </c>
      <c r="O198" s="6">
        <v>0</v>
      </c>
      <c r="P198" s="6">
        <v>0</v>
      </c>
      <c r="Q198" s="6">
        <v>2000</v>
      </c>
    </row>
    <row r="199" spans="1:17" ht="15" x14ac:dyDescent="0.25">
      <c r="A199" t="str">
        <f t="shared" ref="A199:A218" si="3">+CONCATENATE(B199,C199)</f>
        <v>0014-OCI2.3.2.1.2.2</v>
      </c>
      <c r="B199" s="72" t="s">
        <v>22</v>
      </c>
      <c r="C199" s="72" t="s">
        <v>543</v>
      </c>
      <c r="D199" t="s">
        <v>544</v>
      </c>
      <c r="E199" s="6">
        <v>0</v>
      </c>
      <c r="F199" s="6">
        <v>0</v>
      </c>
      <c r="G199" s="6">
        <v>0</v>
      </c>
      <c r="H199" s="6">
        <v>0</v>
      </c>
      <c r="I199" s="6">
        <v>3000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3000</v>
      </c>
    </row>
    <row r="200" spans="1:17" ht="15" x14ac:dyDescent="0.25">
      <c r="A200" t="str">
        <f t="shared" si="3"/>
        <v>0014-OCI2.3.2.9.1.1</v>
      </c>
      <c r="B200" s="73" t="s">
        <v>22</v>
      </c>
      <c r="C200" s="72" t="s">
        <v>774</v>
      </c>
      <c r="D200" t="s">
        <v>775</v>
      </c>
      <c r="E200" s="6">
        <v>0</v>
      </c>
      <c r="F200" s="6">
        <v>0</v>
      </c>
      <c r="G200" s="6">
        <v>0</v>
      </c>
      <c r="H200" s="6">
        <v>0</v>
      </c>
      <c r="I200" s="6">
        <v>5000</v>
      </c>
      <c r="J200" s="6">
        <v>9000</v>
      </c>
      <c r="K200" s="6">
        <v>15000</v>
      </c>
      <c r="L200" s="6">
        <v>10000</v>
      </c>
      <c r="M200" s="6">
        <v>13000</v>
      </c>
      <c r="N200" s="6">
        <v>10000</v>
      </c>
      <c r="O200" s="6">
        <v>10000</v>
      </c>
      <c r="P200" s="6">
        <v>10000</v>
      </c>
      <c r="Q200" s="6">
        <v>82000</v>
      </c>
    </row>
    <row r="201" spans="1:17" ht="15" x14ac:dyDescent="0.25">
      <c r="A201" t="str">
        <f t="shared" si="3"/>
        <v>0015-DCC2.1.1.13.1.1</v>
      </c>
      <c r="B201" s="72" t="s">
        <v>1573</v>
      </c>
      <c r="C201" s="72" t="s">
        <v>115</v>
      </c>
      <c r="D201" t="s">
        <v>116</v>
      </c>
      <c r="E201" s="6">
        <v>72486.52</v>
      </c>
      <c r="F201" s="6">
        <v>67209.47</v>
      </c>
      <c r="G201" s="6">
        <v>80377.710000000006</v>
      </c>
      <c r="H201" s="6">
        <v>80377.710000000006</v>
      </c>
      <c r="I201" s="6">
        <v>100236.66</v>
      </c>
      <c r="J201" s="6">
        <v>80377.710000000006</v>
      </c>
      <c r="K201" s="6">
        <v>80377.710000000006</v>
      </c>
      <c r="L201" s="6">
        <v>80377.710000000006</v>
      </c>
      <c r="M201" s="6">
        <v>80377.710000000006</v>
      </c>
      <c r="N201" s="6">
        <v>80377.710000000006</v>
      </c>
      <c r="O201" s="6">
        <v>80377.710000000006</v>
      </c>
      <c r="P201" s="6">
        <v>80378.670000000013</v>
      </c>
      <c r="Q201" s="6">
        <v>963333.00000000023</v>
      </c>
    </row>
    <row r="202" spans="1:17" ht="15" x14ac:dyDescent="0.25">
      <c r="A202" t="str">
        <f t="shared" si="3"/>
        <v>0015-DCC2.1.1.13.1.2</v>
      </c>
      <c r="B202" s="72" t="s">
        <v>1573</v>
      </c>
      <c r="C202" s="72" t="s">
        <v>120</v>
      </c>
      <c r="D202" t="s">
        <v>121</v>
      </c>
      <c r="E202" s="6">
        <v>79734.7</v>
      </c>
      <c r="F202" s="6">
        <v>53794.99</v>
      </c>
      <c r="G202" s="6">
        <v>138127.04000000001</v>
      </c>
      <c r="H202" s="6">
        <v>138127.04000000001</v>
      </c>
      <c r="I202" s="6">
        <v>273651.43000000005</v>
      </c>
      <c r="J202" s="6">
        <v>138127.04000000001</v>
      </c>
      <c r="K202" s="6">
        <v>138127.04000000001</v>
      </c>
      <c r="L202" s="6">
        <v>138127.04000000001</v>
      </c>
      <c r="M202" s="6">
        <v>138127.04000000001</v>
      </c>
      <c r="N202" s="6">
        <v>138127.04000000001</v>
      </c>
      <c r="O202" s="6">
        <v>138127.04000000001</v>
      </c>
      <c r="P202" s="6">
        <v>152097.56</v>
      </c>
      <c r="Q202" s="6">
        <v>1664295.0000000002</v>
      </c>
    </row>
    <row r="203" spans="1:17" ht="15" x14ac:dyDescent="0.25">
      <c r="A203" t="str">
        <f t="shared" si="3"/>
        <v>0015-DCC2.1.1.9.1.4</v>
      </c>
      <c r="B203" s="72" t="s">
        <v>1573</v>
      </c>
      <c r="C203" s="72" t="s">
        <v>230</v>
      </c>
      <c r="D203" t="s">
        <v>231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7800</v>
      </c>
      <c r="L203" s="6">
        <v>0</v>
      </c>
      <c r="M203" s="6">
        <v>0</v>
      </c>
      <c r="N203" s="6">
        <v>0</v>
      </c>
      <c r="O203" s="6">
        <v>0</v>
      </c>
      <c r="P203" s="6">
        <v>7800</v>
      </c>
      <c r="Q203" s="6">
        <v>15600</v>
      </c>
    </row>
    <row r="204" spans="1:17" ht="15" x14ac:dyDescent="0.25">
      <c r="A204" t="str">
        <f t="shared" si="3"/>
        <v>0015-DCC2.1.3.1.1.15</v>
      </c>
      <c r="B204" s="72" t="s">
        <v>1573</v>
      </c>
      <c r="C204" s="72" t="s">
        <v>276</v>
      </c>
      <c r="D204" t="s">
        <v>277</v>
      </c>
      <c r="E204" s="6">
        <v>3900.2399999999989</v>
      </c>
      <c r="F204" s="6">
        <v>3033.5199999999995</v>
      </c>
      <c r="G204" s="6">
        <v>4333.5999999999995</v>
      </c>
      <c r="H204" s="6">
        <v>4333.5999999999995</v>
      </c>
      <c r="I204" s="6">
        <v>5957.3399999999983</v>
      </c>
      <c r="J204" s="6">
        <v>4333.5999999999995</v>
      </c>
      <c r="K204" s="6">
        <v>4333.5999999999995</v>
      </c>
      <c r="L204" s="6">
        <v>4333.5999999999995</v>
      </c>
      <c r="M204" s="6">
        <v>4333.5999999999995</v>
      </c>
      <c r="N204" s="6">
        <v>4333.5999999999995</v>
      </c>
      <c r="O204" s="6">
        <v>4333.5999999999995</v>
      </c>
      <c r="P204" s="6">
        <v>4229.0999999999995</v>
      </c>
      <c r="Q204" s="6">
        <v>51789</v>
      </c>
    </row>
    <row r="205" spans="1:17" ht="15" x14ac:dyDescent="0.25">
      <c r="A205" t="str">
        <f t="shared" si="3"/>
        <v>0015-DCC2.1.4.1.1.6</v>
      </c>
      <c r="B205" s="72" t="s">
        <v>1573</v>
      </c>
      <c r="C205" s="72" t="s">
        <v>300</v>
      </c>
      <c r="D205" t="s">
        <v>301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</row>
    <row r="206" spans="1:17" ht="15" x14ac:dyDescent="0.25">
      <c r="A206" t="str">
        <f t="shared" si="3"/>
        <v>0015-DCC2.1.4.1.1.7</v>
      </c>
      <c r="B206" s="72" t="s">
        <v>1573</v>
      </c>
      <c r="C206" s="72" t="s">
        <v>302</v>
      </c>
      <c r="D206" t="s">
        <v>1835</v>
      </c>
      <c r="E206" s="6">
        <v>0</v>
      </c>
      <c r="F206" s="6">
        <v>0</v>
      </c>
      <c r="G206" s="6">
        <v>17501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17501</v>
      </c>
    </row>
    <row r="207" spans="1:17" ht="15" x14ac:dyDescent="0.25">
      <c r="A207" t="str">
        <f t="shared" si="3"/>
        <v>0015-DCC2.3.2.1.2.1</v>
      </c>
      <c r="B207" s="72" t="s">
        <v>1573</v>
      </c>
      <c r="C207" s="72" t="s">
        <v>541</v>
      </c>
      <c r="D207" t="s">
        <v>542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2300</v>
      </c>
      <c r="M207" s="6">
        <v>2300</v>
      </c>
      <c r="N207" s="6">
        <v>0</v>
      </c>
      <c r="O207" s="6">
        <v>0</v>
      </c>
      <c r="P207" s="6">
        <v>2400</v>
      </c>
      <c r="Q207" s="6">
        <v>7000</v>
      </c>
    </row>
    <row r="208" spans="1:17" ht="15" x14ac:dyDescent="0.25">
      <c r="A208" t="str">
        <f t="shared" si="3"/>
        <v>0015-DCC2.3.2.1.2.2</v>
      </c>
      <c r="B208" s="72" t="s">
        <v>1573</v>
      </c>
      <c r="C208" s="72" t="s">
        <v>543</v>
      </c>
      <c r="D208" t="s">
        <v>544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1600</v>
      </c>
      <c r="M208" s="6">
        <v>1600</v>
      </c>
      <c r="N208" s="6">
        <v>0</v>
      </c>
      <c r="O208" s="6">
        <v>0</v>
      </c>
      <c r="P208" s="6">
        <v>1800</v>
      </c>
      <c r="Q208" s="6">
        <v>5000</v>
      </c>
    </row>
    <row r="209" spans="1:17" ht="15" x14ac:dyDescent="0.25">
      <c r="A209" t="str">
        <f t="shared" si="3"/>
        <v>0015-DCC2.3.2.9.1.1</v>
      </c>
      <c r="B209" s="73" t="s">
        <v>1573</v>
      </c>
      <c r="C209" s="72" t="s">
        <v>774</v>
      </c>
      <c r="D209" t="s">
        <v>775</v>
      </c>
      <c r="E209" s="6">
        <v>0</v>
      </c>
      <c r="F209" s="6">
        <v>0</v>
      </c>
      <c r="G209" s="6">
        <v>14500</v>
      </c>
      <c r="H209" s="6">
        <v>14500</v>
      </c>
      <c r="I209" s="6">
        <v>0</v>
      </c>
      <c r="J209" s="6">
        <v>0</v>
      </c>
      <c r="K209" s="6">
        <v>0</v>
      </c>
      <c r="L209" s="6">
        <v>13000</v>
      </c>
      <c r="M209" s="6">
        <v>34500</v>
      </c>
      <c r="N209" s="6">
        <v>28500</v>
      </c>
      <c r="O209" s="6">
        <v>9000</v>
      </c>
      <c r="P209" s="6">
        <v>0</v>
      </c>
      <c r="Q209" s="6">
        <v>114000</v>
      </c>
    </row>
    <row r="210" spans="1:17" ht="15" x14ac:dyDescent="0.25">
      <c r="A210" t="str">
        <f t="shared" si="3"/>
        <v>0016-DAMER2.1.1.13.1.1</v>
      </c>
      <c r="B210" s="72" t="s">
        <v>1581</v>
      </c>
      <c r="C210" s="72" t="s">
        <v>115</v>
      </c>
      <c r="D210" t="s">
        <v>116</v>
      </c>
      <c r="E210" s="6">
        <v>96093.700000000012</v>
      </c>
      <c r="F210" s="6">
        <v>96110.940000000017</v>
      </c>
      <c r="G210" s="6">
        <v>96170.280000000013</v>
      </c>
      <c r="H210" s="6">
        <v>96170.280000000013</v>
      </c>
      <c r="I210" s="6">
        <v>102334.47000000002</v>
      </c>
      <c r="J210" s="6">
        <v>102334.47000000002</v>
      </c>
      <c r="K210" s="6">
        <v>102334.47000000002</v>
      </c>
      <c r="L210" s="6">
        <v>102334.47000000002</v>
      </c>
      <c r="M210" s="6">
        <v>102334.47000000002</v>
      </c>
      <c r="N210" s="6">
        <v>102334.47000000002</v>
      </c>
      <c r="O210" s="6">
        <v>102334.47000000002</v>
      </c>
      <c r="P210" s="6">
        <v>127127.51000000001</v>
      </c>
      <c r="Q210" s="6">
        <v>1228014.0000000002</v>
      </c>
    </row>
    <row r="211" spans="1:17" ht="15" x14ac:dyDescent="0.25">
      <c r="A211" t="str">
        <f t="shared" si="3"/>
        <v>0016-DAMER2.1.1.13.1.2</v>
      </c>
      <c r="B211" s="72" t="s">
        <v>1581</v>
      </c>
      <c r="C211" s="72" t="s">
        <v>120</v>
      </c>
      <c r="D211" t="s">
        <v>121</v>
      </c>
      <c r="E211" s="6">
        <v>42600</v>
      </c>
      <c r="F211" s="6">
        <v>42600</v>
      </c>
      <c r="G211" s="6">
        <v>70549.33</v>
      </c>
      <c r="H211" s="6">
        <v>70549.33</v>
      </c>
      <c r="I211" s="6">
        <v>70549.33</v>
      </c>
      <c r="J211" s="6">
        <v>70549.33</v>
      </c>
      <c r="K211" s="6">
        <v>70549.33</v>
      </c>
      <c r="L211" s="6">
        <v>70549.33</v>
      </c>
      <c r="M211" s="6">
        <v>70549.33</v>
      </c>
      <c r="N211" s="6">
        <v>70549.33</v>
      </c>
      <c r="O211" s="6">
        <v>70549.33</v>
      </c>
      <c r="P211" s="6">
        <v>178390.03</v>
      </c>
      <c r="Q211" s="6">
        <v>898534.00000000012</v>
      </c>
    </row>
    <row r="212" spans="1:17" ht="15" x14ac:dyDescent="0.25">
      <c r="A212" t="str">
        <f t="shared" si="3"/>
        <v>0016-DAMER2.1.1.9.1.4</v>
      </c>
      <c r="B212" s="72" t="s">
        <v>1581</v>
      </c>
      <c r="C212" s="72" t="s">
        <v>230</v>
      </c>
      <c r="D212" t="s">
        <v>231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6000</v>
      </c>
      <c r="L212" s="6">
        <v>0</v>
      </c>
      <c r="M212" s="6">
        <v>0</v>
      </c>
      <c r="N212" s="6">
        <v>0</v>
      </c>
      <c r="O212" s="6">
        <v>0</v>
      </c>
      <c r="P212" s="6">
        <v>7200</v>
      </c>
      <c r="Q212" s="6">
        <v>13200</v>
      </c>
    </row>
    <row r="213" spans="1:17" ht="15" x14ac:dyDescent="0.25">
      <c r="A213" t="str">
        <f t="shared" si="3"/>
        <v>0016-DAMER2.1.3.1.1.15</v>
      </c>
      <c r="B213" s="72" t="s">
        <v>1581</v>
      </c>
      <c r="C213" s="72" t="s">
        <v>276</v>
      </c>
      <c r="D213" t="s">
        <v>277</v>
      </c>
      <c r="E213" s="6">
        <v>3466.8799999999992</v>
      </c>
      <c r="F213" s="6">
        <v>3466.8799999999992</v>
      </c>
      <c r="G213" s="6">
        <v>3466.8799999999992</v>
      </c>
      <c r="H213" s="6">
        <v>3466.8799999999992</v>
      </c>
      <c r="I213" s="6">
        <v>4301.1999999999989</v>
      </c>
      <c r="J213" s="6">
        <v>4301.1999999999989</v>
      </c>
      <c r="K213" s="6">
        <v>4301.1999999999989</v>
      </c>
      <c r="L213" s="6">
        <v>4301.1999999999989</v>
      </c>
      <c r="M213" s="6">
        <v>4301.1999999999989</v>
      </c>
      <c r="N213" s="6">
        <v>4301.1999999999989</v>
      </c>
      <c r="O213" s="6">
        <v>4301.1999999999989</v>
      </c>
      <c r="P213" s="6">
        <v>10482.080000000004</v>
      </c>
      <c r="Q213" s="6">
        <v>54458</v>
      </c>
    </row>
    <row r="214" spans="1:17" ht="15" x14ac:dyDescent="0.25">
      <c r="A214" t="str">
        <f t="shared" si="3"/>
        <v>0016-DAMER2.3.1.99.1.3</v>
      </c>
      <c r="B214" s="72" t="s">
        <v>1581</v>
      </c>
      <c r="C214" s="72" t="s">
        <v>521</v>
      </c>
      <c r="D214" t="s">
        <v>522</v>
      </c>
      <c r="E214" s="6">
        <v>0</v>
      </c>
      <c r="F214" s="6">
        <v>0</v>
      </c>
      <c r="G214" s="6">
        <v>0</v>
      </c>
      <c r="H214" s="6">
        <v>0</v>
      </c>
      <c r="I214" s="6">
        <v>1600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1600</v>
      </c>
    </row>
    <row r="215" spans="1:17" ht="15" x14ac:dyDescent="0.25">
      <c r="A215" t="str">
        <f t="shared" si="3"/>
        <v>0016-DAMER2.3.2.7.11.99</v>
      </c>
      <c r="B215" s="72" t="s">
        <v>1581</v>
      </c>
      <c r="C215" s="72" t="s">
        <v>688</v>
      </c>
      <c r="D215" t="s">
        <v>689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12000</v>
      </c>
      <c r="P215" s="6">
        <v>0</v>
      </c>
      <c r="Q215" s="6">
        <v>12000</v>
      </c>
    </row>
    <row r="216" spans="1:17" ht="15" x14ac:dyDescent="0.25">
      <c r="A216" t="str">
        <f t="shared" si="3"/>
        <v>0016-DAMER2.3.2.7.14.98</v>
      </c>
      <c r="B216" s="72" t="s">
        <v>1581</v>
      </c>
      <c r="C216" s="72" t="s">
        <v>706</v>
      </c>
      <c r="D216" t="s">
        <v>707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ht="15" x14ac:dyDescent="0.25">
      <c r="A217" t="str">
        <f t="shared" si="3"/>
        <v>0016-DAMER2.3.2.9.1.1</v>
      </c>
      <c r="B217" s="73" t="s">
        <v>1581</v>
      </c>
      <c r="C217" s="72" t="s">
        <v>774</v>
      </c>
      <c r="D217" t="s">
        <v>775</v>
      </c>
      <c r="E217" s="6">
        <v>20000</v>
      </c>
      <c r="F217" s="6">
        <v>20000</v>
      </c>
      <c r="G217" s="6">
        <v>0</v>
      </c>
      <c r="H217" s="6">
        <v>0</v>
      </c>
      <c r="I217" s="6">
        <v>20000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60000</v>
      </c>
    </row>
    <row r="218" spans="1:17" ht="15" x14ac:dyDescent="0.25">
      <c r="A218" t="str">
        <f t="shared" si="3"/>
        <v>Total general</v>
      </c>
      <c r="B218" s="74" t="s">
        <v>30</v>
      </c>
      <c r="C218" s="74"/>
      <c r="D218" s="74"/>
      <c r="E218" s="75">
        <v>2817688.040000001</v>
      </c>
      <c r="F218" s="75">
        <v>2949884.7000000007</v>
      </c>
      <c r="G218" s="75">
        <v>3982756.84</v>
      </c>
      <c r="H218" s="75">
        <v>3763665.2699999991</v>
      </c>
      <c r="I218" s="75">
        <v>6168258.8100000015</v>
      </c>
      <c r="J218" s="75">
        <v>4180980.37</v>
      </c>
      <c r="K218" s="75">
        <v>6522199.5000000037</v>
      </c>
      <c r="L218" s="75">
        <v>3799488.0900000003</v>
      </c>
      <c r="M218" s="75">
        <v>4029501.3800000004</v>
      </c>
      <c r="N218" s="75">
        <v>3743446.0600000005</v>
      </c>
      <c r="O218" s="75">
        <v>4141914.7999999993</v>
      </c>
      <c r="P218" s="75">
        <v>6653927.1400000006</v>
      </c>
      <c r="Q218" s="75">
        <v>52753710.999999993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A1:S272"/>
  <sheetViews>
    <sheetView topLeftCell="B1" workbookViewId="0">
      <selection activeCell="A5" sqref="A5:R272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I1" s="6"/>
      <c r="R1" s="14"/>
    </row>
    <row r="2" spans="1:19" x14ac:dyDescent="0.2">
      <c r="E2" s="189">
        <f t="shared" ref="E2:R2" si="0">+SUBTOTAL(9,E6:E272)</f>
        <v>2817688.0400000005</v>
      </c>
      <c r="F2" s="189">
        <f t="shared" si="0"/>
        <v>2949884.7000000007</v>
      </c>
      <c r="G2" s="189">
        <f t="shared" si="0"/>
        <v>2649496.5799999991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2877806.9400000004</v>
      </c>
      <c r="K2" s="189">
        <f t="shared" si="0"/>
        <v>3211162.4779999997</v>
      </c>
      <c r="L2" s="189">
        <f t="shared" si="0"/>
        <v>3694953.8079999993</v>
      </c>
      <c r="M2" s="189">
        <f t="shared" si="0"/>
        <v>3488761.4779999987</v>
      </c>
      <c r="N2" s="189">
        <f t="shared" si="0"/>
        <v>3535276.5279999995</v>
      </c>
      <c r="O2" s="189">
        <f t="shared" si="0"/>
        <v>3330908.5179999992</v>
      </c>
      <c r="P2" s="189">
        <f t="shared" si="0"/>
        <v>16492991.160000013</v>
      </c>
      <c r="Q2" s="189">
        <f t="shared" si="0"/>
        <v>0</v>
      </c>
      <c r="R2" s="189">
        <f t="shared" si="0"/>
        <v>50999444</v>
      </c>
    </row>
    <row r="5" spans="1:19" s="10" customFormat="1" ht="22.5" x14ac:dyDescent="0.2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8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S5" s="20"/>
    </row>
    <row r="6" spans="1:19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/>
      <c r="E6" s="253">
        <v>0</v>
      </c>
      <c r="F6" s="253">
        <v>0</v>
      </c>
      <c r="G6" s="253">
        <v>0</v>
      </c>
      <c r="H6" s="253">
        <v>0</v>
      </c>
      <c r="I6" s="253">
        <v>3363.5</v>
      </c>
      <c r="J6" s="253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255">
        <f>+SUM(E6:Q6)</f>
        <v>3600</v>
      </c>
    </row>
    <row r="7" spans="1:19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/>
      <c r="E7" s="253">
        <v>254997.95</v>
      </c>
      <c r="F7" s="253">
        <v>131876.66</v>
      </c>
      <c r="G7" s="253">
        <v>67856.66</v>
      </c>
      <c r="H7" s="253">
        <v>86660.739999999991</v>
      </c>
      <c r="I7" s="253">
        <v>27000</v>
      </c>
      <c r="J7" s="253">
        <v>53750</v>
      </c>
      <c r="K7" s="249">
        <v>53750</v>
      </c>
      <c r="L7" s="249">
        <v>105392</v>
      </c>
      <c r="M7" s="249">
        <v>70750</v>
      </c>
      <c r="N7" s="249">
        <v>126436.08</v>
      </c>
      <c r="O7" s="249">
        <v>64750</v>
      </c>
      <c r="P7" s="249">
        <v>3955792.9100000006</v>
      </c>
      <c r="Q7" s="249">
        <v>0</v>
      </c>
      <c r="R7" s="255">
        <f t="shared" ref="R7:R70" si="2">+SUM(E7:Q7)</f>
        <v>4999013.0000000009</v>
      </c>
    </row>
    <row r="8" spans="1:19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/>
      <c r="E8" s="253">
        <v>0</v>
      </c>
      <c r="F8" s="253">
        <v>28030.89</v>
      </c>
      <c r="G8" s="253">
        <v>16153.61</v>
      </c>
      <c r="H8" s="253">
        <v>0</v>
      </c>
      <c r="I8" s="253">
        <v>29814.62</v>
      </c>
      <c r="J8" s="253">
        <v>23756.76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288499.68</v>
      </c>
      <c r="Q8" s="249">
        <v>0</v>
      </c>
      <c r="R8" s="255">
        <f t="shared" si="2"/>
        <v>496254</v>
      </c>
    </row>
    <row r="9" spans="1:19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/>
      <c r="E9" s="253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0</v>
      </c>
      <c r="R9" s="255">
        <f t="shared" si="2"/>
        <v>0</v>
      </c>
    </row>
    <row r="10" spans="1:19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/>
      <c r="E10" s="253">
        <v>67192.17</v>
      </c>
      <c r="F10" s="253">
        <v>127059.87999999999</v>
      </c>
      <c r="G10" s="253">
        <v>83546.260000000009</v>
      </c>
      <c r="H10" s="253">
        <v>111408.36</v>
      </c>
      <c r="I10" s="253">
        <v>110628.44</v>
      </c>
      <c r="J10" s="253">
        <v>115516.72000000002</v>
      </c>
      <c r="K10" s="249">
        <v>94877.41</v>
      </c>
      <c r="L10" s="249">
        <v>149796.21000000002</v>
      </c>
      <c r="M10" s="249">
        <v>138641.41</v>
      </c>
      <c r="N10" s="249">
        <v>118185.47</v>
      </c>
      <c r="O10" s="249">
        <v>101678.61</v>
      </c>
      <c r="P10" s="249">
        <v>207010.06</v>
      </c>
      <c r="Q10" s="249">
        <v>0</v>
      </c>
      <c r="R10" s="255">
        <f t="shared" si="2"/>
        <v>1425541.0000000002</v>
      </c>
    </row>
    <row r="11" spans="1:19" s="20" customFormat="1" x14ac:dyDescent="0.2">
      <c r="A11" s="123" t="str">
        <f t="shared" si="1"/>
        <v>0002-DCEME2.1.1.1.1.8</v>
      </c>
      <c r="B11" s="191" t="s">
        <v>1522</v>
      </c>
      <c r="C11" s="191" t="s">
        <v>71</v>
      </c>
      <c r="D11" s="123"/>
      <c r="E11" s="254">
        <v>11847.86</v>
      </c>
      <c r="F11" s="254">
        <v>0</v>
      </c>
      <c r="G11" s="254">
        <v>16212.85</v>
      </c>
      <c r="H11" s="254">
        <v>18707.14</v>
      </c>
      <c r="I11" s="254">
        <v>18707.14</v>
      </c>
      <c r="J11" s="254">
        <v>16836.43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48638.879999999997</v>
      </c>
      <c r="Q11" s="88">
        <v>0</v>
      </c>
      <c r="R11" s="255">
        <f t="shared" si="2"/>
        <v>224486</v>
      </c>
    </row>
    <row r="12" spans="1:19" s="20" customFormat="1" x14ac:dyDescent="0.2">
      <c r="A12" s="123" t="str">
        <f t="shared" si="1"/>
        <v>0002-DCEME2.1.1.13.1.1</v>
      </c>
      <c r="B12" s="191" t="s">
        <v>1522</v>
      </c>
      <c r="C12" s="191" t="s">
        <v>115</v>
      </c>
      <c r="D12" s="123"/>
      <c r="E12" s="254">
        <v>348833.71</v>
      </c>
      <c r="F12" s="254">
        <v>350127.14</v>
      </c>
      <c r="G12" s="254">
        <v>339072.95000000007</v>
      </c>
      <c r="H12" s="254">
        <v>334006.20000000007</v>
      </c>
      <c r="I12" s="254">
        <v>387554.8000000001</v>
      </c>
      <c r="J12" s="254">
        <v>367685.22000000003</v>
      </c>
      <c r="K12" s="88">
        <v>366509.16000000009</v>
      </c>
      <c r="L12" s="88">
        <v>365785.70000000007</v>
      </c>
      <c r="M12" s="88">
        <v>378473.69000000006</v>
      </c>
      <c r="N12" s="88">
        <v>378473.69000000006</v>
      </c>
      <c r="O12" s="88">
        <v>401002.07000000007</v>
      </c>
      <c r="P12" s="88">
        <v>1086126.6699999995</v>
      </c>
      <c r="Q12" s="88">
        <v>0</v>
      </c>
      <c r="R12" s="255">
        <f t="shared" si="2"/>
        <v>5103651</v>
      </c>
    </row>
    <row r="13" spans="1:19" s="20" customFormat="1" x14ac:dyDescent="0.2">
      <c r="A13" s="123" t="str">
        <f t="shared" si="1"/>
        <v>0002-DCEME2.1.1.13.1.2</v>
      </c>
      <c r="B13" s="191" t="s">
        <v>1522</v>
      </c>
      <c r="C13" s="191" t="s">
        <v>120</v>
      </c>
      <c r="D13" s="123"/>
      <c r="E13" s="254">
        <v>196038.87999999998</v>
      </c>
      <c r="F13" s="254">
        <v>122929.97</v>
      </c>
      <c r="G13" s="254">
        <v>121293.23000000001</v>
      </c>
      <c r="H13" s="254">
        <v>120868.23</v>
      </c>
      <c r="I13" s="254">
        <v>144928.38</v>
      </c>
      <c r="J13" s="254">
        <v>143837.88</v>
      </c>
      <c r="K13" s="88">
        <v>146783.80000000002</v>
      </c>
      <c r="L13" s="88">
        <v>146783.80000000002</v>
      </c>
      <c r="M13" s="88">
        <v>146783.80000000002</v>
      </c>
      <c r="N13" s="88">
        <v>146783.80000000002</v>
      </c>
      <c r="O13" s="88">
        <v>146783.80000000002</v>
      </c>
      <c r="P13" s="88">
        <v>1174716.4300000002</v>
      </c>
      <c r="Q13" s="88">
        <v>0</v>
      </c>
      <c r="R13" s="255">
        <f t="shared" si="2"/>
        <v>2758532</v>
      </c>
    </row>
    <row r="14" spans="1:19" s="20" customFormat="1" x14ac:dyDescent="0.2">
      <c r="A14" s="123" t="str">
        <f t="shared" si="1"/>
        <v>0002-DCEME2.1.1.9.1.2</v>
      </c>
      <c r="B14" s="191" t="s">
        <v>1522</v>
      </c>
      <c r="C14" s="191" t="s">
        <v>226</v>
      </c>
      <c r="D14" s="123"/>
      <c r="E14" s="254">
        <v>0</v>
      </c>
      <c r="F14" s="254">
        <v>0</v>
      </c>
      <c r="G14" s="254">
        <v>0</v>
      </c>
      <c r="H14" s="254">
        <v>0</v>
      </c>
      <c r="I14" s="254">
        <v>0</v>
      </c>
      <c r="J14" s="254">
        <v>0</v>
      </c>
      <c r="K14" s="88">
        <v>1974.64</v>
      </c>
      <c r="L14" s="88">
        <v>0</v>
      </c>
      <c r="M14" s="88">
        <v>0</v>
      </c>
      <c r="N14" s="88">
        <v>0</v>
      </c>
      <c r="O14" s="88">
        <v>0</v>
      </c>
      <c r="P14" s="88">
        <v>35440.36</v>
      </c>
      <c r="Q14" s="88">
        <v>0</v>
      </c>
      <c r="R14" s="255">
        <f t="shared" si="2"/>
        <v>37415</v>
      </c>
    </row>
    <row r="15" spans="1:19" s="20" customFormat="1" x14ac:dyDescent="0.2">
      <c r="A15" s="123" t="str">
        <f t="shared" si="1"/>
        <v>0002-DCEME2.1.1.9.1.4</v>
      </c>
      <c r="B15" s="191" t="s">
        <v>1522</v>
      </c>
      <c r="C15" s="191" t="s">
        <v>230</v>
      </c>
      <c r="D15" s="123"/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88">
        <v>21000</v>
      </c>
      <c r="L15" s="88">
        <v>0</v>
      </c>
      <c r="M15" s="88">
        <v>0</v>
      </c>
      <c r="N15" s="88">
        <v>0</v>
      </c>
      <c r="O15" s="88">
        <v>0</v>
      </c>
      <c r="P15" s="88">
        <v>36600</v>
      </c>
      <c r="Q15" s="88">
        <v>0</v>
      </c>
      <c r="R15" s="255">
        <f t="shared" si="2"/>
        <v>57600</v>
      </c>
    </row>
    <row r="16" spans="1:19" s="20" customFormat="1" x14ac:dyDescent="0.2">
      <c r="A16" s="123" t="str">
        <f t="shared" si="1"/>
        <v>0002-DCEME2.1.3.1.1.13</v>
      </c>
      <c r="B16" s="191" t="s">
        <v>1522</v>
      </c>
      <c r="C16" s="191" t="s">
        <v>272</v>
      </c>
      <c r="D16" s="123"/>
      <c r="E16" s="254">
        <v>1066.31</v>
      </c>
      <c r="F16" s="254">
        <v>0</v>
      </c>
      <c r="G16" s="254">
        <v>1459.16</v>
      </c>
      <c r="H16" s="254">
        <v>2132.61</v>
      </c>
      <c r="I16" s="254">
        <v>1683.64</v>
      </c>
      <c r="J16" s="254">
        <v>1515.28</v>
      </c>
      <c r="K16" s="88">
        <v>1683.64</v>
      </c>
      <c r="L16" s="88">
        <v>1234.67</v>
      </c>
      <c r="M16" s="88">
        <v>1683.64</v>
      </c>
      <c r="N16" s="88">
        <v>1683.64</v>
      </c>
      <c r="O16" s="88">
        <v>1683.64</v>
      </c>
      <c r="P16" s="88">
        <v>4377.7700000000004</v>
      </c>
      <c r="Q16" s="88">
        <v>0</v>
      </c>
      <c r="R16" s="255">
        <f t="shared" si="2"/>
        <v>20204</v>
      </c>
    </row>
    <row r="17" spans="1:18" s="20" customFormat="1" x14ac:dyDescent="0.2">
      <c r="A17" s="123" t="str">
        <f t="shared" si="1"/>
        <v>0002-DCEME2.1.3.1.1.15</v>
      </c>
      <c r="B17" s="191" t="s">
        <v>1522</v>
      </c>
      <c r="C17" s="191" t="s">
        <v>276</v>
      </c>
      <c r="D17" s="123"/>
      <c r="E17" s="254">
        <v>17058.970000000016</v>
      </c>
      <c r="F17" s="254">
        <v>14276.350000000011</v>
      </c>
      <c r="G17" s="254">
        <v>13867.520000000011</v>
      </c>
      <c r="H17" s="254">
        <v>16229.170000000013</v>
      </c>
      <c r="I17" s="254">
        <v>15817.640000000014</v>
      </c>
      <c r="J17" s="254">
        <v>15438.450000000013</v>
      </c>
      <c r="K17" s="88">
        <v>15167.600000000013</v>
      </c>
      <c r="L17" s="88">
        <v>15167.600000000013</v>
      </c>
      <c r="M17" s="88">
        <v>15384.280000000013</v>
      </c>
      <c r="N17" s="88">
        <v>15384.280000000013</v>
      </c>
      <c r="O17" s="88">
        <v>15817.640000000014</v>
      </c>
      <c r="P17" s="88">
        <v>63539.500000000044</v>
      </c>
      <c r="Q17" s="88">
        <v>0</v>
      </c>
      <c r="R17" s="255">
        <f t="shared" si="2"/>
        <v>233149.00000000023</v>
      </c>
    </row>
    <row r="18" spans="1:18" s="20" customFormat="1" x14ac:dyDescent="0.2">
      <c r="A18" s="123" t="str">
        <f t="shared" si="1"/>
        <v>0002-DCEME2.1.4.1.1.1</v>
      </c>
      <c r="B18" s="191" t="s">
        <v>1522</v>
      </c>
      <c r="C18" s="191" t="s">
        <v>288</v>
      </c>
      <c r="D18" s="123"/>
      <c r="E18" s="254">
        <v>0</v>
      </c>
      <c r="F18" s="254">
        <v>0</v>
      </c>
      <c r="G18" s="254">
        <v>0</v>
      </c>
      <c r="H18" s="254">
        <v>3936.19</v>
      </c>
      <c r="I18" s="254">
        <v>2678.8</v>
      </c>
      <c r="J18" s="254">
        <v>0</v>
      </c>
      <c r="K18" s="88">
        <v>0</v>
      </c>
      <c r="L18" s="88">
        <v>0</v>
      </c>
      <c r="M18" s="88">
        <v>0</v>
      </c>
      <c r="N18" s="88">
        <v>0</v>
      </c>
      <c r="O18" s="88">
        <v>9353.57</v>
      </c>
      <c r="P18" s="88">
        <v>6676.44</v>
      </c>
      <c r="Q18" s="88">
        <v>0</v>
      </c>
      <c r="R18" s="255">
        <f t="shared" si="2"/>
        <v>22645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/>
      <c r="E19" s="254">
        <v>0</v>
      </c>
      <c r="F19" s="254">
        <v>0</v>
      </c>
      <c r="G19" s="254">
        <v>0</v>
      </c>
      <c r="H19" s="254">
        <v>4988.55</v>
      </c>
      <c r="I19" s="254">
        <v>0</v>
      </c>
      <c r="J19" s="254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255">
        <f t="shared" si="2"/>
        <v>4989</v>
      </c>
    </row>
    <row r="20" spans="1:18" s="20" customFormat="1" x14ac:dyDescent="0.2">
      <c r="A20" s="123" t="str">
        <f t="shared" si="1"/>
        <v>0002-DCEME2.1.4.1.1.7</v>
      </c>
      <c r="B20" s="191" t="s">
        <v>1522</v>
      </c>
      <c r="C20" s="191" t="s">
        <v>302</v>
      </c>
      <c r="D20" s="123"/>
      <c r="E20" s="254">
        <v>0</v>
      </c>
      <c r="F20" s="254">
        <v>0</v>
      </c>
      <c r="G20" s="254">
        <v>0</v>
      </c>
      <c r="H20" s="254">
        <v>42402.02</v>
      </c>
      <c r="I20" s="254">
        <v>350.86</v>
      </c>
      <c r="J20" s="254">
        <v>0</v>
      </c>
      <c r="K20" s="88">
        <v>0</v>
      </c>
      <c r="L20" s="88">
        <v>1.8</v>
      </c>
      <c r="M20" s="88">
        <v>0</v>
      </c>
      <c r="N20" s="88">
        <v>0</v>
      </c>
      <c r="O20" s="88">
        <v>0</v>
      </c>
      <c r="P20" s="88">
        <v>7.3199999999999994</v>
      </c>
      <c r="Q20" s="88">
        <v>0</v>
      </c>
      <c r="R20" s="255">
        <f t="shared" si="2"/>
        <v>42762</v>
      </c>
    </row>
    <row r="21" spans="1:18" s="20" customFormat="1" x14ac:dyDescent="0.2">
      <c r="A21" s="123" t="str">
        <f t="shared" si="1"/>
        <v>0002-DCEME2.3.1.99.1.3</v>
      </c>
      <c r="B21" s="191" t="s">
        <v>1522</v>
      </c>
      <c r="C21" s="191" t="s">
        <v>521</v>
      </c>
      <c r="D21" s="123"/>
      <c r="E21" s="254">
        <v>0</v>
      </c>
      <c r="F21" s="254">
        <v>0</v>
      </c>
      <c r="G21" s="254">
        <v>0</v>
      </c>
      <c r="H21" s="254">
        <v>0</v>
      </c>
      <c r="I21" s="254">
        <v>0</v>
      </c>
      <c r="J21" s="254"/>
      <c r="K21" s="88">
        <v>0</v>
      </c>
      <c r="L21" s="88">
        <v>2500</v>
      </c>
      <c r="M21" s="88">
        <v>0</v>
      </c>
      <c r="N21" s="88">
        <v>2115</v>
      </c>
      <c r="O21" s="88">
        <v>0</v>
      </c>
      <c r="P21" s="88">
        <v>0</v>
      </c>
      <c r="Q21" s="88">
        <v>0</v>
      </c>
      <c r="R21" s="255">
        <f t="shared" si="2"/>
        <v>4615</v>
      </c>
    </row>
    <row r="22" spans="1:18" s="20" customFormat="1" x14ac:dyDescent="0.2">
      <c r="A22" s="123" t="str">
        <f t="shared" si="1"/>
        <v>0002-DCEME2.3.2.1.2.1</v>
      </c>
      <c r="B22" s="191" t="s">
        <v>1522</v>
      </c>
      <c r="C22" s="191" t="s">
        <v>541</v>
      </c>
      <c r="D22" s="123"/>
      <c r="E22" s="254">
        <v>0</v>
      </c>
      <c r="F22" s="254">
        <v>0</v>
      </c>
      <c r="G22" s="254">
        <v>0</v>
      </c>
      <c r="H22" s="254">
        <v>0</v>
      </c>
      <c r="I22" s="254">
        <v>1879.44</v>
      </c>
      <c r="J22" s="254">
        <v>0</v>
      </c>
      <c r="K22" s="88">
        <v>0</v>
      </c>
      <c r="L22" s="88">
        <v>6040</v>
      </c>
      <c r="M22" s="88">
        <v>7560</v>
      </c>
      <c r="N22" s="88">
        <v>8560</v>
      </c>
      <c r="O22" s="88">
        <v>13780.560000000001</v>
      </c>
      <c r="P22" s="88">
        <v>0</v>
      </c>
      <c r="Q22" s="88">
        <v>0</v>
      </c>
      <c r="R22" s="255">
        <f t="shared" si="2"/>
        <v>37820</v>
      </c>
    </row>
    <row r="23" spans="1:18" s="20" customFormat="1" x14ac:dyDescent="0.2">
      <c r="A23" s="123" t="str">
        <f t="shared" si="1"/>
        <v>0002-DCEME2.3.2.1.2.2</v>
      </c>
      <c r="B23" s="191" t="s">
        <v>1522</v>
      </c>
      <c r="C23" s="191" t="s">
        <v>543</v>
      </c>
      <c r="D23" s="123"/>
      <c r="E23" s="254">
        <v>0</v>
      </c>
      <c r="F23" s="254">
        <v>0</v>
      </c>
      <c r="G23" s="254">
        <v>0</v>
      </c>
      <c r="H23" s="254">
        <v>3200</v>
      </c>
      <c r="I23" s="254">
        <v>-706.1</v>
      </c>
      <c r="J23" s="254">
        <v>0</v>
      </c>
      <c r="K23" s="88">
        <v>0</v>
      </c>
      <c r="L23" s="88">
        <v>5560</v>
      </c>
      <c r="M23" s="88">
        <v>6840</v>
      </c>
      <c r="N23" s="88">
        <v>6840</v>
      </c>
      <c r="O23" s="88">
        <v>10446.1</v>
      </c>
      <c r="P23" s="88">
        <v>0</v>
      </c>
      <c r="Q23" s="88">
        <v>0</v>
      </c>
      <c r="R23" s="255">
        <f t="shared" si="2"/>
        <v>32180</v>
      </c>
    </row>
    <row r="24" spans="1:18" s="20" customFormat="1" x14ac:dyDescent="0.2">
      <c r="A24" s="123" t="str">
        <f t="shared" si="1"/>
        <v>0002-DCEME2.3.2.7.10.99</v>
      </c>
      <c r="B24" s="191" t="s">
        <v>1522</v>
      </c>
      <c r="C24" s="191" t="s">
        <v>672</v>
      </c>
      <c r="D24" s="123"/>
      <c r="E24" s="254">
        <v>0</v>
      </c>
      <c r="F24" s="254">
        <v>0</v>
      </c>
      <c r="G24" s="254">
        <v>0</v>
      </c>
      <c r="H24" s="254">
        <v>0</v>
      </c>
      <c r="I24" s="254">
        <v>0</v>
      </c>
      <c r="J24" s="254">
        <v>0</v>
      </c>
      <c r="K24" s="88">
        <v>0</v>
      </c>
      <c r="L24" s="88">
        <v>32400</v>
      </c>
      <c r="M24" s="88">
        <v>38600</v>
      </c>
      <c r="N24" s="88">
        <v>38600</v>
      </c>
      <c r="O24" s="88">
        <v>33000</v>
      </c>
      <c r="P24" s="88">
        <v>0</v>
      </c>
      <c r="Q24" s="88">
        <v>0</v>
      </c>
      <c r="R24" s="255">
        <f t="shared" si="2"/>
        <v>142600</v>
      </c>
    </row>
    <row r="25" spans="1:18" s="20" customFormat="1" x14ac:dyDescent="0.2">
      <c r="A25" s="123" t="str">
        <f t="shared" si="1"/>
        <v>0002-DCEME2.3.2.9.1.1</v>
      </c>
      <c r="B25" s="191" t="s">
        <v>1522</v>
      </c>
      <c r="C25" s="191" t="s">
        <v>774</v>
      </c>
      <c r="D25" s="123"/>
      <c r="E25" s="254">
        <v>35000</v>
      </c>
      <c r="F25" s="254">
        <v>13000</v>
      </c>
      <c r="G25" s="254">
        <v>0</v>
      </c>
      <c r="H25" s="254">
        <v>28240</v>
      </c>
      <c r="I25" s="254">
        <v>19880</v>
      </c>
      <c r="J25" s="254">
        <v>0</v>
      </c>
      <c r="K25" s="88">
        <v>74880</v>
      </c>
      <c r="L25" s="88">
        <v>129000</v>
      </c>
      <c r="M25" s="88">
        <v>140000</v>
      </c>
      <c r="N25" s="88">
        <v>89000</v>
      </c>
      <c r="O25" s="88">
        <v>74380</v>
      </c>
      <c r="P25" s="88">
        <v>17000</v>
      </c>
      <c r="Q25" s="88">
        <v>0</v>
      </c>
      <c r="R25" s="255">
        <f t="shared" si="2"/>
        <v>620380</v>
      </c>
    </row>
    <row r="26" spans="1:18" s="20" customFormat="1" x14ac:dyDescent="0.2">
      <c r="A26" s="123" t="str">
        <f t="shared" si="1"/>
        <v>0003-DE2.1.1.1.1.8</v>
      </c>
      <c r="B26" s="191" t="s">
        <v>1531</v>
      </c>
      <c r="C26" s="191" t="s">
        <v>71</v>
      </c>
      <c r="D26" s="123"/>
      <c r="E26" s="254">
        <v>18707.14</v>
      </c>
      <c r="F26" s="254">
        <v>18707.14</v>
      </c>
      <c r="G26" s="254">
        <v>18707.14</v>
      </c>
      <c r="H26" s="254">
        <v>18707.14</v>
      </c>
      <c r="I26" s="254">
        <v>18707.14</v>
      </c>
      <c r="J26" s="254">
        <v>18707.14</v>
      </c>
      <c r="K26" s="88">
        <v>18707.140000000003</v>
      </c>
      <c r="L26" s="88">
        <v>18707.140000000003</v>
      </c>
      <c r="M26" s="88">
        <v>18707.140000000003</v>
      </c>
      <c r="N26" s="88">
        <v>18707.140000000007</v>
      </c>
      <c r="O26" s="88">
        <v>18707.14</v>
      </c>
      <c r="P26" s="88">
        <v>18707.46</v>
      </c>
      <c r="Q26" s="88">
        <v>0</v>
      </c>
      <c r="R26" s="255">
        <f t="shared" si="2"/>
        <v>224486.00000000003</v>
      </c>
    </row>
    <row r="27" spans="1:18" s="20" customFormat="1" x14ac:dyDescent="0.2">
      <c r="A27" s="123" t="str">
        <f t="shared" si="1"/>
        <v>0003-DE2.1.1.13.1.1</v>
      </c>
      <c r="B27" s="191" t="s">
        <v>1531</v>
      </c>
      <c r="C27" s="191" t="s">
        <v>115</v>
      </c>
      <c r="D27" s="123"/>
      <c r="E27" s="254">
        <v>325180.79000000004</v>
      </c>
      <c r="F27" s="254">
        <v>324026.19</v>
      </c>
      <c r="G27" s="254">
        <v>318877.61000000004</v>
      </c>
      <c r="H27" s="254">
        <v>312149.99000000005</v>
      </c>
      <c r="I27" s="254">
        <v>253182.32000000004</v>
      </c>
      <c r="J27" s="254">
        <v>254503.17</v>
      </c>
      <c r="K27" s="88">
        <v>263508.91000000003</v>
      </c>
      <c r="L27" s="88">
        <v>257218.27000000005</v>
      </c>
      <c r="M27" s="88">
        <v>257218.27000000005</v>
      </c>
      <c r="N27" s="88">
        <v>257218.27000000005</v>
      </c>
      <c r="O27" s="88">
        <v>257218.27000000005</v>
      </c>
      <c r="P27" s="88">
        <v>384884.94</v>
      </c>
      <c r="Q27" s="88">
        <v>0</v>
      </c>
      <c r="R27" s="255">
        <f t="shared" si="2"/>
        <v>3465187</v>
      </c>
    </row>
    <row r="28" spans="1:18" s="20" customFormat="1" x14ac:dyDescent="0.2">
      <c r="A28" s="123" t="str">
        <f t="shared" si="1"/>
        <v>0003-DE2.1.1.13.1.2</v>
      </c>
      <c r="B28" s="191" t="s">
        <v>1531</v>
      </c>
      <c r="C28" s="191" t="s">
        <v>120</v>
      </c>
      <c r="D28" s="123"/>
      <c r="E28" s="254">
        <v>167136.56</v>
      </c>
      <c r="F28" s="254">
        <v>121379.3</v>
      </c>
      <c r="G28" s="254">
        <v>111854.76</v>
      </c>
      <c r="H28" s="254">
        <v>101024.70999999999</v>
      </c>
      <c r="I28" s="254">
        <v>80594.31</v>
      </c>
      <c r="J28" s="254">
        <v>80477.47</v>
      </c>
      <c r="K28" s="88">
        <v>95377.71</v>
      </c>
      <c r="L28" s="88">
        <v>95377.71</v>
      </c>
      <c r="M28" s="88">
        <v>95377.71</v>
      </c>
      <c r="N28" s="88">
        <v>95377.71</v>
      </c>
      <c r="O28" s="88">
        <v>96256.860000000015</v>
      </c>
      <c r="P28" s="88">
        <v>1750833.1900000004</v>
      </c>
      <c r="Q28" s="88">
        <v>0</v>
      </c>
      <c r="R28" s="255">
        <f t="shared" si="2"/>
        <v>2891068</v>
      </c>
    </row>
    <row r="29" spans="1:18" s="20" customFormat="1" x14ac:dyDescent="0.2">
      <c r="A29" s="123" t="str">
        <f t="shared" si="1"/>
        <v>0003-DE2.1.1.9.1.2</v>
      </c>
      <c r="B29" s="191" t="s">
        <v>1531</v>
      </c>
      <c r="C29" s="191" t="s">
        <v>226</v>
      </c>
      <c r="D29" s="123"/>
      <c r="E29" s="254">
        <v>0</v>
      </c>
      <c r="F29" s="254">
        <v>0</v>
      </c>
      <c r="G29" s="254">
        <v>0</v>
      </c>
      <c r="H29" s="254">
        <v>0</v>
      </c>
      <c r="I29" s="254">
        <v>0</v>
      </c>
      <c r="J29" s="254">
        <v>0</v>
      </c>
      <c r="K29" s="88">
        <v>18707.5</v>
      </c>
      <c r="L29" s="88">
        <v>0</v>
      </c>
      <c r="M29" s="88">
        <v>0</v>
      </c>
      <c r="N29" s="88">
        <v>0</v>
      </c>
      <c r="O29" s="88">
        <v>0</v>
      </c>
      <c r="P29" s="88">
        <v>18707.5</v>
      </c>
      <c r="Q29" s="88">
        <v>0</v>
      </c>
      <c r="R29" s="255">
        <f t="shared" si="2"/>
        <v>37415</v>
      </c>
    </row>
    <row r="30" spans="1:18" s="20" customFormat="1" x14ac:dyDescent="0.2">
      <c r="A30" s="123" t="str">
        <f t="shared" si="1"/>
        <v>0003-DE2.1.1.9.1.4</v>
      </c>
      <c r="B30" s="191" t="s">
        <v>1531</v>
      </c>
      <c r="C30" s="191" t="s">
        <v>230</v>
      </c>
      <c r="D30" s="123"/>
      <c r="E30" s="254">
        <v>0</v>
      </c>
      <c r="F30" s="254">
        <v>0</v>
      </c>
      <c r="G30" s="254">
        <v>0</v>
      </c>
      <c r="H30" s="254">
        <v>0</v>
      </c>
      <c r="I30" s="254">
        <v>0</v>
      </c>
      <c r="J30" s="254">
        <v>0</v>
      </c>
      <c r="K30" s="88">
        <v>12600</v>
      </c>
      <c r="L30" s="88">
        <v>0</v>
      </c>
      <c r="M30" s="88">
        <v>0</v>
      </c>
      <c r="N30" s="88">
        <v>0</v>
      </c>
      <c r="O30" s="88">
        <v>0</v>
      </c>
      <c r="P30" s="88">
        <v>28800</v>
      </c>
      <c r="Q30" s="88">
        <v>0</v>
      </c>
      <c r="R30" s="255">
        <f t="shared" si="2"/>
        <v>41400</v>
      </c>
    </row>
    <row r="31" spans="1:18" s="20" customFormat="1" x14ac:dyDescent="0.2">
      <c r="A31" s="123" t="str">
        <f t="shared" si="1"/>
        <v>0003-DE2.1.3.1.1.13</v>
      </c>
      <c r="B31" s="191" t="s">
        <v>1531</v>
      </c>
      <c r="C31" s="191" t="s">
        <v>272</v>
      </c>
      <c r="D31" s="123"/>
      <c r="E31" s="254">
        <v>1683.64</v>
      </c>
      <c r="F31" s="254">
        <v>1683.64</v>
      </c>
      <c r="G31" s="254">
        <v>1683.64</v>
      </c>
      <c r="H31" s="254">
        <v>1683.64</v>
      </c>
      <c r="I31" s="254">
        <v>1683.64</v>
      </c>
      <c r="J31" s="254">
        <v>1683.64</v>
      </c>
      <c r="K31" s="88">
        <v>1683.64</v>
      </c>
      <c r="L31" s="88">
        <v>1683.64</v>
      </c>
      <c r="M31" s="88">
        <v>1683.64</v>
      </c>
      <c r="N31" s="88">
        <v>1683.64</v>
      </c>
      <c r="O31" s="88">
        <v>1683.64</v>
      </c>
      <c r="P31" s="88">
        <v>1683.96</v>
      </c>
      <c r="Q31" s="88">
        <v>0</v>
      </c>
      <c r="R31" s="255">
        <f t="shared" si="2"/>
        <v>20203.999999999996</v>
      </c>
    </row>
    <row r="32" spans="1:18" s="20" customFormat="1" x14ac:dyDescent="0.2">
      <c r="A32" s="123" t="str">
        <f t="shared" si="1"/>
        <v>0003-DE2.1.3.1.1.15</v>
      </c>
      <c r="B32" s="191" t="s">
        <v>1531</v>
      </c>
      <c r="C32" s="191" t="s">
        <v>276</v>
      </c>
      <c r="D32" s="123"/>
      <c r="E32" s="254">
        <v>13434.160000000011</v>
      </c>
      <c r="F32" s="254">
        <v>12350.760000000009</v>
      </c>
      <c r="G32" s="254">
        <v>11700.720000000008</v>
      </c>
      <c r="H32" s="254">
        <v>12281.250000000009</v>
      </c>
      <c r="I32" s="254">
        <v>9900.6700000000055</v>
      </c>
      <c r="J32" s="254">
        <v>9317.2400000000052</v>
      </c>
      <c r="K32" s="88">
        <v>9533.9200000000055</v>
      </c>
      <c r="L32" s="88">
        <v>9533.9200000000055</v>
      </c>
      <c r="M32" s="88">
        <v>9533.9200000000055</v>
      </c>
      <c r="N32" s="88">
        <v>9533.9200000000055</v>
      </c>
      <c r="O32" s="88">
        <v>9533.9200000000055</v>
      </c>
      <c r="P32" s="88">
        <v>40222.600000000013</v>
      </c>
      <c r="Q32" s="88">
        <v>0</v>
      </c>
      <c r="R32" s="255">
        <f t="shared" si="2"/>
        <v>156877.00000000012</v>
      </c>
    </row>
    <row r="33" spans="1:18" s="20" customFormat="1" x14ac:dyDescent="0.2">
      <c r="A33" s="123" t="str">
        <f t="shared" si="1"/>
        <v>0003-DE2.1.4.1.1.1</v>
      </c>
      <c r="B33" s="191" t="s">
        <v>1531</v>
      </c>
      <c r="C33" s="191" t="s">
        <v>288</v>
      </c>
      <c r="D33" s="123"/>
      <c r="E33" s="254"/>
      <c r="F33" s="254"/>
      <c r="G33" s="254"/>
      <c r="H33" s="254"/>
      <c r="I33" s="254">
        <v>6752.8</v>
      </c>
      <c r="J33" s="254">
        <v>0</v>
      </c>
      <c r="K33" s="88"/>
      <c r="L33" s="88"/>
      <c r="M33" s="88"/>
      <c r="N33" s="88"/>
      <c r="O33" s="88">
        <v>9353.57</v>
      </c>
      <c r="P33" s="88">
        <v>2601.63</v>
      </c>
      <c r="Q33" s="88">
        <v>0</v>
      </c>
      <c r="R33" s="255">
        <f t="shared" si="2"/>
        <v>18708</v>
      </c>
    </row>
    <row r="34" spans="1:18" s="20" customFormat="1" x14ac:dyDescent="0.2">
      <c r="A34" s="123" t="str">
        <f t="shared" si="1"/>
        <v>0003-DE2.1.4.1.1.6</v>
      </c>
      <c r="B34" s="191" t="s">
        <v>1531</v>
      </c>
      <c r="C34" s="191" t="s">
        <v>300</v>
      </c>
      <c r="D34" s="123"/>
      <c r="E34" s="254">
        <v>0</v>
      </c>
      <c r="F34" s="254">
        <v>0</v>
      </c>
      <c r="G34" s="254">
        <v>0</v>
      </c>
      <c r="H34" s="254">
        <v>0</v>
      </c>
      <c r="I34" s="254">
        <v>0</v>
      </c>
      <c r="J34" s="254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255">
        <f t="shared" si="2"/>
        <v>0</v>
      </c>
    </row>
    <row r="35" spans="1:18" s="20" customFormat="1" x14ac:dyDescent="0.2">
      <c r="A35" s="123" t="str">
        <f t="shared" si="1"/>
        <v>0003-DE2.1.4.1.1.7</v>
      </c>
      <c r="B35" s="191" t="s">
        <v>1531</v>
      </c>
      <c r="C35" s="191" t="s">
        <v>302</v>
      </c>
      <c r="D35" s="123"/>
      <c r="E35" s="254">
        <v>0</v>
      </c>
      <c r="F35" s="254">
        <v>0</v>
      </c>
      <c r="G35" s="254">
        <v>0</v>
      </c>
      <c r="H35" s="254">
        <v>20115.900000000001</v>
      </c>
      <c r="I35" s="254">
        <v>10886.749999999998</v>
      </c>
      <c r="J35" s="254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3.3499999999996177</v>
      </c>
      <c r="Q35" s="88">
        <v>0</v>
      </c>
      <c r="R35" s="255">
        <f t="shared" si="2"/>
        <v>31006</v>
      </c>
    </row>
    <row r="36" spans="1:18" s="20" customFormat="1" x14ac:dyDescent="0.2">
      <c r="A36" s="123" t="str">
        <f t="shared" si="1"/>
        <v>0003-DE2.3.1.99.1.3</v>
      </c>
      <c r="B36" s="191" t="s">
        <v>1531</v>
      </c>
      <c r="C36" s="191" t="s">
        <v>521</v>
      </c>
      <c r="D36" s="123"/>
      <c r="E36" s="254">
        <v>0</v>
      </c>
      <c r="F36" s="254">
        <v>0</v>
      </c>
      <c r="G36" s="254">
        <v>0</v>
      </c>
      <c r="H36" s="254">
        <v>1903.99</v>
      </c>
      <c r="I36" s="254">
        <v>-1903.99</v>
      </c>
      <c r="J36" s="254">
        <v>1903.99</v>
      </c>
      <c r="K36" s="88">
        <v>0</v>
      </c>
      <c r="L36" s="88">
        <v>2096.0100000000002</v>
      </c>
      <c r="M36" s="88">
        <v>0</v>
      </c>
      <c r="N36" s="88">
        <v>1500</v>
      </c>
      <c r="O36" s="88">
        <v>1500</v>
      </c>
      <c r="P36" s="88">
        <v>0</v>
      </c>
      <c r="Q36" s="88">
        <v>0</v>
      </c>
      <c r="R36" s="255">
        <f t="shared" si="2"/>
        <v>7000</v>
      </c>
    </row>
    <row r="37" spans="1:18" s="20" customFormat="1" x14ac:dyDescent="0.2">
      <c r="A37" s="123" t="str">
        <f t="shared" si="1"/>
        <v>0003-DE2.3.2.1.2.1</v>
      </c>
      <c r="B37" s="191" t="s">
        <v>1531</v>
      </c>
      <c r="C37" s="191" t="s">
        <v>541</v>
      </c>
      <c r="D37" s="123"/>
      <c r="E37" s="254">
        <v>0</v>
      </c>
      <c r="F37" s="254">
        <v>0</v>
      </c>
      <c r="G37" s="254">
        <v>0</v>
      </c>
      <c r="H37" s="254">
        <v>0</v>
      </c>
      <c r="I37" s="254">
        <v>0</v>
      </c>
      <c r="J37" s="254">
        <v>483.92</v>
      </c>
      <c r="K37" s="88">
        <v>1200</v>
      </c>
      <c r="L37" s="88">
        <v>2000</v>
      </c>
      <c r="M37" s="88">
        <v>3200</v>
      </c>
      <c r="N37" s="88">
        <v>2716.08</v>
      </c>
      <c r="O37" s="88">
        <v>0</v>
      </c>
      <c r="P37" s="88">
        <v>0</v>
      </c>
      <c r="Q37" s="88">
        <v>0</v>
      </c>
      <c r="R37" s="255">
        <f t="shared" si="2"/>
        <v>9600</v>
      </c>
    </row>
    <row r="38" spans="1:18" s="20" customFormat="1" x14ac:dyDescent="0.2">
      <c r="A38" s="123" t="str">
        <f t="shared" si="1"/>
        <v>0003-DE2.3.2.1.2.2</v>
      </c>
      <c r="B38" s="191" t="s">
        <v>1531</v>
      </c>
      <c r="C38" s="191" t="s">
        <v>543</v>
      </c>
      <c r="D38" s="123"/>
      <c r="E38" s="254">
        <v>0</v>
      </c>
      <c r="F38" s="254">
        <v>0</v>
      </c>
      <c r="G38" s="254">
        <v>0</v>
      </c>
      <c r="H38" s="254">
        <v>640</v>
      </c>
      <c r="I38" s="254">
        <v>-185.4</v>
      </c>
      <c r="J38" s="254">
        <v>320</v>
      </c>
      <c r="K38" s="88">
        <v>1500</v>
      </c>
      <c r="L38" s="88">
        <v>2485.4</v>
      </c>
      <c r="M38" s="88">
        <v>2200</v>
      </c>
      <c r="N38" s="88">
        <v>600</v>
      </c>
      <c r="O38" s="88">
        <v>0</v>
      </c>
      <c r="P38" s="88">
        <v>0</v>
      </c>
      <c r="Q38" s="88">
        <v>0</v>
      </c>
      <c r="R38" s="255">
        <f t="shared" si="2"/>
        <v>7560</v>
      </c>
    </row>
    <row r="39" spans="1:18" s="20" customFormat="1" x14ac:dyDescent="0.2">
      <c r="A39" s="123" t="str">
        <f t="shared" si="1"/>
        <v>0003-DE2.3.2.2.4.1</v>
      </c>
      <c r="B39" s="191" t="s">
        <v>1531</v>
      </c>
      <c r="C39" s="191" t="s">
        <v>574</v>
      </c>
      <c r="D39" s="123"/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0</v>
      </c>
      <c r="K39" s="88">
        <v>0</v>
      </c>
      <c r="L39" s="88">
        <v>8000</v>
      </c>
      <c r="M39" s="88">
        <v>8000</v>
      </c>
      <c r="N39" s="88">
        <v>0</v>
      </c>
      <c r="O39" s="88">
        <v>0</v>
      </c>
      <c r="P39" s="88">
        <v>0</v>
      </c>
      <c r="Q39" s="88">
        <v>0</v>
      </c>
      <c r="R39" s="255">
        <f t="shared" si="2"/>
        <v>16000</v>
      </c>
    </row>
    <row r="40" spans="1:18" s="20" customFormat="1" x14ac:dyDescent="0.2">
      <c r="A40" s="123" t="str">
        <f t="shared" si="1"/>
        <v>0003-DE2.3.2.2.5.1</v>
      </c>
      <c r="B40" s="191" t="s">
        <v>1531</v>
      </c>
      <c r="C40" s="191" t="s">
        <v>579</v>
      </c>
      <c r="D40" s="123"/>
      <c r="E40" s="254">
        <v>0</v>
      </c>
      <c r="F40" s="254">
        <v>0</v>
      </c>
      <c r="G40" s="254">
        <v>0</v>
      </c>
      <c r="H40" s="254">
        <v>2174</v>
      </c>
      <c r="I40" s="254">
        <v>0</v>
      </c>
      <c r="J40" s="254">
        <v>7966.13</v>
      </c>
      <c r="K40" s="88">
        <v>15000</v>
      </c>
      <c r="L40" s="88">
        <v>69618.03</v>
      </c>
      <c r="M40" s="88">
        <v>55771.43</v>
      </c>
      <c r="N40" s="88">
        <v>60600</v>
      </c>
      <c r="O40" s="88">
        <v>53023.840000000004</v>
      </c>
      <c r="P40" s="88">
        <v>35046.57</v>
      </c>
      <c r="Q40" s="88">
        <v>0</v>
      </c>
      <c r="R40" s="255">
        <f t="shared" si="2"/>
        <v>299200</v>
      </c>
    </row>
    <row r="41" spans="1:18" s="20" customFormat="1" x14ac:dyDescent="0.2">
      <c r="A41" s="123" t="str">
        <f t="shared" si="1"/>
        <v>0003-DE2.3.2.5.1.99</v>
      </c>
      <c r="B41" s="191" t="s">
        <v>1531</v>
      </c>
      <c r="C41" s="191" t="s">
        <v>624</v>
      </c>
      <c r="D41" s="123"/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6500</v>
      </c>
      <c r="Q41" s="88">
        <v>0</v>
      </c>
      <c r="R41" s="255">
        <f t="shared" si="2"/>
        <v>6500</v>
      </c>
    </row>
    <row r="42" spans="1:18" s="20" customFormat="1" x14ac:dyDescent="0.2">
      <c r="A42" s="123" t="str">
        <f t="shared" si="1"/>
        <v>0003-DE2.3.2.7.10.1</v>
      </c>
      <c r="B42" s="191" t="s">
        <v>1531</v>
      </c>
      <c r="C42" s="191" t="s">
        <v>667</v>
      </c>
      <c r="D42" s="123"/>
      <c r="E42" s="254">
        <v>0</v>
      </c>
      <c r="F42" s="254">
        <v>0</v>
      </c>
      <c r="G42" s="254">
        <v>0</v>
      </c>
      <c r="H42" s="254">
        <v>0</v>
      </c>
      <c r="I42" s="254">
        <v>0</v>
      </c>
      <c r="J42" s="254">
        <v>0</v>
      </c>
      <c r="K42" s="88">
        <v>0</v>
      </c>
      <c r="L42" s="88">
        <v>5000</v>
      </c>
      <c r="M42" s="88">
        <v>15000</v>
      </c>
      <c r="N42" s="88">
        <v>15000</v>
      </c>
      <c r="O42" s="88">
        <v>10000</v>
      </c>
      <c r="P42" s="88">
        <v>0</v>
      </c>
      <c r="Q42" s="88">
        <v>0</v>
      </c>
      <c r="R42" s="255">
        <f t="shared" si="2"/>
        <v>45000</v>
      </c>
    </row>
    <row r="43" spans="1:18" s="20" customFormat="1" x14ac:dyDescent="0.2">
      <c r="A43" s="123" t="str">
        <f t="shared" si="1"/>
        <v>0003-DE2.3.2.7.10.99</v>
      </c>
      <c r="B43" s="191" t="s">
        <v>1531</v>
      </c>
      <c r="C43" s="191" t="s">
        <v>672</v>
      </c>
      <c r="D43" s="123"/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88">
        <v>0</v>
      </c>
      <c r="L43" s="88">
        <v>11651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255">
        <f t="shared" si="2"/>
        <v>11651</v>
      </c>
    </row>
    <row r="44" spans="1:18" s="20" customFormat="1" x14ac:dyDescent="0.2">
      <c r="A44" s="123" t="str">
        <f t="shared" si="1"/>
        <v>0003-DE2.3.2.7.11.99</v>
      </c>
      <c r="B44" s="191" t="s">
        <v>1531</v>
      </c>
      <c r="C44" s="191" t="s">
        <v>688</v>
      </c>
      <c r="D44" s="123"/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88">
        <v>0</v>
      </c>
      <c r="L44" s="88">
        <v>90000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255">
        <f t="shared" si="2"/>
        <v>90000</v>
      </c>
    </row>
    <row r="45" spans="1:18" s="20" customFormat="1" x14ac:dyDescent="0.2">
      <c r="A45" s="123" t="str">
        <f t="shared" si="1"/>
        <v>0003-DE2.3.2.7.14.98</v>
      </c>
      <c r="B45" s="191" t="s">
        <v>1531</v>
      </c>
      <c r="C45" s="191" t="s">
        <v>706</v>
      </c>
      <c r="D45" s="123"/>
      <c r="E45" s="254">
        <v>0</v>
      </c>
      <c r="F45" s="254">
        <v>0</v>
      </c>
      <c r="G45" s="254">
        <v>23000</v>
      </c>
      <c r="H45" s="254">
        <v>26000</v>
      </c>
      <c r="I45" s="254">
        <v>23000</v>
      </c>
      <c r="J45" s="254">
        <v>36000</v>
      </c>
      <c r="K45" s="88">
        <v>44000</v>
      </c>
      <c r="L45" s="88">
        <v>50000</v>
      </c>
      <c r="M45" s="88">
        <v>70500</v>
      </c>
      <c r="N45" s="88">
        <v>39500</v>
      </c>
      <c r="O45" s="88">
        <v>27000</v>
      </c>
      <c r="P45" s="88">
        <v>27000</v>
      </c>
      <c r="Q45" s="88">
        <v>0</v>
      </c>
      <c r="R45" s="255">
        <f t="shared" si="2"/>
        <v>366000</v>
      </c>
    </row>
    <row r="46" spans="1:18" s="20" customFormat="1" x14ac:dyDescent="0.2">
      <c r="A46" s="123" t="str">
        <f t="shared" si="1"/>
        <v>0003-DE2.3.2.9.1.1</v>
      </c>
      <c r="B46" s="192" t="s">
        <v>1531</v>
      </c>
      <c r="C46" s="191" t="s">
        <v>774</v>
      </c>
      <c r="D46" s="123"/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88">
        <v>0</v>
      </c>
      <c r="L46" s="88">
        <v>6000</v>
      </c>
      <c r="M46" s="88">
        <v>24000</v>
      </c>
      <c r="N46" s="88">
        <v>24000</v>
      </c>
      <c r="O46" s="88">
        <v>24000</v>
      </c>
      <c r="P46" s="88">
        <v>6000</v>
      </c>
      <c r="Q46" s="88">
        <v>0</v>
      </c>
      <c r="R46" s="255">
        <f t="shared" si="2"/>
        <v>84000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/>
      <c r="E47" s="254">
        <v>0</v>
      </c>
      <c r="F47" s="254">
        <v>0</v>
      </c>
      <c r="G47" s="254">
        <v>0</v>
      </c>
      <c r="H47" s="254">
        <v>0</v>
      </c>
      <c r="I47" s="254">
        <v>0</v>
      </c>
      <c r="J47" s="254">
        <v>0</v>
      </c>
      <c r="K47" s="88">
        <v>26581</v>
      </c>
      <c r="L47" s="88">
        <v>0</v>
      </c>
      <c r="M47" s="88">
        <v>0</v>
      </c>
      <c r="N47" s="88">
        <v>0</v>
      </c>
      <c r="O47" s="88">
        <v>0</v>
      </c>
      <c r="P47" s="88">
        <v>19</v>
      </c>
      <c r="Q47" s="88">
        <v>0</v>
      </c>
      <c r="R47" s="255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/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255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/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42795.06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12000.94</v>
      </c>
      <c r="Q49" s="88">
        <v>0</v>
      </c>
      <c r="R49" s="255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/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42390.2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0.8</v>
      </c>
      <c r="Q50" s="88">
        <v>0</v>
      </c>
      <c r="R50" s="255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/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255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/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255">
        <f t="shared" si="2"/>
        <v>24000</v>
      </c>
    </row>
    <row r="53" spans="1:18" s="20" customFormat="1" x14ac:dyDescent="0.2">
      <c r="A53" s="123" t="str">
        <f t="shared" si="1"/>
        <v>0005-OPP2.1.1.1.1.8</v>
      </c>
      <c r="B53" s="191" t="s">
        <v>13</v>
      </c>
      <c r="C53" s="191" t="s">
        <v>71</v>
      </c>
      <c r="D53" s="123"/>
      <c r="E53" s="254">
        <v>0</v>
      </c>
      <c r="F53" s="254">
        <v>0</v>
      </c>
      <c r="G53" s="254">
        <v>0</v>
      </c>
      <c r="H53" s="254">
        <v>4602.38</v>
      </c>
      <c r="I53" s="254">
        <v>13807.14</v>
      </c>
      <c r="J53" s="254">
        <v>13807.14</v>
      </c>
      <c r="K53" s="88">
        <v>13909.35</v>
      </c>
      <c r="L53" s="88">
        <v>30818.7</v>
      </c>
      <c r="M53" s="88">
        <v>30818.7</v>
      </c>
      <c r="N53" s="88">
        <v>31125.670000000002</v>
      </c>
      <c r="O53" s="88">
        <v>13909.35</v>
      </c>
      <c r="P53" s="88">
        <v>14114.57</v>
      </c>
      <c r="Q53" s="88">
        <v>0</v>
      </c>
      <c r="R53" s="255">
        <f t="shared" si="2"/>
        <v>166913.00000000003</v>
      </c>
    </row>
    <row r="54" spans="1:18" s="20" customFormat="1" x14ac:dyDescent="0.2">
      <c r="A54" s="123" t="str">
        <f t="shared" si="1"/>
        <v>0005-OPP2.1.1.13.1.1</v>
      </c>
      <c r="B54" s="191" t="s">
        <v>13</v>
      </c>
      <c r="C54" s="191" t="s">
        <v>115</v>
      </c>
      <c r="D54" s="123"/>
      <c r="E54" s="254">
        <v>91492.130000000019</v>
      </c>
      <c r="F54" s="254">
        <v>91755.890000000014</v>
      </c>
      <c r="G54" s="254">
        <v>91767.17</v>
      </c>
      <c r="H54" s="254">
        <v>91906.090000000011</v>
      </c>
      <c r="I54" s="254">
        <v>98170.280000000013</v>
      </c>
      <c r="J54" s="254">
        <v>97821.91</v>
      </c>
      <c r="K54" s="88">
        <v>123286.87000000001</v>
      </c>
      <c r="L54" s="88">
        <v>98170.280000000013</v>
      </c>
      <c r="M54" s="88">
        <v>98170.280000000013</v>
      </c>
      <c r="N54" s="88">
        <v>98170.280000000013</v>
      </c>
      <c r="O54" s="88">
        <v>98170.280000000013</v>
      </c>
      <c r="P54" s="88">
        <v>99162.540000000008</v>
      </c>
      <c r="Q54" s="88">
        <v>0</v>
      </c>
      <c r="R54" s="255">
        <f t="shared" si="2"/>
        <v>1178044.0000000002</v>
      </c>
    </row>
    <row r="55" spans="1:18" s="20" customFormat="1" x14ac:dyDescent="0.2">
      <c r="A55" s="123" t="str">
        <f t="shared" si="1"/>
        <v>0005-OPP2.1.1.13.1.2</v>
      </c>
      <c r="B55" s="191" t="s">
        <v>13</v>
      </c>
      <c r="C55" s="191" t="s">
        <v>120</v>
      </c>
      <c r="D55" s="123"/>
      <c r="E55" s="254">
        <v>19329.75</v>
      </c>
      <c r="F55" s="254">
        <v>19318.79</v>
      </c>
      <c r="G55" s="254">
        <v>19200</v>
      </c>
      <c r="H55" s="254">
        <v>19200</v>
      </c>
      <c r="I55" s="254">
        <v>129.2800000000002</v>
      </c>
      <c r="J55" s="254">
        <v>4200</v>
      </c>
      <c r="K55" s="88">
        <v>25200</v>
      </c>
      <c r="L55" s="88">
        <v>25200</v>
      </c>
      <c r="M55" s="88">
        <v>34200</v>
      </c>
      <c r="N55" s="88">
        <v>34200</v>
      </c>
      <c r="O55" s="88">
        <v>34200</v>
      </c>
      <c r="P55" s="88">
        <v>369473.18</v>
      </c>
      <c r="Q55" s="88">
        <v>0</v>
      </c>
      <c r="R55" s="255">
        <f t="shared" si="2"/>
        <v>603851</v>
      </c>
    </row>
    <row r="56" spans="1:18" s="20" customFormat="1" x14ac:dyDescent="0.2">
      <c r="A56" s="123" t="str">
        <f t="shared" si="1"/>
        <v>0005-OPP2.1.1.9.1.2</v>
      </c>
      <c r="B56" s="191" t="s">
        <v>13</v>
      </c>
      <c r="C56" s="191" t="s">
        <v>226</v>
      </c>
      <c r="D56" s="123"/>
      <c r="E56" s="254">
        <v>0</v>
      </c>
      <c r="F56" s="254">
        <v>0</v>
      </c>
      <c r="G56" s="254">
        <v>0</v>
      </c>
      <c r="H56" s="254">
        <v>0</v>
      </c>
      <c r="I56" s="254">
        <v>0</v>
      </c>
      <c r="J56" s="254">
        <v>0</v>
      </c>
      <c r="K56" s="88">
        <v>13909.35</v>
      </c>
      <c r="L56" s="88">
        <v>0</v>
      </c>
      <c r="M56" s="88">
        <v>0</v>
      </c>
      <c r="N56" s="88">
        <v>0</v>
      </c>
      <c r="O56" s="88">
        <v>0</v>
      </c>
      <c r="P56" s="88">
        <v>13909.65</v>
      </c>
      <c r="Q56" s="88">
        <v>0</v>
      </c>
      <c r="R56" s="255">
        <f t="shared" si="2"/>
        <v>27819</v>
      </c>
    </row>
    <row r="57" spans="1:18" s="20" customFormat="1" x14ac:dyDescent="0.2">
      <c r="A57" s="123" t="str">
        <f t="shared" si="1"/>
        <v>0005-OPP2.1.1.9.1.4</v>
      </c>
      <c r="B57" s="191" t="s">
        <v>13</v>
      </c>
      <c r="C57" s="191" t="s">
        <v>230</v>
      </c>
      <c r="D57" s="123"/>
      <c r="E57" s="254">
        <v>0</v>
      </c>
      <c r="F57" s="254">
        <v>0</v>
      </c>
      <c r="G57" s="254">
        <v>0</v>
      </c>
      <c r="H57" s="254">
        <v>0</v>
      </c>
      <c r="I57" s="254">
        <v>0</v>
      </c>
      <c r="J57" s="254">
        <v>0</v>
      </c>
      <c r="K57" s="88">
        <v>3900</v>
      </c>
      <c r="L57" s="88">
        <v>0</v>
      </c>
      <c r="M57" s="88">
        <v>0</v>
      </c>
      <c r="N57" s="88">
        <v>0</v>
      </c>
      <c r="O57" s="88">
        <v>0</v>
      </c>
      <c r="P57" s="88">
        <v>6300</v>
      </c>
      <c r="Q57" s="88">
        <v>0</v>
      </c>
      <c r="R57" s="255">
        <f t="shared" si="2"/>
        <v>10200</v>
      </c>
    </row>
    <row r="58" spans="1:18" s="20" customFormat="1" x14ac:dyDescent="0.2">
      <c r="A58" s="123" t="str">
        <f t="shared" si="1"/>
        <v>0005-OPP2.1.3.1.1.13</v>
      </c>
      <c r="B58" s="192" t="s">
        <v>13</v>
      </c>
      <c r="C58" s="191" t="s">
        <v>272</v>
      </c>
      <c r="D58" s="123"/>
      <c r="E58" s="254">
        <v>0</v>
      </c>
      <c r="F58" s="254">
        <v>0</v>
      </c>
      <c r="G58" s="254">
        <v>0</v>
      </c>
      <c r="H58" s="254">
        <v>414.21</v>
      </c>
      <c r="I58" s="254">
        <v>1242.6400000000001</v>
      </c>
      <c r="J58" s="254">
        <v>1242.6400000000001</v>
      </c>
      <c r="K58" s="88">
        <v>1251.8399999999999</v>
      </c>
      <c r="L58" s="88">
        <v>2803.68</v>
      </c>
      <c r="M58" s="88">
        <v>2803.68</v>
      </c>
      <c r="N58" s="88">
        <v>2742.23</v>
      </c>
      <c r="O58" s="88">
        <v>1251.8399999999999</v>
      </c>
      <c r="P58" s="88">
        <v>1270.24</v>
      </c>
      <c r="Q58" s="88">
        <v>0</v>
      </c>
      <c r="R58" s="255">
        <f t="shared" si="2"/>
        <v>15023</v>
      </c>
    </row>
    <row r="59" spans="1:18" s="20" customFormat="1" x14ac:dyDescent="0.2">
      <c r="A59" s="123" t="str">
        <f t="shared" si="1"/>
        <v>0005-OPP2.1.3.1.1.15</v>
      </c>
      <c r="B59" s="191" t="s">
        <v>13</v>
      </c>
      <c r="C59" s="191" t="s">
        <v>276</v>
      </c>
      <c r="D59" s="123"/>
      <c r="E59" s="254">
        <v>2816.8399999999997</v>
      </c>
      <c r="F59" s="254">
        <v>2816.8399999999997</v>
      </c>
      <c r="G59" s="254">
        <v>2816.8399999999997</v>
      </c>
      <c r="H59" s="254">
        <v>2816.8399999999997</v>
      </c>
      <c r="I59" s="254">
        <v>3221.0299999999997</v>
      </c>
      <c r="J59" s="254">
        <v>2816.8399999999997</v>
      </c>
      <c r="K59" s="88">
        <v>3250.1999999999994</v>
      </c>
      <c r="L59" s="88">
        <v>3250.1999999999994</v>
      </c>
      <c r="M59" s="88">
        <v>3466.8799999999992</v>
      </c>
      <c r="N59" s="88">
        <v>3466.8799999999992</v>
      </c>
      <c r="O59" s="88">
        <v>3466.8799999999992</v>
      </c>
      <c r="P59" s="88">
        <v>9996.7300000000032</v>
      </c>
      <c r="Q59" s="88">
        <v>0</v>
      </c>
      <c r="R59" s="255">
        <f t="shared" si="2"/>
        <v>44203</v>
      </c>
    </row>
    <row r="60" spans="1:18" s="20" customFormat="1" x14ac:dyDescent="0.2">
      <c r="A60" s="123" t="str">
        <f t="shared" si="1"/>
        <v>0005-OPP2.1.4.1.1.1</v>
      </c>
      <c r="B60" s="191" t="s">
        <v>13</v>
      </c>
      <c r="C60" s="191" t="s">
        <v>288</v>
      </c>
      <c r="D60" s="123"/>
      <c r="E60" s="254">
        <v>0</v>
      </c>
      <c r="F60" s="254">
        <v>0</v>
      </c>
      <c r="G60" s="254">
        <v>0</v>
      </c>
      <c r="H60" s="254">
        <v>0</v>
      </c>
      <c r="I60" s="254">
        <v>0</v>
      </c>
      <c r="J60" s="254">
        <v>0</v>
      </c>
      <c r="K60" s="88">
        <v>0</v>
      </c>
      <c r="L60" s="88">
        <v>0</v>
      </c>
      <c r="M60" s="88">
        <v>0</v>
      </c>
      <c r="N60" s="88">
        <v>0</v>
      </c>
      <c r="O60" s="88">
        <v>6954.68</v>
      </c>
      <c r="P60" s="88">
        <v>6954.32</v>
      </c>
      <c r="Q60" s="88">
        <v>0</v>
      </c>
      <c r="R60" s="255">
        <f t="shared" si="2"/>
        <v>13909</v>
      </c>
    </row>
    <row r="61" spans="1:18" s="20" customFormat="1" x14ac:dyDescent="0.2">
      <c r="A61" s="123" t="str">
        <f t="shared" si="1"/>
        <v>0005-OPP2.1.4.1.1.7</v>
      </c>
      <c r="B61" s="191" t="s">
        <v>13</v>
      </c>
      <c r="C61" s="191" t="s">
        <v>302</v>
      </c>
      <c r="D61" s="123"/>
      <c r="E61" s="254"/>
      <c r="F61" s="254"/>
      <c r="G61" s="254"/>
      <c r="H61" s="254"/>
      <c r="I61" s="254">
        <v>4945.04</v>
      </c>
      <c r="J61" s="254">
        <v>0</v>
      </c>
      <c r="K61" s="88"/>
      <c r="L61" s="88"/>
      <c r="M61" s="88"/>
      <c r="N61" s="88"/>
      <c r="O61" s="88"/>
      <c r="P61" s="88">
        <v>0.96</v>
      </c>
      <c r="Q61" s="88">
        <v>0</v>
      </c>
      <c r="R61" s="255">
        <f t="shared" si="2"/>
        <v>4946</v>
      </c>
    </row>
    <row r="62" spans="1:18" s="20" customFormat="1" x14ac:dyDescent="0.2">
      <c r="A62" s="123" t="str">
        <f t="shared" si="1"/>
        <v>0005-OPP2.3.2.4.2.1</v>
      </c>
      <c r="B62" s="191" t="s">
        <v>13</v>
      </c>
      <c r="C62" s="191" t="s">
        <v>588</v>
      </c>
      <c r="D62" s="123"/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23600</v>
      </c>
      <c r="Q62" s="88">
        <v>0</v>
      </c>
      <c r="R62" s="255">
        <f t="shared" si="2"/>
        <v>23600</v>
      </c>
    </row>
    <row r="63" spans="1:18" s="20" customFormat="1" x14ac:dyDescent="0.2">
      <c r="A63" s="123" t="str">
        <f t="shared" si="1"/>
        <v>0005-OPP2.3.2.7.10.1</v>
      </c>
      <c r="B63" s="191" t="s">
        <v>13</v>
      </c>
      <c r="C63" s="191" t="s">
        <v>667</v>
      </c>
      <c r="D63" s="123"/>
      <c r="E63" s="254">
        <v>0</v>
      </c>
      <c r="F63" s="254">
        <v>0</v>
      </c>
      <c r="G63" s="254">
        <v>0</v>
      </c>
      <c r="H63" s="254">
        <v>0</v>
      </c>
      <c r="I63" s="254">
        <v>0</v>
      </c>
      <c r="J63" s="254">
        <v>0</v>
      </c>
      <c r="K63" s="88">
        <v>1585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255">
        <f t="shared" si="2"/>
        <v>1585</v>
      </c>
    </row>
    <row r="64" spans="1:18" s="20" customFormat="1" x14ac:dyDescent="0.2">
      <c r="A64" s="123" t="str">
        <f t="shared" si="1"/>
        <v>0005-OPP2.3.2.7.11.99</v>
      </c>
      <c r="B64" s="191" t="s">
        <v>13</v>
      </c>
      <c r="C64" s="191" t="s">
        <v>688</v>
      </c>
      <c r="D64" s="123"/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88">
        <v>0</v>
      </c>
      <c r="L64" s="88">
        <v>0</v>
      </c>
      <c r="M64" s="88">
        <v>0</v>
      </c>
      <c r="N64" s="88">
        <v>6965</v>
      </c>
      <c r="O64" s="88">
        <v>20000</v>
      </c>
      <c r="P64" s="88">
        <v>0</v>
      </c>
      <c r="Q64" s="88">
        <v>0</v>
      </c>
      <c r="R64" s="255">
        <f t="shared" si="2"/>
        <v>26965</v>
      </c>
    </row>
    <row r="65" spans="1:18" s="20" customFormat="1" x14ac:dyDescent="0.2">
      <c r="A65" s="123" t="str">
        <f t="shared" si="1"/>
        <v>0005-OPP2.3.2.7.13.98</v>
      </c>
      <c r="B65" s="191" t="s">
        <v>13</v>
      </c>
      <c r="C65" s="191" t="s">
        <v>700</v>
      </c>
      <c r="D65" s="123"/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88">
        <v>0</v>
      </c>
      <c r="L65" s="88">
        <v>0</v>
      </c>
      <c r="M65" s="88">
        <v>577</v>
      </c>
      <c r="N65" s="88">
        <v>3000</v>
      </c>
      <c r="O65" s="88">
        <v>0</v>
      </c>
      <c r="P65" s="88">
        <v>28960</v>
      </c>
      <c r="Q65" s="88">
        <v>0</v>
      </c>
      <c r="R65" s="255">
        <f t="shared" si="2"/>
        <v>32537</v>
      </c>
    </row>
    <row r="66" spans="1:18" s="20" customFormat="1" x14ac:dyDescent="0.2">
      <c r="A66" s="123" t="str">
        <f t="shared" si="1"/>
        <v>0005-OPP2.3.2.7.14.98</v>
      </c>
      <c r="B66" s="191" t="s">
        <v>13</v>
      </c>
      <c r="C66" s="191" t="s">
        <v>706</v>
      </c>
      <c r="D66" s="123"/>
      <c r="E66" s="254">
        <v>0</v>
      </c>
      <c r="F66" s="254">
        <v>0</v>
      </c>
      <c r="G66" s="254">
        <v>0</v>
      </c>
      <c r="H66" s="254">
        <v>0</v>
      </c>
      <c r="I66" s="254">
        <v>29000</v>
      </c>
      <c r="J66" s="254">
        <v>0</v>
      </c>
      <c r="K66" s="88">
        <v>0</v>
      </c>
      <c r="L66" s="88">
        <v>0</v>
      </c>
      <c r="M66" s="88">
        <v>3779</v>
      </c>
      <c r="N66" s="88">
        <v>10636</v>
      </c>
      <c r="O66" s="88">
        <v>930</v>
      </c>
      <c r="P66" s="88">
        <v>0</v>
      </c>
      <c r="Q66" s="88">
        <v>0</v>
      </c>
      <c r="R66" s="255">
        <f t="shared" si="2"/>
        <v>44345</v>
      </c>
    </row>
    <row r="67" spans="1:18" s="20" customFormat="1" x14ac:dyDescent="0.2">
      <c r="A67" s="123" t="str">
        <f t="shared" si="1"/>
        <v>0005-OPP2.3.2.7.5.2</v>
      </c>
      <c r="B67" s="191" t="s">
        <v>13</v>
      </c>
      <c r="C67" s="191" t="s">
        <v>738</v>
      </c>
      <c r="D67" s="123"/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88">
        <v>0</v>
      </c>
      <c r="L67" s="88">
        <v>0</v>
      </c>
      <c r="M67" s="88">
        <v>0</v>
      </c>
      <c r="N67" s="88">
        <v>14781</v>
      </c>
      <c r="O67" s="88">
        <v>0</v>
      </c>
      <c r="P67" s="88">
        <v>0</v>
      </c>
      <c r="Q67" s="88">
        <v>0</v>
      </c>
      <c r="R67" s="255">
        <f t="shared" si="2"/>
        <v>14781</v>
      </c>
    </row>
    <row r="68" spans="1:18" s="20" customFormat="1" x14ac:dyDescent="0.2">
      <c r="A68" s="123" t="str">
        <f t="shared" si="1"/>
        <v>0005-OPP2.3.2.9.1.1</v>
      </c>
      <c r="B68" s="191" t="s">
        <v>13</v>
      </c>
      <c r="C68" s="191" t="s">
        <v>774</v>
      </c>
      <c r="D68" s="123"/>
      <c r="E68" s="254">
        <v>21000</v>
      </c>
      <c r="F68" s="254">
        <v>24360</v>
      </c>
      <c r="G68" s="254">
        <v>51920</v>
      </c>
      <c r="H68" s="254">
        <v>37500</v>
      </c>
      <c r="I68" s="254">
        <v>21000</v>
      </c>
      <c r="J68" s="254">
        <v>36000</v>
      </c>
      <c r="K68" s="88">
        <v>18000</v>
      </c>
      <c r="L68" s="88">
        <v>3000</v>
      </c>
      <c r="M68" s="88">
        <v>6000</v>
      </c>
      <c r="N68" s="88">
        <v>15000</v>
      </c>
      <c r="O68" s="88">
        <v>6000</v>
      </c>
      <c r="P68" s="88">
        <v>0</v>
      </c>
      <c r="Q68" s="88">
        <v>0</v>
      </c>
      <c r="R68" s="255">
        <f t="shared" si="2"/>
        <v>239780</v>
      </c>
    </row>
    <row r="69" spans="1:18" s="20" customFormat="1" x14ac:dyDescent="0.2">
      <c r="A69" s="123" t="str">
        <f t="shared" si="1"/>
        <v>0006-JEFATURA2.1.1.1.1.8</v>
      </c>
      <c r="B69" s="192" t="s">
        <v>14</v>
      </c>
      <c r="C69" s="191" t="s">
        <v>71</v>
      </c>
      <c r="D69" s="123"/>
      <c r="E69" s="254">
        <v>0</v>
      </c>
      <c r="F69" s="254">
        <v>0</v>
      </c>
      <c r="G69" s="254">
        <v>0</v>
      </c>
      <c r="H69" s="254">
        <v>5200.01</v>
      </c>
      <c r="I69" s="254">
        <v>15600</v>
      </c>
      <c r="J69" s="254">
        <v>15600</v>
      </c>
      <c r="K69" s="88">
        <v>15600</v>
      </c>
      <c r="L69" s="88">
        <v>15600</v>
      </c>
      <c r="M69" s="88">
        <v>15600</v>
      </c>
      <c r="N69" s="88">
        <v>15600</v>
      </c>
      <c r="O69" s="88">
        <v>15600</v>
      </c>
      <c r="P69" s="88">
        <v>72799.989999999991</v>
      </c>
      <c r="Q69" s="88">
        <v>0</v>
      </c>
      <c r="R69" s="255">
        <f t="shared" si="2"/>
        <v>187200</v>
      </c>
    </row>
    <row r="70" spans="1:18" s="20" customFormat="1" x14ac:dyDescent="0.2">
      <c r="A70" s="123" t="str">
        <f t="shared" si="1"/>
        <v>0006-JEFATURA2.1.1.13.1.1</v>
      </c>
      <c r="B70" s="191" t="s">
        <v>14</v>
      </c>
      <c r="C70" s="191" t="s">
        <v>115</v>
      </c>
      <c r="D70" s="123"/>
      <c r="E70" s="254">
        <v>5264.19</v>
      </c>
      <c r="F70" s="254">
        <v>5264.19</v>
      </c>
      <c r="G70" s="254">
        <v>5264.19</v>
      </c>
      <c r="H70" s="254">
        <v>5264.19</v>
      </c>
      <c r="I70" s="254">
        <v>5264.19</v>
      </c>
      <c r="J70" s="254">
        <v>5264.19</v>
      </c>
      <c r="K70" s="88">
        <v>5264.19</v>
      </c>
      <c r="L70" s="88">
        <v>5264.19</v>
      </c>
      <c r="M70" s="88">
        <v>5264.19</v>
      </c>
      <c r="N70" s="88">
        <v>5264.19</v>
      </c>
      <c r="O70" s="88">
        <v>5264.19</v>
      </c>
      <c r="P70" s="88">
        <v>5264.91</v>
      </c>
      <c r="Q70" s="88">
        <v>0</v>
      </c>
      <c r="R70" s="255">
        <f t="shared" si="2"/>
        <v>63171</v>
      </c>
    </row>
    <row r="71" spans="1:18" s="20" customFormat="1" x14ac:dyDescent="0.2">
      <c r="A71" s="123" t="str">
        <f t="shared" ref="A71:A134" si="3">+CONCATENATE(B71,C71)</f>
        <v>0006-JEFATURA2.1.1.13.1.2</v>
      </c>
      <c r="B71" s="191" t="s">
        <v>14</v>
      </c>
      <c r="C71" s="191" t="s">
        <v>120</v>
      </c>
      <c r="D71" s="123"/>
      <c r="E71" s="254">
        <v>17836.189999999999</v>
      </c>
      <c r="F71" s="254">
        <v>17829.7</v>
      </c>
      <c r="G71" s="254">
        <v>17850</v>
      </c>
      <c r="H71" s="254">
        <v>17850</v>
      </c>
      <c r="I71" s="254">
        <v>-130.63000000000011</v>
      </c>
      <c r="J71" s="254">
        <v>3620.09</v>
      </c>
      <c r="K71" s="88">
        <v>3764.19</v>
      </c>
      <c r="L71" s="88">
        <v>3764.19</v>
      </c>
      <c r="M71" s="88">
        <v>3764.19</v>
      </c>
      <c r="N71" s="88">
        <v>3764.19</v>
      </c>
      <c r="O71" s="88">
        <v>3764.19</v>
      </c>
      <c r="P71" s="88">
        <v>304634.7</v>
      </c>
      <c r="Q71" s="88">
        <v>0</v>
      </c>
      <c r="R71" s="255">
        <f t="shared" ref="R71:R134" si="4">+SUM(E71:Q71)</f>
        <v>398311</v>
      </c>
    </row>
    <row r="72" spans="1:18" s="20" customFormat="1" x14ac:dyDescent="0.2">
      <c r="A72" s="123" t="str">
        <f t="shared" si="3"/>
        <v>0006-JEFATURA2.1.1.9.1.2</v>
      </c>
      <c r="B72" s="191" t="s">
        <v>14</v>
      </c>
      <c r="C72" s="191" t="s">
        <v>226</v>
      </c>
      <c r="D72" s="123"/>
      <c r="E72" s="254">
        <v>0</v>
      </c>
      <c r="F72" s="254">
        <v>0</v>
      </c>
      <c r="G72" s="254">
        <v>0</v>
      </c>
      <c r="H72" s="254">
        <v>0</v>
      </c>
      <c r="I72" s="254">
        <v>0</v>
      </c>
      <c r="J72" s="254">
        <v>0</v>
      </c>
      <c r="K72" s="88">
        <v>15600</v>
      </c>
      <c r="L72" s="88">
        <v>0</v>
      </c>
      <c r="M72" s="88">
        <v>0</v>
      </c>
      <c r="N72" s="88">
        <v>0</v>
      </c>
      <c r="O72" s="88">
        <v>0</v>
      </c>
      <c r="P72" s="88">
        <v>31600</v>
      </c>
      <c r="Q72" s="88">
        <v>0</v>
      </c>
      <c r="R72" s="255">
        <f t="shared" si="4"/>
        <v>47200</v>
      </c>
    </row>
    <row r="73" spans="1:18" s="20" customFormat="1" x14ac:dyDescent="0.2">
      <c r="A73" s="123" t="str">
        <f t="shared" si="3"/>
        <v>0006-JEFATURA2.1.1.9.1.4</v>
      </c>
      <c r="B73" s="191" t="s">
        <v>14</v>
      </c>
      <c r="C73" s="191" t="s">
        <v>230</v>
      </c>
      <c r="D73" s="123"/>
      <c r="E73" s="254">
        <v>0</v>
      </c>
      <c r="F73" s="254">
        <v>0</v>
      </c>
      <c r="G73" s="254">
        <v>0</v>
      </c>
      <c r="H73" s="254">
        <v>0</v>
      </c>
      <c r="I73" s="254">
        <v>0</v>
      </c>
      <c r="J73" s="254">
        <v>0</v>
      </c>
      <c r="K73" s="88">
        <v>600</v>
      </c>
      <c r="L73" s="88">
        <v>0</v>
      </c>
      <c r="M73" s="88">
        <v>0</v>
      </c>
      <c r="N73" s="88">
        <v>0</v>
      </c>
      <c r="O73" s="88">
        <v>0</v>
      </c>
      <c r="P73" s="88">
        <v>1800</v>
      </c>
      <c r="Q73" s="88">
        <v>0</v>
      </c>
      <c r="R73" s="255">
        <f t="shared" si="4"/>
        <v>2400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/>
      <c r="E74" s="254">
        <v>0</v>
      </c>
      <c r="F74" s="254">
        <v>0</v>
      </c>
      <c r="G74" s="254">
        <v>0</v>
      </c>
      <c r="H74" s="254">
        <v>468</v>
      </c>
      <c r="I74" s="254">
        <v>1404</v>
      </c>
      <c r="J74" s="254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255">
        <f t="shared" si="4"/>
        <v>16848</v>
      </c>
    </row>
    <row r="75" spans="1:18" s="20" customFormat="1" x14ac:dyDescent="0.2">
      <c r="A75" s="123" t="str">
        <f t="shared" si="3"/>
        <v>0006-JEFATURA2.1.3.1.1.15</v>
      </c>
      <c r="B75" s="191" t="s">
        <v>14</v>
      </c>
      <c r="C75" s="191" t="s">
        <v>276</v>
      </c>
      <c r="D75" s="123"/>
      <c r="E75" s="254">
        <v>650.04</v>
      </c>
      <c r="F75" s="254">
        <v>650.04</v>
      </c>
      <c r="G75" s="254">
        <v>650.04</v>
      </c>
      <c r="H75" s="254">
        <v>650.04</v>
      </c>
      <c r="I75" s="254">
        <v>433.36</v>
      </c>
      <c r="J75" s="254">
        <v>433.36</v>
      </c>
      <c r="K75" s="88">
        <v>433.36</v>
      </c>
      <c r="L75" s="88">
        <v>433.36</v>
      </c>
      <c r="M75" s="88">
        <v>433.36</v>
      </c>
      <c r="N75" s="88">
        <v>433.36</v>
      </c>
      <c r="O75" s="88">
        <v>433.36</v>
      </c>
      <c r="P75" s="88">
        <v>4670.32</v>
      </c>
      <c r="Q75" s="88">
        <v>0</v>
      </c>
      <c r="R75" s="255">
        <f t="shared" si="4"/>
        <v>10304</v>
      </c>
    </row>
    <row r="76" spans="1:18" s="20" customFormat="1" x14ac:dyDescent="0.2">
      <c r="A76" s="123" t="str">
        <f t="shared" si="3"/>
        <v>0006-JEFATURA2.1.4.1.1.1</v>
      </c>
      <c r="B76" s="191" t="s">
        <v>14</v>
      </c>
      <c r="C76" s="191" t="s">
        <v>288</v>
      </c>
      <c r="D76" s="123"/>
      <c r="E76" s="254">
        <v>0</v>
      </c>
      <c r="F76" s="254">
        <v>0</v>
      </c>
      <c r="G76" s="254">
        <v>0</v>
      </c>
      <c r="H76" s="254">
        <v>0</v>
      </c>
      <c r="I76" s="254">
        <v>0</v>
      </c>
      <c r="J76" s="254">
        <v>0</v>
      </c>
      <c r="K76" s="88">
        <v>0</v>
      </c>
      <c r="L76" s="88">
        <v>0</v>
      </c>
      <c r="M76" s="88">
        <v>0</v>
      </c>
      <c r="N76" s="88">
        <v>0</v>
      </c>
      <c r="O76" s="88">
        <v>7800</v>
      </c>
      <c r="P76" s="88">
        <v>7800</v>
      </c>
      <c r="Q76" s="88">
        <v>0</v>
      </c>
      <c r="R76" s="255">
        <f t="shared" si="4"/>
        <v>15600</v>
      </c>
    </row>
    <row r="77" spans="1:18" s="20" customFormat="1" x14ac:dyDescent="0.2">
      <c r="A77" s="123" t="str">
        <f t="shared" si="3"/>
        <v>0006-JEFATURA2.3.2.1.2.1</v>
      </c>
      <c r="B77" s="191" t="s">
        <v>14</v>
      </c>
      <c r="C77" s="191" t="s">
        <v>541</v>
      </c>
      <c r="D77" s="123"/>
      <c r="E77" s="254">
        <v>0</v>
      </c>
      <c r="F77" s="254">
        <v>0</v>
      </c>
      <c r="G77" s="254">
        <v>0</v>
      </c>
      <c r="H77" s="254">
        <v>0</v>
      </c>
      <c r="I77" s="254">
        <v>0</v>
      </c>
      <c r="J77" s="254">
        <v>0</v>
      </c>
      <c r="K77" s="88">
        <v>0</v>
      </c>
      <c r="L77" s="88">
        <v>12000</v>
      </c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255">
        <f t="shared" si="4"/>
        <v>12000</v>
      </c>
    </row>
    <row r="78" spans="1:18" s="20" customFormat="1" x14ac:dyDescent="0.2">
      <c r="A78" s="123" t="str">
        <f t="shared" si="3"/>
        <v>0006-JEFATURA2.3.2.1.2.2</v>
      </c>
      <c r="B78" s="191" t="s">
        <v>14</v>
      </c>
      <c r="C78" s="191" t="s">
        <v>543</v>
      </c>
      <c r="D78" s="123"/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88">
        <v>0</v>
      </c>
      <c r="L78" s="88">
        <v>8000</v>
      </c>
      <c r="M78" s="88">
        <v>0</v>
      </c>
      <c r="N78" s="88">
        <v>0</v>
      </c>
      <c r="O78" s="88">
        <v>0</v>
      </c>
      <c r="P78" s="88">
        <v>0</v>
      </c>
      <c r="Q78" s="88">
        <v>0</v>
      </c>
      <c r="R78" s="255">
        <f t="shared" si="4"/>
        <v>8000</v>
      </c>
    </row>
    <row r="79" spans="1:18" s="20" customFormat="1" x14ac:dyDescent="0.2">
      <c r="A79" s="123" t="str">
        <f t="shared" si="3"/>
        <v>0006-JEFATURA2.3.2.9.1.1</v>
      </c>
      <c r="B79" s="192" t="s">
        <v>14</v>
      </c>
      <c r="C79" s="191" t="s">
        <v>774</v>
      </c>
      <c r="D79" s="123"/>
      <c r="E79" s="254">
        <v>5000</v>
      </c>
      <c r="F79" s="254">
        <v>5000</v>
      </c>
      <c r="G79" s="254">
        <v>5000</v>
      </c>
      <c r="H79" s="254">
        <v>0</v>
      </c>
      <c r="I79" s="254">
        <v>10000</v>
      </c>
      <c r="J79" s="254">
        <v>5000</v>
      </c>
      <c r="K79" s="88">
        <v>5000</v>
      </c>
      <c r="L79" s="88">
        <v>5000</v>
      </c>
      <c r="M79" s="88">
        <v>0</v>
      </c>
      <c r="N79" s="88">
        <v>0</v>
      </c>
      <c r="O79" s="88">
        <v>0</v>
      </c>
      <c r="P79" s="88">
        <v>0</v>
      </c>
      <c r="Q79" s="88">
        <v>0</v>
      </c>
      <c r="R79" s="255">
        <f t="shared" si="4"/>
        <v>40000</v>
      </c>
    </row>
    <row r="80" spans="1:18" s="20" customFormat="1" x14ac:dyDescent="0.2">
      <c r="A80" s="123" t="str">
        <f t="shared" si="3"/>
        <v>0007-GG2.1.1.1.1.8</v>
      </c>
      <c r="B80" s="191" t="s">
        <v>15</v>
      </c>
      <c r="C80" s="191" t="s">
        <v>71</v>
      </c>
      <c r="D80" s="123"/>
      <c r="E80" s="254">
        <v>20785.71</v>
      </c>
      <c r="F80" s="254">
        <v>20785.71</v>
      </c>
      <c r="G80" s="254">
        <v>20785.71</v>
      </c>
      <c r="H80" s="254">
        <v>6928.57</v>
      </c>
      <c r="I80" s="254">
        <v>0</v>
      </c>
      <c r="J80" s="254">
        <v>0</v>
      </c>
      <c r="K80" s="88">
        <v>0</v>
      </c>
      <c r="L80" s="88">
        <v>20785.71</v>
      </c>
      <c r="M80" s="88">
        <v>20785.71</v>
      </c>
      <c r="N80" s="88">
        <v>20785.71</v>
      </c>
      <c r="O80" s="88">
        <v>20785.71</v>
      </c>
      <c r="P80" s="88">
        <v>97000.46</v>
      </c>
      <c r="Q80" s="88">
        <v>0</v>
      </c>
      <c r="R80" s="255">
        <f t="shared" si="4"/>
        <v>249429</v>
      </c>
    </row>
    <row r="81" spans="1:18" s="20" customFormat="1" x14ac:dyDescent="0.2">
      <c r="A81" s="123" t="str">
        <f t="shared" si="3"/>
        <v>0007-GG2.1.1.13.1.1</v>
      </c>
      <c r="B81" s="191" t="s">
        <v>15</v>
      </c>
      <c r="C81" s="191" t="s">
        <v>115</v>
      </c>
      <c r="D81" s="123"/>
      <c r="E81" s="254">
        <v>45027.33</v>
      </c>
      <c r="F81" s="254">
        <v>45002.570000000007</v>
      </c>
      <c r="G81" s="254">
        <v>45017.380000000005</v>
      </c>
      <c r="H81" s="254">
        <v>45056.76</v>
      </c>
      <c r="I81" s="254">
        <v>45056.76</v>
      </c>
      <c r="J81" s="254">
        <v>35287.050000000003</v>
      </c>
      <c r="K81" s="88">
        <v>31792.57</v>
      </c>
      <c r="L81" s="88">
        <v>31792.57</v>
      </c>
      <c r="M81" s="88">
        <v>31792.57</v>
      </c>
      <c r="N81" s="88">
        <v>31792.57</v>
      </c>
      <c r="O81" s="88">
        <v>31792.57</v>
      </c>
      <c r="P81" s="88">
        <v>121271.30000000002</v>
      </c>
      <c r="Q81" s="88">
        <v>0</v>
      </c>
      <c r="R81" s="255">
        <f t="shared" si="4"/>
        <v>540682.00000000012</v>
      </c>
    </row>
    <row r="82" spans="1:18" s="20" customFormat="1" x14ac:dyDescent="0.2">
      <c r="A82" s="123" t="str">
        <f t="shared" si="3"/>
        <v>0007-GG2.1.1.13.1.2</v>
      </c>
      <c r="B82" s="191" t="s">
        <v>15</v>
      </c>
      <c r="C82" s="191" t="s">
        <v>120</v>
      </c>
      <c r="D82" s="123"/>
      <c r="E82" s="254">
        <v>0</v>
      </c>
      <c r="F82" s="254">
        <v>0</v>
      </c>
      <c r="G82" s="254">
        <v>0</v>
      </c>
      <c r="H82" s="254">
        <v>0</v>
      </c>
      <c r="I82" s="254">
        <v>5133.33</v>
      </c>
      <c r="J82" s="254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186824.67</v>
      </c>
      <c r="Q82" s="88">
        <v>0</v>
      </c>
      <c r="R82" s="255">
        <f t="shared" si="4"/>
        <v>191958</v>
      </c>
    </row>
    <row r="83" spans="1:18" s="20" customFormat="1" x14ac:dyDescent="0.2">
      <c r="A83" s="123" t="str">
        <f t="shared" si="3"/>
        <v>0007-GG2.1.1.9.1.2</v>
      </c>
      <c r="B83" s="191" t="s">
        <v>15</v>
      </c>
      <c r="C83" s="191" t="s">
        <v>226</v>
      </c>
      <c r="D83" s="123"/>
      <c r="E83" s="254">
        <v>0</v>
      </c>
      <c r="F83" s="254">
        <v>0</v>
      </c>
      <c r="G83" s="254">
        <v>0</v>
      </c>
      <c r="H83" s="254">
        <v>10392.86</v>
      </c>
      <c r="I83" s="254">
        <v>0</v>
      </c>
      <c r="J83" s="254">
        <v>0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31179.14</v>
      </c>
      <c r="Q83" s="88">
        <v>0</v>
      </c>
      <c r="R83" s="255">
        <f t="shared" si="4"/>
        <v>41572</v>
      </c>
    </row>
    <row r="84" spans="1:18" s="20" customFormat="1" x14ac:dyDescent="0.2">
      <c r="A84" s="123" t="str">
        <f t="shared" si="3"/>
        <v>0007-GG2.1.1.9.1.4</v>
      </c>
      <c r="B84" s="191" t="s">
        <v>15</v>
      </c>
      <c r="C84" s="191" t="s">
        <v>230</v>
      </c>
      <c r="D84" s="123"/>
      <c r="E84" s="254">
        <v>0</v>
      </c>
      <c r="F84" s="254">
        <v>0</v>
      </c>
      <c r="G84" s="254">
        <v>0</v>
      </c>
      <c r="H84" s="254">
        <v>0</v>
      </c>
      <c r="I84" s="254">
        <v>0</v>
      </c>
      <c r="J84" s="254">
        <v>0</v>
      </c>
      <c r="K84" s="88">
        <v>900</v>
      </c>
      <c r="L84" s="88">
        <v>0</v>
      </c>
      <c r="M84" s="88">
        <v>0</v>
      </c>
      <c r="N84" s="88">
        <v>0</v>
      </c>
      <c r="O84" s="88">
        <v>0</v>
      </c>
      <c r="P84" s="88">
        <v>2100</v>
      </c>
      <c r="Q84" s="88">
        <v>0</v>
      </c>
      <c r="R84" s="255">
        <f t="shared" si="4"/>
        <v>3000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/>
      <c r="E85" s="254">
        <v>1870.71</v>
      </c>
      <c r="F85" s="254">
        <v>1870.71</v>
      </c>
      <c r="G85" s="254">
        <v>1870.71</v>
      </c>
      <c r="H85" s="254">
        <v>1538.14</v>
      </c>
      <c r="I85" s="254">
        <v>0</v>
      </c>
      <c r="J85" s="254">
        <v>0</v>
      </c>
      <c r="K85" s="88">
        <v>0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7815.89</v>
      </c>
      <c r="Q85" s="88">
        <v>0</v>
      </c>
      <c r="R85" s="255">
        <f t="shared" si="4"/>
        <v>22448.999999999996</v>
      </c>
    </row>
    <row r="86" spans="1:18" s="20" customFormat="1" x14ac:dyDescent="0.2">
      <c r="A86" s="123" t="str">
        <f t="shared" si="3"/>
        <v>0007-GG2.1.3.1.1.15</v>
      </c>
      <c r="B86" s="191" t="s">
        <v>15</v>
      </c>
      <c r="C86" s="191" t="s">
        <v>276</v>
      </c>
      <c r="D86" s="123"/>
      <c r="E86" s="254">
        <v>866.72</v>
      </c>
      <c r="F86" s="254">
        <v>866.72</v>
      </c>
      <c r="G86" s="254">
        <v>866.72</v>
      </c>
      <c r="H86" s="254">
        <v>866.72</v>
      </c>
      <c r="I86" s="254">
        <v>1083.4000000000001</v>
      </c>
      <c r="J86" s="254">
        <v>866.72</v>
      </c>
      <c r="K86" s="88">
        <v>650.04</v>
      </c>
      <c r="L86" s="88">
        <v>650.04</v>
      </c>
      <c r="M86" s="88">
        <v>650.04</v>
      </c>
      <c r="N86" s="88">
        <v>650.04</v>
      </c>
      <c r="O86" s="88">
        <v>650.04</v>
      </c>
      <c r="P86" s="88">
        <v>4334.8</v>
      </c>
      <c r="Q86" s="88">
        <v>0</v>
      </c>
      <c r="R86" s="255">
        <f t="shared" si="4"/>
        <v>13002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/>
      <c r="E87" s="254">
        <v>0</v>
      </c>
      <c r="F87" s="254">
        <v>0</v>
      </c>
      <c r="G87" s="254">
        <v>0</v>
      </c>
      <c r="H87" s="254">
        <v>8399.9699999999993</v>
      </c>
      <c r="I87" s="254">
        <v>0</v>
      </c>
      <c r="J87" s="254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255">
        <f t="shared" si="4"/>
        <v>20786</v>
      </c>
    </row>
    <row r="88" spans="1:18" s="20" customFormat="1" x14ac:dyDescent="0.2">
      <c r="A88" s="123" t="str">
        <f t="shared" si="3"/>
        <v>0007-GG2.1.4.1.1.6</v>
      </c>
      <c r="B88" s="191" t="s">
        <v>15</v>
      </c>
      <c r="C88" s="191" t="s">
        <v>300</v>
      </c>
      <c r="D88" s="123"/>
      <c r="E88" s="254">
        <v>0</v>
      </c>
      <c r="F88" s="254">
        <v>0</v>
      </c>
      <c r="G88" s="254">
        <v>0</v>
      </c>
      <c r="H88" s="254">
        <v>10161.94</v>
      </c>
      <c r="I88" s="254">
        <v>0</v>
      </c>
      <c r="J88" s="254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58.06</v>
      </c>
      <c r="Q88" s="88">
        <v>0</v>
      </c>
      <c r="R88" s="255">
        <f t="shared" si="4"/>
        <v>10220</v>
      </c>
    </row>
    <row r="89" spans="1:18" s="20" customFormat="1" x14ac:dyDescent="0.2">
      <c r="A89" s="123" t="str">
        <f t="shared" si="3"/>
        <v>0007-GG2.3.2.7.5.2</v>
      </c>
      <c r="B89" s="191" t="s">
        <v>15</v>
      </c>
      <c r="C89" s="191" t="s">
        <v>738</v>
      </c>
      <c r="D89" s="123"/>
      <c r="E89" s="254">
        <v>0</v>
      </c>
      <c r="F89" s="254">
        <v>0</v>
      </c>
      <c r="G89" s="254">
        <v>0</v>
      </c>
      <c r="H89" s="254">
        <v>0</v>
      </c>
      <c r="I89" s="254">
        <v>0</v>
      </c>
      <c r="J89" s="254">
        <v>0</v>
      </c>
      <c r="K89" s="88">
        <v>1130</v>
      </c>
      <c r="L89" s="88">
        <v>8475</v>
      </c>
      <c r="M89" s="88">
        <v>1130</v>
      </c>
      <c r="N89" s="88">
        <v>1130</v>
      </c>
      <c r="O89" s="88">
        <v>1130</v>
      </c>
      <c r="P89" s="88">
        <v>1695</v>
      </c>
      <c r="Q89" s="88">
        <v>0</v>
      </c>
      <c r="R89" s="255">
        <f t="shared" si="4"/>
        <v>14690</v>
      </c>
    </row>
    <row r="90" spans="1:18" s="20" customFormat="1" x14ac:dyDescent="0.2">
      <c r="A90" s="123" t="str">
        <f t="shared" si="3"/>
        <v>0007-GG2.3.2.7.5.8</v>
      </c>
      <c r="B90" s="191" t="s">
        <v>15</v>
      </c>
      <c r="C90" s="191" t="s">
        <v>748</v>
      </c>
      <c r="D90" s="123"/>
      <c r="E90" s="254">
        <v>0</v>
      </c>
      <c r="F90" s="254">
        <v>0</v>
      </c>
      <c r="G90" s="254">
        <v>0</v>
      </c>
      <c r="H90" s="254">
        <v>0</v>
      </c>
      <c r="I90" s="254">
        <v>0</v>
      </c>
      <c r="J90" s="254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255">
        <f t="shared" si="4"/>
        <v>0</v>
      </c>
    </row>
    <row r="91" spans="1:18" s="20" customFormat="1" x14ac:dyDescent="0.2">
      <c r="A91" s="123" t="str">
        <f t="shared" si="3"/>
        <v>0007-GG2.3.2.9.1.1</v>
      </c>
      <c r="B91" s="191" t="s">
        <v>15</v>
      </c>
      <c r="C91" s="191" t="s">
        <v>774</v>
      </c>
      <c r="D91" s="123"/>
      <c r="E91" s="254">
        <v>14000</v>
      </c>
      <c r="F91" s="254">
        <v>9000</v>
      </c>
      <c r="G91" s="254">
        <v>41000</v>
      </c>
      <c r="H91" s="254">
        <v>27500</v>
      </c>
      <c r="I91" s="254">
        <v>27500</v>
      </c>
      <c r="J91" s="254">
        <v>14000</v>
      </c>
      <c r="K91" s="88">
        <v>14000</v>
      </c>
      <c r="L91" s="88">
        <v>18420</v>
      </c>
      <c r="M91" s="88">
        <v>13000</v>
      </c>
      <c r="N91" s="88">
        <v>13000</v>
      </c>
      <c r="O91" s="88">
        <v>0</v>
      </c>
      <c r="P91" s="88">
        <v>0</v>
      </c>
      <c r="Q91" s="88">
        <v>0</v>
      </c>
      <c r="R91" s="255">
        <f t="shared" si="4"/>
        <v>191420</v>
      </c>
    </row>
    <row r="92" spans="1:18" s="20" customFormat="1" x14ac:dyDescent="0.2">
      <c r="A92" s="123" t="str">
        <f t="shared" si="3"/>
        <v>0008-OAUGD2.1.1.13.1.1</v>
      </c>
      <c r="B92" s="191" t="s">
        <v>16</v>
      </c>
      <c r="C92" s="191" t="s">
        <v>115</v>
      </c>
      <c r="D92" s="123"/>
      <c r="E92" s="254">
        <v>53186.960000000006</v>
      </c>
      <c r="F92" s="254">
        <v>53349.46</v>
      </c>
      <c r="G92" s="254">
        <v>53341.37</v>
      </c>
      <c r="H92" s="254">
        <v>53377.71</v>
      </c>
      <c r="I92" s="254">
        <v>53377.71</v>
      </c>
      <c r="J92" s="254">
        <v>53306.990000000005</v>
      </c>
      <c r="K92" s="88">
        <v>53377.71</v>
      </c>
      <c r="L92" s="88">
        <v>53377.71</v>
      </c>
      <c r="M92" s="88">
        <v>53377.71</v>
      </c>
      <c r="N92" s="88">
        <v>53377.71</v>
      </c>
      <c r="O92" s="88">
        <v>53377.71</v>
      </c>
      <c r="P92" s="88">
        <v>53705.25</v>
      </c>
      <c r="Q92" s="88">
        <v>0</v>
      </c>
      <c r="R92" s="255">
        <f t="shared" si="4"/>
        <v>640534</v>
      </c>
    </row>
    <row r="93" spans="1:18" s="20" customFormat="1" x14ac:dyDescent="0.2">
      <c r="A93" s="123" t="str">
        <f t="shared" si="3"/>
        <v>0008-OAUGD2.1.1.13.1.2</v>
      </c>
      <c r="B93" s="191" t="s">
        <v>16</v>
      </c>
      <c r="C93" s="191" t="s">
        <v>120</v>
      </c>
      <c r="D93" s="123"/>
      <c r="E93" s="254">
        <v>26846.239999999998</v>
      </c>
      <c r="F93" s="254">
        <v>24286.51</v>
      </c>
      <c r="G93" s="254">
        <v>24090.67</v>
      </c>
      <c r="H93" s="254">
        <v>26950</v>
      </c>
      <c r="I93" s="254">
        <v>32245</v>
      </c>
      <c r="J93" s="254">
        <v>38581.949999999997</v>
      </c>
      <c r="K93" s="88">
        <v>38950</v>
      </c>
      <c r="L93" s="88">
        <v>38950</v>
      </c>
      <c r="M93" s="88">
        <v>38950</v>
      </c>
      <c r="N93" s="88">
        <v>38950</v>
      </c>
      <c r="O93" s="88">
        <v>38950</v>
      </c>
      <c r="P93" s="88">
        <v>202323.63</v>
      </c>
      <c r="Q93" s="88">
        <v>0</v>
      </c>
      <c r="R93" s="255">
        <f t="shared" si="4"/>
        <v>570074</v>
      </c>
    </row>
    <row r="94" spans="1:18" s="20" customFormat="1" x14ac:dyDescent="0.2">
      <c r="A94" s="123" t="str">
        <f t="shared" si="3"/>
        <v>0008-OAUGD2.1.1.9.1.4</v>
      </c>
      <c r="B94" s="191" t="s">
        <v>16</v>
      </c>
      <c r="C94" s="191" t="s">
        <v>230</v>
      </c>
      <c r="D94" s="123"/>
      <c r="E94" s="254">
        <v>0</v>
      </c>
      <c r="F94" s="254">
        <v>0</v>
      </c>
      <c r="G94" s="254">
        <v>0</v>
      </c>
      <c r="H94" s="254">
        <v>0</v>
      </c>
      <c r="I94" s="254">
        <v>0</v>
      </c>
      <c r="J94" s="254">
        <v>0</v>
      </c>
      <c r="K94" s="88">
        <v>6000</v>
      </c>
      <c r="L94" s="88">
        <v>0</v>
      </c>
      <c r="M94" s="88">
        <v>0</v>
      </c>
      <c r="N94" s="88">
        <v>0</v>
      </c>
      <c r="O94" s="88">
        <v>0</v>
      </c>
      <c r="P94" s="88">
        <v>6000</v>
      </c>
      <c r="Q94" s="88">
        <v>0</v>
      </c>
      <c r="R94" s="255">
        <f t="shared" si="4"/>
        <v>12000</v>
      </c>
    </row>
    <row r="95" spans="1:18" s="20" customFormat="1" x14ac:dyDescent="0.2">
      <c r="A95" s="123" t="str">
        <f t="shared" si="3"/>
        <v>0008-OAUGD2.1.3.1.1.15</v>
      </c>
      <c r="B95" s="192" t="s">
        <v>16</v>
      </c>
      <c r="C95" s="191" t="s">
        <v>276</v>
      </c>
      <c r="D95" s="123"/>
      <c r="E95" s="254">
        <v>3466.8799999999992</v>
      </c>
      <c r="F95" s="254">
        <v>3355.5899999999992</v>
      </c>
      <c r="G95" s="254">
        <v>3342.4499999999994</v>
      </c>
      <c r="H95" s="254">
        <v>3466.8799999999992</v>
      </c>
      <c r="I95" s="254">
        <v>4017.2399999999989</v>
      </c>
      <c r="J95" s="254">
        <v>4116.9199999999992</v>
      </c>
      <c r="K95" s="88">
        <v>4116.9199999999992</v>
      </c>
      <c r="L95" s="88">
        <v>4116.9199999999992</v>
      </c>
      <c r="M95" s="88">
        <v>4116.9199999999992</v>
      </c>
      <c r="N95" s="88">
        <v>4116.9199999999992</v>
      </c>
      <c r="O95" s="88">
        <v>4116.9199999999992</v>
      </c>
      <c r="P95" s="88">
        <v>6762.4400000000014</v>
      </c>
      <c r="Q95" s="88">
        <v>0</v>
      </c>
      <c r="R95" s="255">
        <f t="shared" si="4"/>
        <v>49112.999999999993</v>
      </c>
    </row>
    <row r="96" spans="1:18" s="20" customFormat="1" x14ac:dyDescent="0.2">
      <c r="A96" s="123" t="str">
        <f t="shared" si="3"/>
        <v>0008-OAUGD2.1.4.1.1.7</v>
      </c>
      <c r="B96" s="191" t="s">
        <v>16</v>
      </c>
      <c r="C96" s="191" t="s">
        <v>302</v>
      </c>
      <c r="D96" s="123"/>
      <c r="E96" s="254"/>
      <c r="F96" s="254"/>
      <c r="G96" s="254"/>
      <c r="H96" s="254"/>
      <c r="I96" s="254">
        <v>912.51</v>
      </c>
      <c r="J96" s="254">
        <v>0</v>
      </c>
      <c r="K96" s="88"/>
      <c r="L96" s="88"/>
      <c r="M96" s="88"/>
      <c r="N96" s="88"/>
      <c r="O96" s="88"/>
      <c r="P96" s="88">
        <v>0.49</v>
      </c>
      <c r="Q96" s="88">
        <v>0</v>
      </c>
      <c r="R96" s="255">
        <f t="shared" si="4"/>
        <v>913</v>
      </c>
    </row>
    <row r="97" spans="1:18" s="20" customFormat="1" x14ac:dyDescent="0.2">
      <c r="A97" s="123" t="str">
        <f t="shared" si="3"/>
        <v>0008-OAUGD2.3.1.2.1.1</v>
      </c>
      <c r="B97" s="191" t="s">
        <v>16</v>
      </c>
      <c r="C97" s="191" t="s">
        <v>433</v>
      </c>
      <c r="D97" s="123"/>
      <c r="E97" s="254">
        <v>0</v>
      </c>
      <c r="F97" s="254">
        <v>0</v>
      </c>
      <c r="G97" s="254">
        <v>316</v>
      </c>
      <c r="H97" s="254">
        <v>0</v>
      </c>
      <c r="I97" s="254">
        <v>0</v>
      </c>
      <c r="J97" s="254">
        <v>0</v>
      </c>
      <c r="K97" s="88">
        <v>2013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255">
        <f t="shared" si="4"/>
        <v>2329</v>
      </c>
    </row>
    <row r="98" spans="1:18" s="20" customFormat="1" x14ac:dyDescent="0.2">
      <c r="A98" s="123" t="str">
        <f t="shared" si="3"/>
        <v>0008-OAUGD2.3.1.5.1.2</v>
      </c>
      <c r="B98" s="191" t="s">
        <v>16</v>
      </c>
      <c r="C98" s="191" t="s">
        <v>464</v>
      </c>
      <c r="D98" s="123"/>
      <c r="E98" s="254">
        <v>0</v>
      </c>
      <c r="F98" s="254">
        <v>0</v>
      </c>
      <c r="G98" s="254">
        <v>3440</v>
      </c>
      <c r="H98" s="254">
        <v>0</v>
      </c>
      <c r="I98" s="254">
        <v>0</v>
      </c>
      <c r="J98" s="254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255">
        <f t="shared" si="4"/>
        <v>3440</v>
      </c>
    </row>
    <row r="99" spans="1:18" s="20" customFormat="1" x14ac:dyDescent="0.2">
      <c r="A99" s="123" t="str">
        <f t="shared" si="3"/>
        <v>0008-OAUGD2.3.1.6.1.2</v>
      </c>
      <c r="B99" s="191" t="s">
        <v>16</v>
      </c>
      <c r="C99" s="191" t="s">
        <v>481</v>
      </c>
      <c r="D99" s="123"/>
      <c r="E99" s="254">
        <v>0</v>
      </c>
      <c r="F99" s="254">
        <v>0</v>
      </c>
      <c r="G99" s="254">
        <v>0</v>
      </c>
      <c r="H99" s="254">
        <v>0</v>
      </c>
      <c r="I99" s="254">
        <v>0</v>
      </c>
      <c r="J99" s="254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255">
        <f t="shared" si="4"/>
        <v>0</v>
      </c>
    </row>
    <row r="100" spans="1:18" s="20" customFormat="1" x14ac:dyDescent="0.2">
      <c r="A100" s="123" t="str">
        <f t="shared" si="3"/>
        <v>0008-OAUGD2.3.1.8.2.1</v>
      </c>
      <c r="B100" s="191" t="s">
        <v>16</v>
      </c>
      <c r="C100" s="191" t="s">
        <v>503</v>
      </c>
      <c r="D100" s="123"/>
      <c r="E100" s="254">
        <v>0</v>
      </c>
      <c r="F100" s="254">
        <v>175</v>
      </c>
      <c r="G100" s="254">
        <v>185</v>
      </c>
      <c r="H100" s="254">
        <v>0</v>
      </c>
      <c r="I100" s="254">
        <v>0</v>
      </c>
      <c r="J100" s="254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255">
        <f t="shared" si="4"/>
        <v>360</v>
      </c>
    </row>
    <row r="101" spans="1:18" s="20" customFormat="1" x14ac:dyDescent="0.2">
      <c r="A101" s="123" t="str">
        <f t="shared" si="3"/>
        <v>0008-OAUGD2.3.2.1.2.1</v>
      </c>
      <c r="B101" s="191" t="s">
        <v>16</v>
      </c>
      <c r="C101" s="191" t="s">
        <v>541</v>
      </c>
      <c r="D101" s="123"/>
      <c r="E101" s="254">
        <v>0</v>
      </c>
      <c r="F101" s="254">
        <v>0</v>
      </c>
      <c r="G101" s="254">
        <v>0</v>
      </c>
      <c r="H101" s="254">
        <v>0</v>
      </c>
      <c r="I101" s="254">
        <v>0</v>
      </c>
      <c r="J101" s="254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255">
        <f t="shared" si="4"/>
        <v>0</v>
      </c>
    </row>
    <row r="102" spans="1:18" s="20" customFormat="1" x14ac:dyDescent="0.2">
      <c r="A102" s="123" t="str">
        <f t="shared" si="3"/>
        <v>0008-OAUGD2.3.2.1.2.2</v>
      </c>
      <c r="B102" s="191" t="s">
        <v>16</v>
      </c>
      <c r="C102" s="191" t="s">
        <v>543</v>
      </c>
      <c r="D102" s="123"/>
      <c r="E102" s="254">
        <v>0</v>
      </c>
      <c r="F102" s="254">
        <v>0</v>
      </c>
      <c r="G102" s="254">
        <v>0</v>
      </c>
      <c r="H102" s="254">
        <v>0</v>
      </c>
      <c r="I102" s="254">
        <v>0</v>
      </c>
      <c r="J102" s="254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255">
        <f t="shared" si="4"/>
        <v>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/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88">
        <v>407</v>
      </c>
      <c r="L103" s="88">
        <v>13609.2</v>
      </c>
      <c r="M103" s="88">
        <v>13609.2</v>
      </c>
      <c r="N103" s="88">
        <v>13609.2</v>
      </c>
      <c r="O103" s="88">
        <v>13609.2</v>
      </c>
      <c r="P103" s="88">
        <v>13609.7</v>
      </c>
      <c r="Q103" s="88">
        <v>0</v>
      </c>
      <c r="R103" s="255">
        <f t="shared" si="4"/>
        <v>73511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/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88">
        <v>0</v>
      </c>
      <c r="L104" s="88">
        <v>605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255">
        <f t="shared" si="4"/>
        <v>10500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/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144</v>
      </c>
      <c r="Q105" s="88">
        <v>0</v>
      </c>
      <c r="R105" s="255">
        <f t="shared" si="4"/>
        <v>40500</v>
      </c>
    </row>
    <row r="106" spans="1:18" s="20" customFormat="1" x14ac:dyDescent="0.2">
      <c r="A106" s="123" t="str">
        <f t="shared" si="3"/>
        <v>0008-OAUGD2.3.2.7.13.98</v>
      </c>
      <c r="B106" s="191" t="s">
        <v>16</v>
      </c>
      <c r="C106" s="191" t="s">
        <v>700</v>
      </c>
      <c r="D106" s="123"/>
      <c r="E106" s="254">
        <v>0</v>
      </c>
      <c r="F106" s="254">
        <v>828.29</v>
      </c>
      <c r="G106" s="254">
        <v>828.29</v>
      </c>
      <c r="H106" s="254">
        <v>828.29</v>
      </c>
      <c r="I106" s="254">
        <v>828.29</v>
      </c>
      <c r="J106" s="254">
        <v>1538.82</v>
      </c>
      <c r="K106" s="88">
        <v>8828.2900000000009</v>
      </c>
      <c r="L106" s="88">
        <v>28822.760000000002</v>
      </c>
      <c r="M106" s="88">
        <v>900</v>
      </c>
      <c r="N106" s="88">
        <v>996.97</v>
      </c>
      <c r="O106" s="88">
        <v>0</v>
      </c>
      <c r="P106" s="88">
        <v>0</v>
      </c>
      <c r="Q106" s="88">
        <v>0</v>
      </c>
      <c r="R106" s="255">
        <f t="shared" si="4"/>
        <v>44400</v>
      </c>
    </row>
    <row r="107" spans="1:18" s="20" customFormat="1" x14ac:dyDescent="0.2">
      <c r="A107" s="123" t="str">
        <f t="shared" si="3"/>
        <v>0008-OAUGD2.3.2.7.14.98</v>
      </c>
      <c r="B107" s="191" t="s">
        <v>16</v>
      </c>
      <c r="C107" s="191" t="s">
        <v>706</v>
      </c>
      <c r="D107" s="123"/>
      <c r="E107" s="254">
        <v>0</v>
      </c>
      <c r="F107" s="254">
        <v>0</v>
      </c>
      <c r="G107" s="254">
        <v>0</v>
      </c>
      <c r="H107" s="254">
        <v>4500</v>
      </c>
      <c r="I107" s="254">
        <v>0</v>
      </c>
      <c r="J107" s="254">
        <v>0</v>
      </c>
      <c r="K107" s="88">
        <v>5250</v>
      </c>
      <c r="L107" s="88">
        <v>5250</v>
      </c>
      <c r="M107" s="88">
        <v>6400</v>
      </c>
      <c r="N107" s="88">
        <v>6400</v>
      </c>
      <c r="O107" s="88">
        <v>0</v>
      </c>
      <c r="P107" s="88">
        <v>0</v>
      </c>
      <c r="Q107" s="88">
        <v>0</v>
      </c>
      <c r="R107" s="255">
        <f t="shared" si="4"/>
        <v>27800</v>
      </c>
    </row>
    <row r="108" spans="1:18" s="20" customFormat="1" x14ac:dyDescent="0.2">
      <c r="A108" s="123" t="str">
        <f t="shared" si="3"/>
        <v>0008-OAUGD2.3.2.9.1.1</v>
      </c>
      <c r="B108" s="191" t="s">
        <v>16</v>
      </c>
      <c r="C108" s="191" t="s">
        <v>774</v>
      </c>
      <c r="D108" s="123"/>
      <c r="E108" s="254">
        <v>0</v>
      </c>
      <c r="F108" s="254">
        <v>0</v>
      </c>
      <c r="G108" s="254">
        <v>6000</v>
      </c>
      <c r="H108" s="254">
        <v>9500</v>
      </c>
      <c r="I108" s="254">
        <v>13000</v>
      </c>
      <c r="J108" s="254">
        <v>6000</v>
      </c>
      <c r="K108" s="88">
        <v>9500</v>
      </c>
      <c r="L108" s="88">
        <v>9500</v>
      </c>
      <c r="M108" s="88">
        <v>9500</v>
      </c>
      <c r="N108" s="88">
        <v>12500</v>
      </c>
      <c r="O108" s="88">
        <v>12500</v>
      </c>
      <c r="P108" s="88">
        <v>16000</v>
      </c>
      <c r="Q108" s="88">
        <v>0</v>
      </c>
      <c r="R108" s="255">
        <f t="shared" si="4"/>
        <v>104000</v>
      </c>
    </row>
    <row r="109" spans="1:18" s="20" customFormat="1" x14ac:dyDescent="0.2">
      <c r="A109" s="123" t="str">
        <f t="shared" si="3"/>
        <v>0008-OAUGD2.6.3.2.1.2</v>
      </c>
      <c r="B109" s="191" t="s">
        <v>16</v>
      </c>
      <c r="C109" s="191" t="s">
        <v>1143</v>
      </c>
      <c r="D109" s="123"/>
      <c r="E109" s="254">
        <v>0</v>
      </c>
      <c r="F109" s="254">
        <v>0</v>
      </c>
      <c r="G109" s="254">
        <v>0</v>
      </c>
      <c r="H109" s="254">
        <v>0</v>
      </c>
      <c r="I109" s="254">
        <v>0</v>
      </c>
      <c r="J109" s="254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255">
        <f t="shared" si="4"/>
        <v>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/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88">
        <v>0</v>
      </c>
      <c r="L110" s="88">
        <v>15189.71</v>
      </c>
      <c r="M110" s="88">
        <v>15189.71</v>
      </c>
      <c r="N110" s="88">
        <v>15189.71</v>
      </c>
      <c r="O110" s="88">
        <v>15189.71</v>
      </c>
      <c r="P110" s="88">
        <v>98383.99</v>
      </c>
      <c r="Q110" s="88">
        <v>0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/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88">
        <v>86268.24</v>
      </c>
      <c r="L111" s="88">
        <v>84698.660000000018</v>
      </c>
      <c r="M111" s="88">
        <v>84698.660000000018</v>
      </c>
      <c r="N111" s="88">
        <v>84698.660000000018</v>
      </c>
      <c r="O111" s="88">
        <v>84698.660000000018</v>
      </c>
      <c r="P111" s="88">
        <v>359232.47</v>
      </c>
      <c r="Q111" s="88">
        <v>0</v>
      </c>
      <c r="R111" s="255">
        <f t="shared" si="4"/>
        <v>1409036.0000000002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/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88">
        <v>80985.14</v>
      </c>
      <c r="L112" s="88">
        <v>80985.14</v>
      </c>
      <c r="M112" s="88">
        <v>80985.14</v>
      </c>
      <c r="N112" s="88">
        <v>80985.14</v>
      </c>
      <c r="O112" s="88">
        <v>80985.14</v>
      </c>
      <c r="P112" s="88">
        <v>598734.78</v>
      </c>
      <c r="Q112" s="88">
        <v>0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/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30380</v>
      </c>
      <c r="Q113" s="88">
        <v>0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/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88">
        <v>6000</v>
      </c>
      <c r="L114" s="88">
        <v>0</v>
      </c>
      <c r="M114" s="88">
        <v>0</v>
      </c>
      <c r="N114" s="88">
        <v>0</v>
      </c>
      <c r="O114" s="88">
        <v>0</v>
      </c>
      <c r="P114" s="88">
        <v>11400</v>
      </c>
      <c r="Q114" s="88">
        <v>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/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88">
        <v>0</v>
      </c>
      <c r="L115" s="88">
        <v>1367.07</v>
      </c>
      <c r="M115" s="88">
        <v>1367.07</v>
      </c>
      <c r="N115" s="88">
        <v>1367.07</v>
      </c>
      <c r="O115" s="88">
        <v>1367.07</v>
      </c>
      <c r="P115" s="88">
        <v>8854.6299999999992</v>
      </c>
      <c r="Q115" s="88">
        <v>0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/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88">
        <v>4983.6400000000003</v>
      </c>
      <c r="L116" s="88">
        <v>4983.6400000000003</v>
      </c>
      <c r="M116" s="88">
        <v>4983.6400000000003</v>
      </c>
      <c r="N116" s="88">
        <v>4983.6400000000003</v>
      </c>
      <c r="O116" s="88">
        <v>4983.6400000000003</v>
      </c>
      <c r="P116" s="88">
        <v>23472.159999999996</v>
      </c>
      <c r="Q116" s="88">
        <v>0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/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7594.86</v>
      </c>
      <c r="P117" s="88">
        <v>7595.14</v>
      </c>
      <c r="Q117" s="88">
        <v>0</v>
      </c>
      <c r="R117" s="255">
        <f t="shared" si="4"/>
        <v>15190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/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255">
        <f t="shared" si="4"/>
        <v>0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/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88">
        <v>0</v>
      </c>
      <c r="L119" s="88">
        <v>0</v>
      </c>
      <c r="M119" s="88">
        <v>0</v>
      </c>
      <c r="N119" s="88">
        <v>0</v>
      </c>
      <c r="O119" s="88">
        <v>0.08</v>
      </c>
      <c r="P119" s="88">
        <v>502.08000000000004</v>
      </c>
      <c r="Q119" s="88">
        <v>0</v>
      </c>
      <c r="R119" s="255">
        <f t="shared" si="4"/>
        <v>21712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/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88">
        <v>4000</v>
      </c>
      <c r="L120" s="88">
        <v>7000</v>
      </c>
      <c r="M120" s="88">
        <v>0</v>
      </c>
      <c r="N120" s="88">
        <v>5000.8999999999996</v>
      </c>
      <c r="O120" s="88">
        <v>9100</v>
      </c>
      <c r="P120" s="88">
        <v>42424</v>
      </c>
      <c r="Q120" s="88">
        <v>0</v>
      </c>
      <c r="R120" s="255">
        <f t="shared" si="4"/>
        <v>88856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/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88">
        <v>0</v>
      </c>
      <c r="L121" s="88">
        <v>0</v>
      </c>
      <c r="M121" s="88">
        <v>16000</v>
      </c>
      <c r="N121" s="88">
        <v>0</v>
      </c>
      <c r="O121" s="88">
        <v>12962</v>
      </c>
      <c r="P121" s="88">
        <v>0</v>
      </c>
      <c r="Q121" s="88">
        <v>0</v>
      </c>
      <c r="R121" s="255">
        <f t="shared" si="4"/>
        <v>33682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/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88">
        <v>0</v>
      </c>
      <c r="L122" s="88">
        <v>0</v>
      </c>
      <c r="M122" s="88">
        <v>0</v>
      </c>
      <c r="N122" s="88">
        <v>4000</v>
      </c>
      <c r="O122" s="88">
        <v>0</v>
      </c>
      <c r="P122" s="88">
        <v>0</v>
      </c>
      <c r="Q122" s="88">
        <v>0</v>
      </c>
      <c r="R122" s="255">
        <f t="shared" si="4"/>
        <v>4000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/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/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88">
        <v>2679</v>
      </c>
      <c r="L124" s="88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2" t="s">
        <v>17</v>
      </c>
      <c r="C125" s="191" t="s">
        <v>566</v>
      </c>
      <c r="D125" s="123"/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88">
        <v>2916.67</v>
      </c>
      <c r="L125" s="88">
        <v>6916.67</v>
      </c>
      <c r="M125" s="88">
        <v>6916.67</v>
      </c>
      <c r="N125" s="88">
        <v>6917.66</v>
      </c>
      <c r="O125" s="88">
        <v>2916.67</v>
      </c>
      <c r="P125" s="88">
        <v>5833.31</v>
      </c>
      <c r="Q125" s="88">
        <v>0</v>
      </c>
      <c r="R125" s="255">
        <f t="shared" si="4"/>
        <v>59360.999999999985</v>
      </c>
    </row>
    <row r="126" spans="1:18" s="20" customFormat="1" x14ac:dyDescent="0.2">
      <c r="A126" s="123" t="str">
        <f t="shared" si="3"/>
        <v>0009-OTI2.3.2.2.2.3</v>
      </c>
      <c r="B126" s="191" t="s">
        <v>17</v>
      </c>
      <c r="C126" s="191" t="s">
        <v>568</v>
      </c>
      <c r="D126" s="123"/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88">
        <v>5460.4699999999993</v>
      </c>
      <c r="L126" s="88">
        <v>13461.220000000001</v>
      </c>
      <c r="M126" s="88">
        <v>13460.470000000001</v>
      </c>
      <c r="N126" s="88">
        <v>11585.56</v>
      </c>
      <c r="O126" s="88">
        <v>11351.2</v>
      </c>
      <c r="P126" s="88">
        <v>25636.799999999999</v>
      </c>
      <c r="Q126" s="88">
        <v>0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/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88">
        <v>79000</v>
      </c>
      <c r="L127" s="88">
        <v>201520.65</v>
      </c>
      <c r="M127" s="88">
        <v>122520.65</v>
      </c>
      <c r="N127" s="88">
        <v>150682.07999999999</v>
      </c>
      <c r="O127" s="88">
        <v>136996.19</v>
      </c>
      <c r="P127" s="88">
        <v>122520.66</v>
      </c>
      <c r="Q127" s="88">
        <v>0</v>
      </c>
      <c r="R127" s="255">
        <f t="shared" si="4"/>
        <v>1263376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/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88">
        <v>27972</v>
      </c>
      <c r="L128" s="88">
        <v>2000</v>
      </c>
      <c r="M128" s="88">
        <v>2772</v>
      </c>
      <c r="N128" s="88">
        <v>400</v>
      </c>
      <c r="O128" s="88">
        <v>0</v>
      </c>
      <c r="P128" s="88">
        <v>2856</v>
      </c>
      <c r="Q128" s="88">
        <v>0</v>
      </c>
      <c r="R128" s="255">
        <f t="shared" si="4"/>
        <v>36000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/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88">
        <v>7830.4</v>
      </c>
      <c r="L129" s="88">
        <v>7830.4</v>
      </c>
      <c r="M129" s="88">
        <v>7830.4</v>
      </c>
      <c r="N129" s="88">
        <v>7830.4</v>
      </c>
      <c r="O129" s="88">
        <v>6244.93</v>
      </c>
      <c r="P129" s="88">
        <v>8000</v>
      </c>
      <c r="Q129" s="88">
        <v>0</v>
      </c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/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88">
        <v>7970.9</v>
      </c>
      <c r="L130" s="88">
        <v>7160</v>
      </c>
      <c r="M130" s="88">
        <v>7160</v>
      </c>
      <c r="N130" s="88">
        <v>81380</v>
      </c>
      <c r="O130" s="88">
        <v>55587</v>
      </c>
      <c r="P130" s="88">
        <v>75600.3</v>
      </c>
      <c r="Q130" s="88">
        <v>0</v>
      </c>
      <c r="R130" s="255">
        <f t="shared" si="4"/>
        <v>250800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/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/>
      <c r="K131" s="88">
        <v>2000</v>
      </c>
      <c r="L131" s="88">
        <v>0</v>
      </c>
      <c r="M131" s="88">
        <v>0</v>
      </c>
      <c r="N131" s="88">
        <v>0</v>
      </c>
      <c r="O131" s="88">
        <v>1602</v>
      </c>
      <c r="P131" s="88">
        <v>0</v>
      </c>
      <c r="Q131" s="88">
        <v>0</v>
      </c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/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88">
        <v>0</v>
      </c>
      <c r="L132" s="88">
        <v>0</v>
      </c>
      <c r="M132" s="88">
        <v>0</v>
      </c>
      <c r="N132" s="88">
        <v>26000</v>
      </c>
      <c r="O132" s="88">
        <v>0</v>
      </c>
      <c r="P132" s="88">
        <v>0</v>
      </c>
      <c r="Q132" s="88">
        <v>0</v>
      </c>
      <c r="R132" s="255">
        <f t="shared" si="4"/>
        <v>26000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/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88">
        <v>0</v>
      </c>
      <c r="L133" s="88">
        <v>50124</v>
      </c>
      <c r="M133" s="88">
        <v>52750</v>
      </c>
      <c r="N133" s="88">
        <v>66555</v>
      </c>
      <c r="O133" s="88">
        <v>64750</v>
      </c>
      <c r="P133" s="88">
        <v>78750</v>
      </c>
      <c r="Q133" s="88">
        <v>0</v>
      </c>
      <c r="R133" s="255">
        <f t="shared" si="4"/>
        <v>331529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/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88">
        <v>0</v>
      </c>
      <c r="L134" s="88">
        <v>37000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255">
        <f t="shared" si="4"/>
        <v>37000</v>
      </c>
    </row>
    <row r="135" spans="1:18" s="20" customFormat="1" x14ac:dyDescent="0.2">
      <c r="A135" s="123" t="str">
        <f t="shared" ref="A135:A198" si="5">+CONCATENATE(B135,C135)</f>
        <v>0009-OTI2.3.2.7.4.99</v>
      </c>
      <c r="B135" s="191" t="s">
        <v>17</v>
      </c>
      <c r="C135" s="191" t="s">
        <v>732</v>
      </c>
      <c r="D135" s="123"/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88">
        <v>52500</v>
      </c>
      <c r="L135" s="88">
        <v>9000</v>
      </c>
      <c r="M135" s="88">
        <v>27400</v>
      </c>
      <c r="N135" s="88">
        <v>24500</v>
      </c>
      <c r="O135" s="88">
        <v>2000</v>
      </c>
      <c r="P135" s="88">
        <v>39100</v>
      </c>
      <c r="Q135" s="88">
        <v>0</v>
      </c>
      <c r="R135" s="255">
        <f t="shared" ref="R135:R198" si="6">+SUM(E135:Q135)</f>
        <v>238500</v>
      </c>
    </row>
    <row r="136" spans="1:18" s="20" customFormat="1" x14ac:dyDescent="0.2">
      <c r="A136" s="123" t="str">
        <f t="shared" si="5"/>
        <v>0009-OTI2.3.2.9.1.1</v>
      </c>
      <c r="B136" s="191" t="s">
        <v>17</v>
      </c>
      <c r="C136" s="191" t="s">
        <v>774</v>
      </c>
      <c r="D136" s="123"/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88">
        <v>7500</v>
      </c>
      <c r="L136" s="88">
        <v>12500</v>
      </c>
      <c r="M136" s="88">
        <v>30400</v>
      </c>
      <c r="N136" s="88">
        <v>14900</v>
      </c>
      <c r="O136" s="88">
        <v>10100</v>
      </c>
      <c r="P136" s="88">
        <v>3500</v>
      </c>
      <c r="Q136" s="88">
        <v>0</v>
      </c>
      <c r="R136" s="255">
        <f t="shared" si="6"/>
        <v>96900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/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88">
        <v>763.2</v>
      </c>
      <c r="L137" s="88">
        <v>676</v>
      </c>
      <c r="M137" s="88">
        <v>651</v>
      </c>
      <c r="N137" s="88">
        <v>536.6</v>
      </c>
      <c r="O137" s="88">
        <v>400</v>
      </c>
      <c r="P137" s="88">
        <v>261.09999999999997</v>
      </c>
      <c r="Q137" s="88">
        <v>0</v>
      </c>
      <c r="R137" s="255">
        <f t="shared" si="6"/>
        <v>6656.0000000000009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/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4</v>
      </c>
      <c r="P138" s="88">
        <v>0</v>
      </c>
      <c r="Q138" s="88">
        <v>0</v>
      </c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/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3357</v>
      </c>
      <c r="P139" s="88">
        <v>0</v>
      </c>
      <c r="Q139" s="88">
        <v>0</v>
      </c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/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88">
        <v>15189.709999999994</v>
      </c>
      <c r="L140" s="88">
        <v>15189.709999999994</v>
      </c>
      <c r="M140" s="88">
        <v>15189.709999999994</v>
      </c>
      <c r="N140" s="88">
        <v>15189.709999999994</v>
      </c>
      <c r="O140" s="88">
        <v>15189.709999999994</v>
      </c>
      <c r="P140" s="88">
        <v>19323.87</v>
      </c>
      <c r="Q140" s="88">
        <v>0</v>
      </c>
      <c r="R140" s="255">
        <f t="shared" si="6"/>
        <v>182276.99999999997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/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88">
        <v>243982.46000000005</v>
      </c>
      <c r="L141" s="88">
        <v>243982.46000000005</v>
      </c>
      <c r="M141" s="88">
        <v>243982.46000000005</v>
      </c>
      <c r="N141" s="88">
        <v>243982.46000000005</v>
      </c>
      <c r="O141" s="88">
        <v>243982.46000000005</v>
      </c>
      <c r="P141" s="88">
        <v>333570.45000000007</v>
      </c>
      <c r="Q141" s="88">
        <v>0</v>
      </c>
      <c r="R141" s="255">
        <f t="shared" si="6"/>
        <v>3008225.0000000005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/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88">
        <v>44456.76</v>
      </c>
      <c r="L142" s="88">
        <v>44456.76</v>
      </c>
      <c r="M142" s="88">
        <v>44456.76</v>
      </c>
      <c r="N142" s="88">
        <v>44456.76</v>
      </c>
      <c r="O142" s="88">
        <v>44456.76</v>
      </c>
      <c r="P142" s="88">
        <v>235500.21</v>
      </c>
      <c r="Q142" s="88">
        <v>0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/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88">
        <v>10160.83</v>
      </c>
      <c r="L143" s="88">
        <v>0</v>
      </c>
      <c r="M143" s="88">
        <v>0</v>
      </c>
      <c r="N143" s="88">
        <v>0</v>
      </c>
      <c r="O143" s="88">
        <v>0</v>
      </c>
      <c r="P143" s="88">
        <v>15190</v>
      </c>
      <c r="Q143" s="88">
        <v>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/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88">
        <v>11700</v>
      </c>
      <c r="L144" s="88">
        <v>0</v>
      </c>
      <c r="M144" s="88">
        <v>0</v>
      </c>
      <c r="N144" s="88">
        <v>0</v>
      </c>
      <c r="O144" s="88">
        <v>0</v>
      </c>
      <c r="P144" s="88">
        <v>14100</v>
      </c>
      <c r="Q144" s="88">
        <v>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/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/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/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88">
        <v>1357.88</v>
      </c>
      <c r="L147" s="88">
        <v>1357.88</v>
      </c>
      <c r="M147" s="88">
        <v>1357.88</v>
      </c>
      <c r="N147" s="88">
        <v>1357.88</v>
      </c>
      <c r="O147" s="88">
        <v>1357.88</v>
      </c>
      <c r="P147" s="88">
        <v>1253.3399999999999</v>
      </c>
      <c r="Q147" s="88">
        <v>0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/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88">
        <v>8667.2000000000044</v>
      </c>
      <c r="L148" s="88">
        <v>8667.2000000000044</v>
      </c>
      <c r="M148" s="88">
        <v>8667.2000000000044</v>
      </c>
      <c r="N148" s="88">
        <v>8667.2000000000044</v>
      </c>
      <c r="O148" s="88">
        <v>8667.2000000000044</v>
      </c>
      <c r="P148" s="88">
        <v>16964.430000000008</v>
      </c>
      <c r="Q148" s="88">
        <v>0</v>
      </c>
      <c r="R148" s="255">
        <f t="shared" si="6"/>
        <v>108929.00000000007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/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13856.9</v>
      </c>
      <c r="P149" s="88">
        <v>0</v>
      </c>
      <c r="Q149" s="88">
        <v>0</v>
      </c>
      <c r="R149" s="255">
        <f t="shared" si="6"/>
        <v>19733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/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5910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/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255">
        <f t="shared" si="6"/>
        <v>2699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/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88">
        <v>46.9</v>
      </c>
      <c r="L152" s="88">
        <v>80</v>
      </c>
      <c r="M152" s="88">
        <v>80</v>
      </c>
      <c r="N152" s="88">
        <v>80</v>
      </c>
      <c r="O152" s="88">
        <v>80</v>
      </c>
      <c r="P152" s="88">
        <v>493.31</v>
      </c>
      <c r="Q152" s="88">
        <v>0</v>
      </c>
      <c r="R152" s="255">
        <f t="shared" si="6"/>
        <v>1200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/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88">
        <v>0</v>
      </c>
      <c r="L153" s="88">
        <v>0</v>
      </c>
      <c r="M153" s="88">
        <v>0</v>
      </c>
      <c r="N153" s="88">
        <v>0</v>
      </c>
      <c r="O153" s="88">
        <v>0</v>
      </c>
      <c r="P153" s="88">
        <v>0</v>
      </c>
      <c r="Q153" s="88">
        <v>0</v>
      </c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/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88">
        <v>0</v>
      </c>
      <c r="L154" s="88">
        <v>0</v>
      </c>
      <c r="M154" s="88">
        <v>0</v>
      </c>
      <c r="N154" s="88">
        <v>0</v>
      </c>
      <c r="O154" s="88">
        <v>0</v>
      </c>
      <c r="P154" s="88">
        <v>2414.4</v>
      </c>
      <c r="Q154" s="88">
        <v>0</v>
      </c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/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88">
        <v>15662.609999999999</v>
      </c>
      <c r="L155" s="88">
        <v>50</v>
      </c>
      <c r="M155" s="88">
        <v>50</v>
      </c>
      <c r="N155" s="88">
        <v>7886</v>
      </c>
      <c r="O155" s="88">
        <v>50</v>
      </c>
      <c r="P155" s="88">
        <v>128.59</v>
      </c>
      <c r="Q155" s="88">
        <v>0</v>
      </c>
      <c r="R155" s="255">
        <f t="shared" si="6"/>
        <v>29338.999999999996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/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0.59000000000014552</v>
      </c>
      <c r="Q156" s="88">
        <v>0</v>
      </c>
      <c r="R156" s="255">
        <f t="shared" si="6"/>
        <v>30440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/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88">
        <v>0</v>
      </c>
      <c r="L157" s="88">
        <v>80</v>
      </c>
      <c r="M157" s="88">
        <v>80</v>
      </c>
      <c r="N157" s="88">
        <v>80</v>
      </c>
      <c r="O157" s="88">
        <v>80</v>
      </c>
      <c r="P157" s="88">
        <v>275</v>
      </c>
      <c r="Q157" s="88">
        <v>0</v>
      </c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/>
      <c r="E158" s="254"/>
      <c r="F158" s="254"/>
      <c r="G158" s="254"/>
      <c r="H158" s="254"/>
      <c r="I158" s="254"/>
      <c r="J158" s="254"/>
      <c r="K158" s="88"/>
      <c r="L158" s="88"/>
      <c r="M158" s="88"/>
      <c r="N158" s="88"/>
      <c r="O158" s="88"/>
      <c r="P158" s="88"/>
      <c r="Q158" s="88">
        <v>0</v>
      </c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/>
      <c r="E159" s="254">
        <v>0</v>
      </c>
      <c r="F159" s="254">
        <v>0</v>
      </c>
      <c r="G159" s="254">
        <v>0</v>
      </c>
      <c r="H159" s="254">
        <v>0</v>
      </c>
      <c r="I159" s="254"/>
      <c r="J159" s="254">
        <v>0</v>
      </c>
      <c r="K159" s="88">
        <v>0</v>
      </c>
      <c r="L159" s="88">
        <v>1000</v>
      </c>
      <c r="M159" s="88">
        <v>0</v>
      </c>
      <c r="N159" s="88">
        <v>0</v>
      </c>
      <c r="O159" s="88">
        <v>0</v>
      </c>
      <c r="P159" s="88">
        <v>0</v>
      </c>
      <c r="Q159" s="88">
        <v>0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/>
      <c r="E160" s="254"/>
      <c r="F160" s="254"/>
      <c r="G160" s="254"/>
      <c r="H160" s="254"/>
      <c r="I160" s="254"/>
      <c r="J160" s="254"/>
      <c r="K160" s="88"/>
      <c r="L160" s="88">
        <v>2000</v>
      </c>
      <c r="M160" s="88"/>
      <c r="N160" s="88"/>
      <c r="O160" s="88"/>
      <c r="P160" s="88"/>
      <c r="Q160" s="88">
        <v>0</v>
      </c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/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88">
        <v>0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/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/>
      <c r="K162" s="88">
        <v>0</v>
      </c>
      <c r="L162" s="88">
        <v>1386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255">
        <f t="shared" si="6"/>
        <v>1386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/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/>
      <c r="E164" s="254"/>
      <c r="F164" s="254"/>
      <c r="G164" s="254"/>
      <c r="H164" s="254"/>
      <c r="I164" s="254"/>
      <c r="J164" s="254"/>
      <c r="K164" s="88">
        <v>1800</v>
      </c>
      <c r="L164" s="88"/>
      <c r="M164" s="88"/>
      <c r="N164" s="88"/>
      <c r="O164" s="88"/>
      <c r="P164" s="88"/>
      <c r="Q164" s="88">
        <v>0</v>
      </c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/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88">
        <v>42.569999999999936</v>
      </c>
      <c r="L165" s="88"/>
      <c r="M165" s="88"/>
      <c r="N165" s="88">
        <v>1100</v>
      </c>
      <c r="O165" s="88"/>
      <c r="P165" s="88"/>
      <c r="Q165" s="88">
        <v>0</v>
      </c>
      <c r="R165" s="255">
        <f t="shared" si="6"/>
        <v>2800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/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88">
        <v>1166.5</v>
      </c>
      <c r="L166" s="88">
        <v>800</v>
      </c>
      <c r="M166" s="88">
        <v>800</v>
      </c>
      <c r="N166" s="88">
        <v>800</v>
      </c>
      <c r="O166" s="88">
        <v>800</v>
      </c>
      <c r="P166" s="88">
        <v>1553.5</v>
      </c>
      <c r="Q166" s="88">
        <v>0</v>
      </c>
      <c r="R166" s="255">
        <f t="shared" si="6"/>
        <v>11100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/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88">
        <v>12434.3</v>
      </c>
      <c r="L167" s="88">
        <v>13500</v>
      </c>
      <c r="M167" s="88">
        <v>13500</v>
      </c>
      <c r="N167" s="88">
        <v>13500</v>
      </c>
      <c r="O167" s="88">
        <v>13500</v>
      </c>
      <c r="P167" s="88">
        <v>12893.920000000013</v>
      </c>
      <c r="Q167" s="88">
        <v>0</v>
      </c>
      <c r="R167" s="255">
        <f t="shared" si="6"/>
        <v>169000.00000000003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/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88">
        <v>1315.7</v>
      </c>
      <c r="L168" s="88">
        <v>1307.4000000000001</v>
      </c>
      <c r="M168" s="88">
        <v>1307.4000000000001</v>
      </c>
      <c r="N168" s="88">
        <v>1307.4000000000001</v>
      </c>
      <c r="O168" s="88">
        <v>1228.5999999999999</v>
      </c>
      <c r="P168" s="88">
        <v>7.4</v>
      </c>
      <c r="Q168" s="88">
        <v>0</v>
      </c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/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/>
      <c r="K169" s="88"/>
      <c r="L169" s="88"/>
      <c r="M169" s="88"/>
      <c r="N169" s="88"/>
      <c r="O169" s="88"/>
      <c r="P169" s="88">
        <v>2625</v>
      </c>
      <c r="Q169" s="88">
        <v>0</v>
      </c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/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88">
        <v>6655.4779999999992</v>
      </c>
      <c r="L170" s="88">
        <v>6655.0879999999988</v>
      </c>
      <c r="M170" s="88">
        <v>6655.4779999999992</v>
      </c>
      <c r="N170" s="88">
        <v>6655.4779999999992</v>
      </c>
      <c r="O170" s="88">
        <v>6657.4779999999992</v>
      </c>
      <c r="P170" s="88">
        <v>6282.7100000000064</v>
      </c>
      <c r="Q170" s="88">
        <v>0</v>
      </c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/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88">
        <v>33546.959999999999</v>
      </c>
      <c r="L171" s="88">
        <v>36244.1</v>
      </c>
      <c r="M171" s="88">
        <v>32384.799999999999</v>
      </c>
      <c r="N171" s="88">
        <v>32384.799999999999</v>
      </c>
      <c r="O171" s="88">
        <v>32384.799999999999</v>
      </c>
      <c r="P171" s="88">
        <v>96156.459999999992</v>
      </c>
      <c r="Q171" s="88">
        <v>0</v>
      </c>
      <c r="R171" s="255">
        <f t="shared" si="6"/>
        <v>442535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/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88">
        <v>22746.58</v>
      </c>
      <c r="L172" s="88">
        <v>22746.58</v>
      </c>
      <c r="M172" s="88">
        <v>22746.58</v>
      </c>
      <c r="N172" s="88">
        <v>22746.58</v>
      </c>
      <c r="O172" s="88">
        <v>22746.58</v>
      </c>
      <c r="P172" s="88">
        <v>22747.489999999991</v>
      </c>
      <c r="Q172" s="88">
        <v>0</v>
      </c>
      <c r="R172" s="255">
        <f t="shared" si="6"/>
        <v>271110.00000000006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/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88">
        <v>1691</v>
      </c>
      <c r="L173" s="88">
        <v>37304.300000000003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255">
        <f t="shared" si="6"/>
        <v>138306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/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88">
        <v>980</v>
      </c>
      <c r="L174" s="88">
        <v>0</v>
      </c>
      <c r="M174" s="88">
        <v>0</v>
      </c>
      <c r="N174" s="88">
        <v>23169</v>
      </c>
      <c r="O174" s="88">
        <v>0</v>
      </c>
      <c r="P174" s="88">
        <v>0</v>
      </c>
      <c r="Q174" s="88">
        <v>0</v>
      </c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/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88">
        <v>0</v>
      </c>
      <c r="L175" s="88">
        <v>0</v>
      </c>
      <c r="M175" s="88">
        <v>5000</v>
      </c>
      <c r="N175" s="88">
        <v>5000</v>
      </c>
      <c r="O175" s="88">
        <v>5000</v>
      </c>
      <c r="P175" s="88">
        <v>0</v>
      </c>
      <c r="Q175" s="88">
        <v>0</v>
      </c>
      <c r="R175" s="255">
        <f t="shared" si="6"/>
        <v>15000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/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88">
        <v>166</v>
      </c>
      <c r="L176" s="88">
        <v>166</v>
      </c>
      <c r="M176" s="88">
        <v>18112.900000000001</v>
      </c>
      <c r="N176" s="88">
        <v>2000</v>
      </c>
      <c r="O176" s="88">
        <v>2000</v>
      </c>
      <c r="P176" s="88">
        <v>1900</v>
      </c>
      <c r="Q176" s="88">
        <v>0</v>
      </c>
      <c r="R176" s="255">
        <f t="shared" si="6"/>
        <v>53116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/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88">
        <v>54508.23</v>
      </c>
      <c r="L177" s="88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33859.159999999974</v>
      </c>
      <c r="Q177" s="88">
        <v>0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/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88">
        <v>1770</v>
      </c>
      <c r="L178" s="88">
        <v>1770</v>
      </c>
      <c r="M178" s="88">
        <v>1770</v>
      </c>
      <c r="N178" s="88">
        <v>1770</v>
      </c>
      <c r="O178" s="88">
        <v>1770</v>
      </c>
      <c r="P178" s="88">
        <v>1770</v>
      </c>
      <c r="Q178" s="88">
        <v>0</v>
      </c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/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/>
      <c r="K179" s="88">
        <v>1600</v>
      </c>
      <c r="L179" s="88">
        <v>1600</v>
      </c>
      <c r="M179" s="88">
        <v>1600</v>
      </c>
      <c r="N179" s="88">
        <v>1853</v>
      </c>
      <c r="O179" s="88">
        <v>1853</v>
      </c>
      <c r="P179" s="88">
        <v>1179</v>
      </c>
      <c r="Q179" s="88">
        <v>0</v>
      </c>
      <c r="R179" s="255">
        <f t="shared" si="6"/>
        <v>17685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/>
      <c r="E180" s="254">
        <v>200</v>
      </c>
      <c r="F180" s="254">
        <v>0</v>
      </c>
      <c r="G180" s="254">
        <v>295</v>
      </c>
      <c r="H180" s="254">
        <v>30</v>
      </c>
      <c r="I180" s="254"/>
      <c r="J180" s="254">
        <v>0</v>
      </c>
      <c r="K180" s="88">
        <v>0</v>
      </c>
      <c r="L180" s="88">
        <v>100</v>
      </c>
      <c r="M180" s="88">
        <v>100</v>
      </c>
      <c r="N180" s="88">
        <v>100</v>
      </c>
      <c r="O180" s="88">
        <v>100</v>
      </c>
      <c r="P180" s="88">
        <v>875</v>
      </c>
      <c r="Q180" s="88">
        <v>0</v>
      </c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/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88">
        <v>4200.8</v>
      </c>
      <c r="L181" s="88">
        <v>4385</v>
      </c>
      <c r="M181" s="88">
        <v>11027</v>
      </c>
      <c r="N181" s="88">
        <v>11027</v>
      </c>
      <c r="O181" s="88">
        <v>6685</v>
      </c>
      <c r="P181" s="88">
        <v>13229.14</v>
      </c>
      <c r="Q181" s="88">
        <v>0</v>
      </c>
      <c r="R181" s="255">
        <f t="shared" si="6"/>
        <v>66684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/>
      <c r="E182" s="254">
        <v>0</v>
      </c>
      <c r="F182" s="254">
        <v>0</v>
      </c>
      <c r="G182" s="254">
        <v>0</v>
      </c>
      <c r="H182" s="254">
        <v>0</v>
      </c>
      <c r="I182" s="254"/>
      <c r="J182" s="254"/>
      <c r="K182" s="88">
        <v>12544</v>
      </c>
      <c r="L182" s="88">
        <v>0</v>
      </c>
      <c r="M182" s="88">
        <v>0</v>
      </c>
      <c r="N182" s="88">
        <v>0</v>
      </c>
      <c r="O182" s="88">
        <v>0</v>
      </c>
      <c r="P182" s="88">
        <v>314</v>
      </c>
      <c r="Q182" s="88">
        <v>0</v>
      </c>
      <c r="R182" s="255">
        <f t="shared" si="6"/>
        <v>12858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/>
      <c r="E183" s="254">
        <v>0</v>
      </c>
      <c r="F183" s="254">
        <v>0</v>
      </c>
      <c r="G183" s="254">
        <v>0</v>
      </c>
      <c r="H183" s="254">
        <v>0</v>
      </c>
      <c r="I183" s="254"/>
      <c r="J183" s="254">
        <v>0</v>
      </c>
      <c r="K183" s="88"/>
      <c r="L183" s="88">
        <v>210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/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/>
      <c r="K184" s="88">
        <v>2420.08</v>
      </c>
      <c r="L184" s="88">
        <v>4856.26</v>
      </c>
      <c r="M184" s="88">
        <v>1328.07</v>
      </c>
      <c r="N184" s="88">
        <v>1328.07</v>
      </c>
      <c r="O184" s="88">
        <v>1328.07</v>
      </c>
      <c r="P184" s="88">
        <v>2089.75</v>
      </c>
      <c r="Q184" s="88">
        <v>0</v>
      </c>
      <c r="R184" s="255">
        <f t="shared" si="6"/>
        <v>15435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/>
      <c r="E185" s="254">
        <v>0</v>
      </c>
      <c r="F185" s="254">
        <v>0</v>
      </c>
      <c r="G185" s="254">
        <v>0</v>
      </c>
      <c r="H185" s="254">
        <v>0</v>
      </c>
      <c r="I185" s="254"/>
      <c r="J185" s="254"/>
      <c r="K185" s="88">
        <v>29456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/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88">
        <v>0</v>
      </c>
      <c r="L186" s="88">
        <v>259.06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255">
        <f t="shared" si="6"/>
        <v>20331.000000000004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/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88"/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/>
      <c r="E188" s="254">
        <v>200</v>
      </c>
      <c r="F188" s="254">
        <v>0</v>
      </c>
      <c r="G188" s="254">
        <v>0</v>
      </c>
      <c r="H188" s="254">
        <v>0</v>
      </c>
      <c r="I188" s="254"/>
      <c r="J188" s="254">
        <v>0</v>
      </c>
      <c r="K188" s="88">
        <v>0</v>
      </c>
      <c r="L188" s="88">
        <v>0</v>
      </c>
      <c r="M188" s="88">
        <v>350</v>
      </c>
      <c r="N188" s="88"/>
      <c r="O188" s="88"/>
      <c r="P188" s="88">
        <v>350</v>
      </c>
      <c r="Q188" s="88">
        <v>0</v>
      </c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/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88">
        <v>786.1</v>
      </c>
      <c r="L189" s="88">
        <v>950</v>
      </c>
      <c r="M189" s="88">
        <v>21220</v>
      </c>
      <c r="N189" s="88">
        <v>950</v>
      </c>
      <c r="O189" s="88">
        <v>950</v>
      </c>
      <c r="P189" s="88">
        <v>2702.25</v>
      </c>
      <c r="Q189" s="88">
        <v>0</v>
      </c>
      <c r="R189" s="255">
        <f t="shared" si="6"/>
        <v>34070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/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88">
        <v>26670</v>
      </c>
      <c r="L190" s="88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100700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/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88"/>
      <c r="L191" s="88"/>
      <c r="M191" s="88">
        <v>42000</v>
      </c>
      <c r="N191" s="88">
        <v>46000</v>
      </c>
      <c r="O191" s="88">
        <v>42000</v>
      </c>
      <c r="P191" s="88">
        <v>0</v>
      </c>
      <c r="Q191" s="88">
        <v>0</v>
      </c>
      <c r="R191" s="255">
        <f t="shared" si="6"/>
        <v>130000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/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88">
        <v>0</v>
      </c>
      <c r="L192" s="88">
        <v>21240</v>
      </c>
      <c r="M192" s="88">
        <v>0</v>
      </c>
      <c r="N192" s="88">
        <v>0</v>
      </c>
      <c r="O192" s="88">
        <v>0</v>
      </c>
      <c r="P192" s="88">
        <v>0</v>
      </c>
      <c r="Q192" s="88">
        <v>0</v>
      </c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/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/>
      <c r="K193" s="88"/>
      <c r="L193" s="88">
        <v>30000</v>
      </c>
      <c r="M193" s="88">
        <v>30000</v>
      </c>
      <c r="N193" s="88">
        <v>30000</v>
      </c>
      <c r="O193" s="88">
        <v>0</v>
      </c>
      <c r="P193" s="88">
        <v>0</v>
      </c>
      <c r="Q193" s="88">
        <v>0</v>
      </c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/>
      <c r="E194" s="254"/>
      <c r="F194" s="254"/>
      <c r="G194" s="254"/>
      <c r="H194" s="254"/>
      <c r="I194" s="254"/>
      <c r="J194" s="254"/>
      <c r="K194" s="88"/>
      <c r="L194" s="88"/>
      <c r="M194" s="88"/>
      <c r="N194" s="88"/>
      <c r="O194" s="88"/>
      <c r="P194" s="88"/>
      <c r="Q194" s="88">
        <v>0</v>
      </c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/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>
        <v>0</v>
      </c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/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/>
      <c r="K196" s="88">
        <v>0</v>
      </c>
      <c r="L196" s="88">
        <v>0</v>
      </c>
      <c r="M196" s="88">
        <v>2171</v>
      </c>
      <c r="N196" s="88">
        <v>0</v>
      </c>
      <c r="O196" s="88">
        <v>0</v>
      </c>
      <c r="P196" s="88">
        <v>0</v>
      </c>
      <c r="Q196" s="88">
        <v>0</v>
      </c>
      <c r="R196" s="255">
        <f t="shared" si="6"/>
        <v>2171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/>
      <c r="E197" s="254"/>
      <c r="F197" s="254"/>
      <c r="G197" s="254"/>
      <c r="H197" s="254"/>
      <c r="I197" s="254"/>
      <c r="J197" s="254"/>
      <c r="K197" s="88"/>
      <c r="L197" s="88">
        <v>2630</v>
      </c>
      <c r="M197" s="88"/>
      <c r="N197" s="88"/>
      <c r="O197" s="88"/>
      <c r="P197" s="88"/>
      <c r="Q197" s="88">
        <v>0</v>
      </c>
      <c r="R197" s="255">
        <f t="shared" si="6"/>
        <v>2630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/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88">
        <v>61800</v>
      </c>
      <c r="L198" s="88">
        <v>53300</v>
      </c>
      <c r="M198" s="88">
        <v>36800</v>
      </c>
      <c r="N198" s="88">
        <v>1800</v>
      </c>
      <c r="O198" s="88">
        <v>1800</v>
      </c>
      <c r="P198" s="88">
        <v>1800</v>
      </c>
      <c r="Q198" s="88">
        <v>0</v>
      </c>
      <c r="R198" s="255">
        <f t="shared" si="6"/>
        <v>546200</v>
      </c>
    </row>
    <row r="199" spans="1:18" s="20" customFormat="1" x14ac:dyDescent="0.2">
      <c r="A199" s="123" t="str">
        <f t="shared" ref="A199:A262" si="7">+CONCATENATE(B199,C199)</f>
        <v>0010-OA2.4.1.3.1.1</v>
      </c>
      <c r="B199" s="191" t="s">
        <v>18</v>
      </c>
      <c r="C199" s="191" t="s">
        <v>797</v>
      </c>
      <c r="D199" s="123"/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88">
        <v>0</v>
      </c>
      <c r="L199" s="88">
        <v>0</v>
      </c>
      <c r="M199" s="88"/>
      <c r="N199" s="88">
        <v>0</v>
      </c>
      <c r="O199" s="88">
        <v>0</v>
      </c>
      <c r="P199" s="88">
        <v>0</v>
      </c>
      <c r="Q199" s="88">
        <v>0</v>
      </c>
      <c r="R199" s="255">
        <f t="shared" ref="R199:R262" si="8">+SUM(E199:Q199)</f>
        <v>89869</v>
      </c>
    </row>
    <row r="200" spans="1:18" s="20" customFormat="1" x14ac:dyDescent="0.2">
      <c r="A200" s="123" t="str">
        <f t="shared" si="7"/>
        <v>0010-OA2.5.4.1.1.1</v>
      </c>
      <c r="B200" s="191" t="s">
        <v>18</v>
      </c>
      <c r="C200" s="191" t="s">
        <v>902</v>
      </c>
      <c r="D200" s="123"/>
      <c r="E200" s="254">
        <v>0</v>
      </c>
      <c r="F200" s="254">
        <v>0</v>
      </c>
      <c r="G200" s="254">
        <v>0</v>
      </c>
      <c r="H200" s="254">
        <v>916</v>
      </c>
      <c r="I200" s="254"/>
      <c r="J200" s="254"/>
      <c r="K200" s="88"/>
      <c r="L200" s="88"/>
      <c r="M200" s="88"/>
      <c r="N200" s="88"/>
      <c r="O200" s="88"/>
      <c r="P200" s="88"/>
      <c r="Q200" s="88">
        <v>0</v>
      </c>
      <c r="R200" s="255">
        <f t="shared" si="8"/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/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/>
      <c r="E202" s="254"/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/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0.55999999999999961</v>
      </c>
      <c r="Q203" s="88">
        <v>0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/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1124</v>
      </c>
      <c r="Q204" s="88">
        <v>0</v>
      </c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/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88">
        <v>54377.710000000006</v>
      </c>
      <c r="L205" s="88">
        <v>54377.710000000006</v>
      </c>
      <c r="M205" s="88">
        <v>54377.710000000006</v>
      </c>
      <c r="N205" s="88">
        <v>54377.710000000006</v>
      </c>
      <c r="O205" s="88">
        <v>69641.900000000009</v>
      </c>
      <c r="P205" s="88">
        <v>231030.68</v>
      </c>
      <c r="Q205" s="88">
        <v>0</v>
      </c>
      <c r="R205" s="255">
        <f t="shared" si="8"/>
        <v>835703.00000000023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/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88">
        <v>50149.33</v>
      </c>
      <c r="L206" s="88">
        <v>7164.19</v>
      </c>
      <c r="M206" s="88">
        <v>7164.19</v>
      </c>
      <c r="N206" s="88">
        <v>7164.19</v>
      </c>
      <c r="O206" s="88">
        <v>7164.19</v>
      </c>
      <c r="P206" s="88">
        <v>93134.91</v>
      </c>
      <c r="Q206" s="88">
        <v>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/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88">
        <v>3000</v>
      </c>
      <c r="L207" s="88">
        <v>0</v>
      </c>
      <c r="M207" s="88">
        <v>0</v>
      </c>
      <c r="N207" s="88">
        <v>0</v>
      </c>
      <c r="O207" s="88">
        <v>0</v>
      </c>
      <c r="P207" s="88">
        <v>4200</v>
      </c>
      <c r="Q207" s="88">
        <v>0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/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88">
        <v>1950.1200000000003</v>
      </c>
      <c r="L208" s="88">
        <v>1950.1200000000003</v>
      </c>
      <c r="M208" s="88">
        <v>1950.1200000000003</v>
      </c>
      <c r="N208" s="88">
        <v>1950.1200000000003</v>
      </c>
      <c r="O208" s="88">
        <v>2166.8000000000002</v>
      </c>
      <c r="P208" s="88">
        <v>4768.3600000000006</v>
      </c>
      <c r="Q208" s="88">
        <v>0</v>
      </c>
      <c r="R208" s="255">
        <f t="shared" si="8"/>
        <v>26003.000000000004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/>
      <c r="E209" s="254"/>
      <c r="F209" s="254"/>
      <c r="G209" s="254"/>
      <c r="H209" s="254"/>
      <c r="I209" s="254"/>
      <c r="J209" s="254"/>
      <c r="K209" s="88"/>
      <c r="L209" s="88">
        <v>1500</v>
      </c>
      <c r="M209" s="88"/>
      <c r="N209" s="88"/>
      <c r="O209" s="88"/>
      <c r="P209" s="88"/>
      <c r="Q209" s="88">
        <v>0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0011-OC2.3.1.6.1.2</v>
      </c>
      <c r="B210" s="191" t="s">
        <v>19</v>
      </c>
      <c r="C210" s="191" t="s">
        <v>481</v>
      </c>
      <c r="D210" s="123"/>
      <c r="E210" s="254"/>
      <c r="F210" s="254"/>
      <c r="G210" s="254"/>
      <c r="H210" s="254"/>
      <c r="I210" s="254"/>
      <c r="J210" s="254"/>
      <c r="K210" s="88"/>
      <c r="L210" s="88">
        <v>5500</v>
      </c>
      <c r="M210" s="88"/>
      <c r="N210" s="88"/>
      <c r="O210" s="88"/>
      <c r="P210" s="88"/>
      <c r="Q210" s="88">
        <v>0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/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88">
        <v>0</v>
      </c>
      <c r="L211" s="88">
        <v>4733.04</v>
      </c>
      <c r="M211" s="88">
        <v>8000</v>
      </c>
      <c r="N211" s="88">
        <v>7000</v>
      </c>
      <c r="O211" s="88">
        <v>3000</v>
      </c>
      <c r="P211" s="88"/>
      <c r="Q211" s="88">
        <v>0</v>
      </c>
      <c r="R211" s="255">
        <f t="shared" si="8"/>
        <v>25000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/>
      <c r="E212" s="254">
        <v>0</v>
      </c>
      <c r="F212" s="254">
        <v>0</v>
      </c>
      <c r="G212" s="254">
        <v>0</v>
      </c>
      <c r="H212" s="254">
        <v>3280</v>
      </c>
      <c r="I212" s="254">
        <v>-106.59999999999991</v>
      </c>
      <c r="J212" s="254">
        <v>0</v>
      </c>
      <c r="K212" s="88">
        <v>0</v>
      </c>
      <c r="L212" s="88">
        <v>5866.6</v>
      </c>
      <c r="M212" s="88">
        <v>3840</v>
      </c>
      <c r="N212" s="88">
        <v>1920</v>
      </c>
      <c r="O212" s="88">
        <v>1920</v>
      </c>
      <c r="P212" s="88">
        <v>2480</v>
      </c>
      <c r="Q212" s="88">
        <v>0</v>
      </c>
      <c r="R212" s="255">
        <f t="shared" si="8"/>
        <v>19200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/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88">
        <v>0</v>
      </c>
      <c r="L213" s="88">
        <v>50000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50000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/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88">
        <v>0</v>
      </c>
      <c r="L214" s="88">
        <v>5000</v>
      </c>
      <c r="M214" s="88">
        <v>10000</v>
      </c>
      <c r="N214" s="88">
        <v>0</v>
      </c>
      <c r="O214" s="88">
        <v>0</v>
      </c>
      <c r="P214" s="88">
        <v>0</v>
      </c>
      <c r="Q214" s="88">
        <v>0</v>
      </c>
      <c r="R214" s="255">
        <f t="shared" si="8"/>
        <v>15000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/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88">
        <v>0</v>
      </c>
      <c r="L215" s="88">
        <v>1413</v>
      </c>
      <c r="M215" s="88"/>
      <c r="N215" s="88"/>
      <c r="O215" s="88"/>
      <c r="P215" s="88"/>
      <c r="Q215" s="88">
        <v>0</v>
      </c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/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88">
        <v>0</v>
      </c>
      <c r="L216" s="88">
        <v>999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/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88">
        <v>0</v>
      </c>
      <c r="L217" s="88">
        <v>1752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/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255">
        <f t="shared" si="8"/>
        <v>14035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/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88">
        <v>2333.34</v>
      </c>
      <c r="L219" s="88">
        <v>2333.34</v>
      </c>
      <c r="M219" s="88">
        <v>5483.34</v>
      </c>
      <c r="N219" s="88">
        <v>3151</v>
      </c>
      <c r="O219" s="88">
        <v>3150</v>
      </c>
      <c r="P219" s="88">
        <v>3150</v>
      </c>
      <c r="Q219" s="88">
        <v>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/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88">
        <v>1400</v>
      </c>
      <c r="L220" s="88">
        <v>5600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7000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/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255">
        <f t="shared" si="8"/>
        <v>52000</v>
      </c>
    </row>
    <row r="222" spans="1:18" s="20" customFormat="1" x14ac:dyDescent="0.2">
      <c r="A222" s="123" t="str">
        <f t="shared" si="7"/>
        <v>0012-OAJ2.1.1.1.1.8</v>
      </c>
      <c r="B222" s="191" t="s">
        <v>20</v>
      </c>
      <c r="C222" s="191" t="s">
        <v>71</v>
      </c>
      <c r="D222" s="123"/>
      <c r="E222" s="254"/>
      <c r="F222" s="254"/>
      <c r="G222" s="254"/>
      <c r="H222" s="254">
        <v>4602.38</v>
      </c>
      <c r="I222" s="254">
        <v>13807.14</v>
      </c>
      <c r="J222" s="254">
        <v>13807.14</v>
      </c>
      <c r="K222" s="88">
        <v>13909.35</v>
      </c>
      <c r="L222" s="88">
        <v>13909.35</v>
      </c>
      <c r="M222" s="88">
        <v>13909.35</v>
      </c>
      <c r="N222" s="88">
        <v>13909.35</v>
      </c>
      <c r="O222" s="88">
        <v>13909.35</v>
      </c>
      <c r="P222" s="88">
        <v>65149.59</v>
      </c>
      <c r="Q222" s="88">
        <v>0</v>
      </c>
      <c r="R222" s="255">
        <f t="shared" si="8"/>
        <v>166913</v>
      </c>
    </row>
    <row r="223" spans="1:18" s="20" customFormat="1" x14ac:dyDescent="0.2">
      <c r="A223" s="123" t="str">
        <f t="shared" si="7"/>
        <v>0012-OAJ2.1.1.13.1.1</v>
      </c>
      <c r="B223" s="191" t="s">
        <v>20</v>
      </c>
      <c r="C223" s="191" t="s">
        <v>115</v>
      </c>
      <c r="D223" s="123"/>
      <c r="E223" s="254">
        <v>30360.16</v>
      </c>
      <c r="F223" s="254">
        <v>30432.609999999997</v>
      </c>
      <c r="G223" s="254">
        <v>30356.100000000002</v>
      </c>
      <c r="H223" s="254">
        <v>30556.76</v>
      </c>
      <c r="I223" s="254">
        <v>30556.76</v>
      </c>
      <c r="J223" s="254">
        <v>30298.74</v>
      </c>
      <c r="K223" s="88">
        <v>30556.76</v>
      </c>
      <c r="L223" s="88">
        <v>30556.76</v>
      </c>
      <c r="M223" s="88">
        <v>30556.76</v>
      </c>
      <c r="N223" s="88">
        <v>30556.76</v>
      </c>
      <c r="O223" s="88">
        <v>30556.76</v>
      </c>
      <c r="P223" s="88">
        <v>31337.069999999996</v>
      </c>
      <c r="Q223" s="88">
        <v>0</v>
      </c>
      <c r="R223" s="255">
        <f t="shared" si="8"/>
        <v>366682</v>
      </c>
    </row>
    <row r="224" spans="1:18" s="20" customFormat="1" x14ac:dyDescent="0.2">
      <c r="A224" s="123" t="str">
        <f t="shared" si="7"/>
        <v>0012-OAJ2.1.1.13.1.2</v>
      </c>
      <c r="B224" s="191" t="s">
        <v>20</v>
      </c>
      <c r="C224" s="191" t="s">
        <v>120</v>
      </c>
      <c r="D224" s="123"/>
      <c r="E224" s="254">
        <v>24300</v>
      </c>
      <c r="F224" s="254">
        <v>24300</v>
      </c>
      <c r="G224" s="254">
        <v>24300</v>
      </c>
      <c r="H224" s="254">
        <v>24300</v>
      </c>
      <c r="I224" s="254">
        <v>8617.7099999999991</v>
      </c>
      <c r="J224" s="254">
        <v>14320</v>
      </c>
      <c r="K224" s="88">
        <v>7264.19</v>
      </c>
      <c r="L224" s="88">
        <v>7264.19</v>
      </c>
      <c r="M224" s="88">
        <v>16528.38</v>
      </c>
      <c r="N224" s="88">
        <v>16528.38</v>
      </c>
      <c r="O224" s="88">
        <v>16528.38</v>
      </c>
      <c r="P224" s="88">
        <v>382432.77</v>
      </c>
      <c r="Q224" s="88">
        <v>0</v>
      </c>
      <c r="R224" s="255">
        <f t="shared" si="8"/>
        <v>566684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/>
      <c r="E225" s="254"/>
      <c r="F225" s="254"/>
      <c r="G225" s="254"/>
      <c r="H225" s="254">
        <v>0</v>
      </c>
      <c r="I225" s="254"/>
      <c r="J225" s="254">
        <v>0</v>
      </c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255">
        <f t="shared" si="8"/>
        <v>27819</v>
      </c>
    </row>
    <row r="226" spans="1:18" s="20" customFormat="1" x14ac:dyDescent="0.2">
      <c r="A226" s="123" t="str">
        <f t="shared" si="7"/>
        <v>0012-OAJ2.1.1.9.1.4</v>
      </c>
      <c r="B226" s="191" t="s">
        <v>20</v>
      </c>
      <c r="C226" s="191" t="s">
        <v>230</v>
      </c>
      <c r="D226" s="123"/>
      <c r="E226" s="254">
        <v>0</v>
      </c>
      <c r="F226" s="254">
        <v>0</v>
      </c>
      <c r="G226" s="254">
        <v>0</v>
      </c>
      <c r="H226" s="254">
        <v>0</v>
      </c>
      <c r="I226" s="254">
        <v>0</v>
      </c>
      <c r="J226" s="254">
        <v>0</v>
      </c>
      <c r="K226" s="88">
        <v>1500</v>
      </c>
      <c r="L226" s="88">
        <v>0</v>
      </c>
      <c r="M226" s="88">
        <v>0</v>
      </c>
      <c r="N226" s="88">
        <v>0</v>
      </c>
      <c r="O226" s="88">
        <v>0</v>
      </c>
      <c r="P226" s="88">
        <v>3900</v>
      </c>
      <c r="Q226" s="88">
        <v>0</v>
      </c>
      <c r="R226" s="255">
        <f t="shared" si="8"/>
        <v>5400</v>
      </c>
    </row>
    <row r="227" spans="1:18" s="20" customFormat="1" x14ac:dyDescent="0.2">
      <c r="A227" s="123" t="str">
        <f t="shared" si="7"/>
        <v>0012-OAJ2.1.3.1.1.13</v>
      </c>
      <c r="B227" s="191" t="s">
        <v>20</v>
      </c>
      <c r="C227" s="191" t="s">
        <v>272</v>
      </c>
      <c r="D227" s="123"/>
      <c r="E227" s="254"/>
      <c r="F227" s="254"/>
      <c r="G227" s="254"/>
      <c r="H227" s="254">
        <v>414.21</v>
      </c>
      <c r="I227" s="254">
        <v>1242.6400000000001</v>
      </c>
      <c r="J227" s="254">
        <v>1242.6400000000001</v>
      </c>
      <c r="K227" s="88">
        <v>1251.8399999999999</v>
      </c>
      <c r="L227" s="88">
        <v>1251.8399999999999</v>
      </c>
      <c r="M227" s="88">
        <v>1251.8399999999999</v>
      </c>
      <c r="N227" s="88">
        <v>1251.8399999999999</v>
      </c>
      <c r="O227" s="88">
        <v>1251.8399999999999</v>
      </c>
      <c r="P227" s="88">
        <v>5864.31</v>
      </c>
      <c r="Q227" s="88">
        <v>0</v>
      </c>
      <c r="R227" s="255">
        <f t="shared" si="8"/>
        <v>15023</v>
      </c>
    </row>
    <row r="228" spans="1:18" s="20" customFormat="1" x14ac:dyDescent="0.2">
      <c r="A228" s="123" t="str">
        <f t="shared" si="7"/>
        <v>0012-OAJ2.1.3.1.1.15</v>
      </c>
      <c r="B228" s="191" t="s">
        <v>20</v>
      </c>
      <c r="C228" s="191" t="s">
        <v>276</v>
      </c>
      <c r="D228" s="123"/>
      <c r="E228" s="254">
        <v>1300.0800000000002</v>
      </c>
      <c r="F228" s="254">
        <v>1300.0800000000002</v>
      </c>
      <c r="G228" s="254">
        <v>1300.0800000000002</v>
      </c>
      <c r="H228" s="254">
        <v>1300.0800000000002</v>
      </c>
      <c r="I228" s="254">
        <v>1516.7600000000002</v>
      </c>
      <c r="J228" s="254">
        <v>1300.0800000000002</v>
      </c>
      <c r="K228" s="88">
        <v>1083.4000000000001</v>
      </c>
      <c r="L228" s="88">
        <v>1083.4000000000001</v>
      </c>
      <c r="M228" s="88">
        <v>1300.0800000000002</v>
      </c>
      <c r="N228" s="88">
        <v>1300.0800000000002</v>
      </c>
      <c r="O228" s="88">
        <v>1300.0800000000002</v>
      </c>
      <c r="P228" s="88">
        <v>6620.8</v>
      </c>
      <c r="Q228" s="88">
        <v>0</v>
      </c>
      <c r="R228" s="255">
        <f t="shared" si="8"/>
        <v>20705</v>
      </c>
    </row>
    <row r="229" spans="1:18" s="20" customFormat="1" x14ac:dyDescent="0.2">
      <c r="A229" s="123" t="str">
        <f t="shared" si="7"/>
        <v>0012-OAJ2.1.4.1.1.1</v>
      </c>
      <c r="B229" s="191" t="s">
        <v>20</v>
      </c>
      <c r="C229" s="191" t="s">
        <v>288</v>
      </c>
      <c r="D229" s="123"/>
      <c r="E229" s="254"/>
      <c r="F229" s="254"/>
      <c r="G229" s="254"/>
      <c r="H229" s="254">
        <v>0</v>
      </c>
      <c r="I229" s="254">
        <v>0</v>
      </c>
      <c r="J229" s="254">
        <v>0</v>
      </c>
      <c r="K229" s="88">
        <v>0</v>
      </c>
      <c r="L229" s="88"/>
      <c r="M229" s="88"/>
      <c r="N229" s="88"/>
      <c r="O229" s="88">
        <v>6956</v>
      </c>
      <c r="P229" s="88">
        <v>6954</v>
      </c>
      <c r="Q229" s="88">
        <v>0</v>
      </c>
      <c r="R229" s="255">
        <f t="shared" si="8"/>
        <v>13910</v>
      </c>
    </row>
    <row r="230" spans="1:18" s="20" customFormat="1" x14ac:dyDescent="0.2">
      <c r="A230" s="123" t="str">
        <f t="shared" si="7"/>
        <v>0012-OAJ2.1.4.1.1.7</v>
      </c>
      <c r="B230" s="191" t="s">
        <v>20</v>
      </c>
      <c r="C230" s="191" t="s">
        <v>302</v>
      </c>
      <c r="D230" s="123"/>
      <c r="E230" s="254">
        <v>0</v>
      </c>
      <c r="F230" s="254">
        <v>0</v>
      </c>
      <c r="G230" s="254">
        <v>0</v>
      </c>
      <c r="H230" s="254">
        <v>0</v>
      </c>
      <c r="I230" s="254">
        <v>5849.52</v>
      </c>
      <c r="J230" s="254">
        <v>0</v>
      </c>
      <c r="K230" s="88"/>
      <c r="L230" s="88"/>
      <c r="M230" s="88"/>
      <c r="N230" s="88"/>
      <c r="O230" s="88"/>
      <c r="P230" s="88">
        <v>0.48</v>
      </c>
      <c r="Q230" s="88">
        <v>0</v>
      </c>
      <c r="R230" s="255">
        <f t="shared" si="8"/>
        <v>5850</v>
      </c>
    </row>
    <row r="231" spans="1:18" s="20" customFormat="1" x14ac:dyDescent="0.2">
      <c r="A231" s="123" t="str">
        <f t="shared" si="7"/>
        <v>0012-OAJ2.3.1.99.1.3</v>
      </c>
      <c r="B231" s="191" t="s">
        <v>20</v>
      </c>
      <c r="C231" s="191" t="s">
        <v>521</v>
      </c>
      <c r="D231" s="123"/>
      <c r="E231" s="254">
        <v>0</v>
      </c>
      <c r="F231" s="254">
        <v>2760</v>
      </c>
      <c r="G231" s="254">
        <v>0</v>
      </c>
      <c r="H231" s="254">
        <v>0</v>
      </c>
      <c r="I231" s="254">
        <v>0</v>
      </c>
      <c r="J231" s="254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255">
        <f t="shared" si="8"/>
        <v>2760</v>
      </c>
    </row>
    <row r="232" spans="1:18" s="20" customFormat="1" x14ac:dyDescent="0.2">
      <c r="A232" s="123" t="str">
        <f t="shared" si="7"/>
        <v>0012-OAJ2.3.2.7.13.98</v>
      </c>
      <c r="B232" s="191" t="s">
        <v>20</v>
      </c>
      <c r="C232" s="191" t="s">
        <v>700</v>
      </c>
      <c r="D232" s="123"/>
      <c r="E232" s="254">
        <v>0</v>
      </c>
      <c r="F232" s="254">
        <v>0</v>
      </c>
      <c r="G232" s="254">
        <v>0</v>
      </c>
      <c r="H232" s="254">
        <v>5580</v>
      </c>
      <c r="I232" s="254">
        <v>0</v>
      </c>
      <c r="J232" s="254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255">
        <f t="shared" si="8"/>
        <v>5580</v>
      </c>
    </row>
    <row r="233" spans="1:18" s="20" customFormat="1" x14ac:dyDescent="0.2">
      <c r="A233" s="123" t="str">
        <f t="shared" si="7"/>
        <v>0012-OAJ2.3.2.7.14.98</v>
      </c>
      <c r="B233" s="191" t="s">
        <v>20</v>
      </c>
      <c r="C233" s="191" t="s">
        <v>706</v>
      </c>
      <c r="D233" s="123"/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88">
        <v>0</v>
      </c>
      <c r="L233" s="88">
        <v>0</v>
      </c>
      <c r="M233" s="88">
        <v>2262</v>
      </c>
      <c r="N233" s="88">
        <v>0</v>
      </c>
      <c r="O233" s="88">
        <v>0</v>
      </c>
      <c r="P233" s="88">
        <v>0</v>
      </c>
      <c r="Q233" s="88">
        <v>0</v>
      </c>
      <c r="R233" s="255">
        <f t="shared" si="8"/>
        <v>2262</v>
      </c>
    </row>
    <row r="234" spans="1:18" s="20" customFormat="1" x14ac:dyDescent="0.2">
      <c r="A234" s="123" t="str">
        <f t="shared" si="7"/>
        <v>0012-OAJ2.3.2.7.5.1</v>
      </c>
      <c r="B234" s="191" t="s">
        <v>20</v>
      </c>
      <c r="C234" s="191" t="s">
        <v>734</v>
      </c>
      <c r="D234" s="123"/>
      <c r="E234" s="254">
        <v>0</v>
      </c>
      <c r="F234" s="254">
        <v>1732.72</v>
      </c>
      <c r="G234" s="254">
        <v>1130</v>
      </c>
      <c r="H234" s="254">
        <v>1130</v>
      </c>
      <c r="I234" s="254">
        <v>1130</v>
      </c>
      <c r="J234" s="254">
        <v>1130</v>
      </c>
      <c r="K234" s="88">
        <v>1130</v>
      </c>
      <c r="L234" s="88">
        <v>1130</v>
      </c>
      <c r="M234" s="88">
        <v>1130</v>
      </c>
      <c r="N234" s="88">
        <v>1130</v>
      </c>
      <c r="O234" s="88">
        <v>565.28</v>
      </c>
      <c r="P234" s="88">
        <v>0</v>
      </c>
      <c r="Q234" s="88">
        <v>0</v>
      </c>
      <c r="R234" s="255">
        <f t="shared" si="8"/>
        <v>11338.000000000002</v>
      </c>
    </row>
    <row r="235" spans="1:18" s="20" customFormat="1" x14ac:dyDescent="0.2">
      <c r="A235" s="123" t="str">
        <f t="shared" si="7"/>
        <v>0012-OAJ2.3.2.7.5.8</v>
      </c>
      <c r="B235" s="191" t="s">
        <v>20</v>
      </c>
      <c r="C235" s="191" t="s">
        <v>748</v>
      </c>
      <c r="D235" s="123"/>
      <c r="E235" s="254">
        <v>0</v>
      </c>
      <c r="F235" s="254">
        <v>0</v>
      </c>
      <c r="G235" s="254">
        <v>0</v>
      </c>
      <c r="H235" s="254">
        <v>0</v>
      </c>
      <c r="I235" s="254">
        <v>0</v>
      </c>
      <c r="J235" s="254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255">
        <f t="shared" si="8"/>
        <v>0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/>
      <c r="E236" s="254">
        <v>24000</v>
      </c>
      <c r="F236" s="254">
        <v>12000</v>
      </c>
      <c r="G236" s="254">
        <v>0</v>
      </c>
      <c r="H236" s="254">
        <v>0</v>
      </c>
      <c r="I236" s="254">
        <v>30000</v>
      </c>
      <c r="J236" s="254">
        <v>10000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255">
        <f t="shared" si="8"/>
        <v>76000</v>
      </c>
    </row>
    <row r="237" spans="1:18" s="20" customFormat="1" x14ac:dyDescent="0.2">
      <c r="A237" s="123" t="str">
        <f t="shared" si="7"/>
        <v>0013-RRHH2.1.1.13.1.1</v>
      </c>
      <c r="B237" s="191" t="s">
        <v>21</v>
      </c>
      <c r="C237" s="191" t="s">
        <v>115</v>
      </c>
      <c r="D237" s="123"/>
      <c r="E237" s="254"/>
      <c r="F237" s="254"/>
      <c r="G237" s="254"/>
      <c r="H237" s="254">
        <v>0</v>
      </c>
      <c r="I237" s="254">
        <v>0</v>
      </c>
      <c r="J237" s="254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255">
        <f t="shared" si="8"/>
        <v>0</v>
      </c>
    </row>
    <row r="238" spans="1:18" s="20" customFormat="1" x14ac:dyDescent="0.2">
      <c r="A238" s="123" t="str">
        <f t="shared" si="7"/>
        <v>0013-RRHH2.1.1.13.1.2</v>
      </c>
      <c r="B238" s="191" t="s">
        <v>21</v>
      </c>
      <c r="C238" s="191" t="s">
        <v>120</v>
      </c>
      <c r="D238" s="123"/>
      <c r="E238" s="254"/>
      <c r="F238" s="254"/>
      <c r="G238" s="254"/>
      <c r="H238" s="254"/>
      <c r="I238" s="254"/>
      <c r="J238" s="254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255">
        <f t="shared" si="8"/>
        <v>0</v>
      </c>
    </row>
    <row r="239" spans="1:18" s="20" customFormat="1" x14ac:dyDescent="0.2">
      <c r="A239" s="123" t="str">
        <f t="shared" si="7"/>
        <v>0014-OCI2.1.1.13.1.1</v>
      </c>
      <c r="B239" s="191" t="s">
        <v>22</v>
      </c>
      <c r="C239" s="191" t="s">
        <v>115</v>
      </c>
      <c r="D239" s="123"/>
      <c r="E239" s="254">
        <v>15399</v>
      </c>
      <c r="F239" s="254">
        <v>7264.19</v>
      </c>
      <c r="G239" s="254">
        <v>7264.19</v>
      </c>
      <c r="H239" s="254">
        <v>-490.68</v>
      </c>
      <c r="I239" s="254">
        <v>0</v>
      </c>
      <c r="J239" s="254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242874.3</v>
      </c>
      <c r="Q239" s="88">
        <v>0</v>
      </c>
      <c r="R239" s="255">
        <f t="shared" si="8"/>
        <v>272311</v>
      </c>
    </row>
    <row r="240" spans="1:18" s="20" customFormat="1" x14ac:dyDescent="0.2">
      <c r="A240" s="123" t="str">
        <f t="shared" si="7"/>
        <v>0014-OCI2.1.1.13.1.2</v>
      </c>
      <c r="B240" s="191" t="s">
        <v>22</v>
      </c>
      <c r="C240" s="191" t="s">
        <v>120</v>
      </c>
      <c r="D240" s="123"/>
      <c r="E240" s="254">
        <v>5158.97</v>
      </c>
      <c r="F240" s="254">
        <v>5200</v>
      </c>
      <c r="G240" s="254">
        <v>5145.83</v>
      </c>
      <c r="H240" s="254">
        <v>5200</v>
      </c>
      <c r="I240" s="254">
        <v>5200</v>
      </c>
      <c r="J240" s="254">
        <v>5171.1099999999997</v>
      </c>
      <c r="K240" s="88">
        <v>5200</v>
      </c>
      <c r="L240" s="88">
        <v>5200</v>
      </c>
      <c r="M240" s="88">
        <v>5200</v>
      </c>
      <c r="N240" s="88">
        <v>5200</v>
      </c>
      <c r="O240" s="88">
        <v>5200</v>
      </c>
      <c r="P240" s="88">
        <v>82065.09</v>
      </c>
      <c r="Q240" s="88">
        <v>0</v>
      </c>
      <c r="R240" s="255">
        <f t="shared" si="8"/>
        <v>139141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/>
      <c r="E241" s="254">
        <v>0</v>
      </c>
      <c r="F241" s="254">
        <v>0</v>
      </c>
      <c r="G241" s="254">
        <v>0</v>
      </c>
      <c r="H241" s="254">
        <v>0</v>
      </c>
      <c r="I241" s="254">
        <v>0</v>
      </c>
      <c r="J241" s="254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255">
        <f t="shared" si="8"/>
        <v>3000</v>
      </c>
    </row>
    <row r="242" spans="1:18" s="20" customFormat="1" x14ac:dyDescent="0.2">
      <c r="A242" s="123" t="str">
        <f t="shared" si="7"/>
        <v>0014-OCI2.1.3.1.1.15</v>
      </c>
      <c r="B242" s="191" t="s">
        <v>22</v>
      </c>
      <c r="C242" s="191" t="s">
        <v>276</v>
      </c>
      <c r="D242" s="123"/>
      <c r="E242" s="254">
        <v>650.04</v>
      </c>
      <c r="F242" s="254">
        <v>433.36</v>
      </c>
      <c r="G242" s="254">
        <v>433.36</v>
      </c>
      <c r="H242" s="254">
        <v>433.36</v>
      </c>
      <c r="I242" s="254">
        <v>433.36</v>
      </c>
      <c r="J242" s="254">
        <v>216.68</v>
      </c>
      <c r="K242" s="88">
        <v>216.68</v>
      </c>
      <c r="L242" s="88">
        <v>216.68</v>
      </c>
      <c r="M242" s="88">
        <v>216.68</v>
      </c>
      <c r="N242" s="88">
        <v>216.68</v>
      </c>
      <c r="O242" s="88">
        <v>216.68</v>
      </c>
      <c r="P242" s="88">
        <v>4118.4400000000005</v>
      </c>
      <c r="Q242" s="88">
        <v>0</v>
      </c>
      <c r="R242" s="255">
        <f t="shared" si="8"/>
        <v>7802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/>
      <c r="E243" s="254">
        <v>0</v>
      </c>
      <c r="F243" s="254">
        <v>0</v>
      </c>
      <c r="G243" s="254">
        <v>0</v>
      </c>
      <c r="H243" s="254">
        <v>11455.17</v>
      </c>
      <c r="I243" s="254">
        <v>9988.2900000000009</v>
      </c>
      <c r="J243" s="254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255">
        <f t="shared" si="8"/>
        <v>21445</v>
      </c>
    </row>
    <row r="244" spans="1:18" s="20" customFormat="1" x14ac:dyDescent="0.2">
      <c r="A244" s="123" t="str">
        <f t="shared" si="7"/>
        <v>0014-OCI2.3.1.5.1.2</v>
      </c>
      <c r="B244" s="191" t="s">
        <v>22</v>
      </c>
      <c r="C244" s="191" t="s">
        <v>464</v>
      </c>
      <c r="D244" s="123"/>
      <c r="E244" s="254">
        <v>0</v>
      </c>
      <c r="F244" s="254">
        <v>0</v>
      </c>
      <c r="G244" s="254">
        <v>0</v>
      </c>
      <c r="H244" s="254">
        <v>760</v>
      </c>
      <c r="I244" s="254">
        <v>1110</v>
      </c>
      <c r="J244" s="254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255">
        <f t="shared" si="8"/>
        <v>1870</v>
      </c>
    </row>
    <row r="245" spans="1:18" s="20" customFormat="1" x14ac:dyDescent="0.2">
      <c r="A245" s="123" t="str">
        <f t="shared" si="7"/>
        <v>0014-OCI2.3.2.1.2.1</v>
      </c>
      <c r="B245" s="191" t="s">
        <v>22</v>
      </c>
      <c r="C245" s="191" t="s">
        <v>541</v>
      </c>
      <c r="D245" s="123"/>
      <c r="E245" s="254">
        <v>0</v>
      </c>
      <c r="F245" s="254">
        <v>0</v>
      </c>
      <c r="G245" s="254">
        <v>0</v>
      </c>
      <c r="H245" s="254">
        <v>0</v>
      </c>
      <c r="I245" s="254"/>
      <c r="J245" s="254">
        <v>0</v>
      </c>
      <c r="K245" s="88">
        <v>0</v>
      </c>
      <c r="L245" s="88">
        <v>0</v>
      </c>
      <c r="M245" s="88">
        <v>0</v>
      </c>
      <c r="N245" s="88">
        <v>2000</v>
      </c>
      <c r="O245" s="88">
        <v>0</v>
      </c>
      <c r="P245" s="88">
        <v>0</v>
      </c>
      <c r="Q245" s="88">
        <v>0</v>
      </c>
      <c r="R245" s="255">
        <f t="shared" si="8"/>
        <v>2000</v>
      </c>
    </row>
    <row r="246" spans="1:18" s="20" customFormat="1" x14ac:dyDescent="0.2">
      <c r="A246" s="123" t="str">
        <f t="shared" si="7"/>
        <v>0014-OCI2.3.2.1.2.2</v>
      </c>
      <c r="B246" s="191" t="s">
        <v>22</v>
      </c>
      <c r="C246" s="191" t="s">
        <v>543</v>
      </c>
      <c r="D246" s="123"/>
      <c r="E246" s="254">
        <v>0</v>
      </c>
      <c r="F246" s="254">
        <v>0</v>
      </c>
      <c r="G246" s="254">
        <v>0</v>
      </c>
      <c r="H246" s="254">
        <v>0</v>
      </c>
      <c r="I246" s="254"/>
      <c r="J246" s="254">
        <v>0</v>
      </c>
      <c r="K246" s="88">
        <v>0</v>
      </c>
      <c r="L246" s="88">
        <v>0</v>
      </c>
      <c r="M246" s="88">
        <v>0</v>
      </c>
      <c r="N246" s="88">
        <v>3000</v>
      </c>
      <c r="O246" s="88">
        <v>0</v>
      </c>
      <c r="P246" s="88">
        <v>0</v>
      </c>
      <c r="Q246" s="88">
        <v>0</v>
      </c>
      <c r="R246" s="255">
        <f t="shared" si="8"/>
        <v>3000</v>
      </c>
    </row>
    <row r="247" spans="1:18" s="20" customFormat="1" x14ac:dyDescent="0.2">
      <c r="A247" s="123" t="str">
        <f t="shared" si="7"/>
        <v>0014-OCI2.3.2.9.1.1</v>
      </c>
      <c r="B247" s="191" t="s">
        <v>22</v>
      </c>
      <c r="C247" s="191" t="s">
        <v>774</v>
      </c>
      <c r="D247" s="123"/>
      <c r="E247" s="254">
        <v>0</v>
      </c>
      <c r="F247" s="254">
        <v>0</v>
      </c>
      <c r="G247" s="254">
        <v>0</v>
      </c>
      <c r="H247" s="254">
        <v>0</v>
      </c>
      <c r="I247" s="254">
        <v>0</v>
      </c>
      <c r="J247" s="254">
        <v>0</v>
      </c>
      <c r="K247" s="88">
        <v>0</v>
      </c>
      <c r="L247" s="88">
        <v>0</v>
      </c>
      <c r="M247" s="88">
        <v>12000</v>
      </c>
      <c r="N247" s="88">
        <v>17890</v>
      </c>
      <c r="O247" s="88">
        <v>26240</v>
      </c>
      <c r="P247" s="88">
        <v>26000</v>
      </c>
      <c r="Q247" s="88">
        <v>0</v>
      </c>
      <c r="R247" s="255">
        <f t="shared" si="8"/>
        <v>82130</v>
      </c>
    </row>
    <row r="248" spans="1:18" s="20" customFormat="1" x14ac:dyDescent="0.2">
      <c r="A248" s="123" t="str">
        <f t="shared" si="7"/>
        <v>0015-DCEME2.1.1.1.1.8</v>
      </c>
      <c r="B248" s="191" t="s">
        <v>1571</v>
      </c>
      <c r="C248" s="191" t="s">
        <v>71</v>
      </c>
      <c r="D248" s="123"/>
      <c r="E248" s="254">
        <v>0</v>
      </c>
      <c r="F248" s="254">
        <v>0</v>
      </c>
      <c r="G248" s="254">
        <v>0</v>
      </c>
      <c r="H248" s="254">
        <v>0</v>
      </c>
      <c r="I248" s="254">
        <v>0</v>
      </c>
      <c r="J248" s="254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255">
        <f t="shared" si="8"/>
        <v>0</v>
      </c>
    </row>
    <row r="249" spans="1:18" s="20" customFormat="1" x14ac:dyDescent="0.2">
      <c r="A249" s="123" t="str">
        <f t="shared" si="7"/>
        <v>0015-DCEME2.1.1.13.1.1</v>
      </c>
      <c r="B249" s="191" t="s">
        <v>1571</v>
      </c>
      <c r="C249" s="191" t="s">
        <v>115</v>
      </c>
      <c r="D249" s="123"/>
      <c r="E249" s="254">
        <v>72486.52</v>
      </c>
      <c r="F249" s="254">
        <v>67209.47</v>
      </c>
      <c r="G249" s="254">
        <v>60682.85</v>
      </c>
      <c r="H249" s="254">
        <v>60005.170000000006</v>
      </c>
      <c r="I249" s="254">
        <v>60239.140000000007</v>
      </c>
      <c r="J249" s="254">
        <v>58303.17</v>
      </c>
      <c r="K249" s="88">
        <v>60849.330000000009</v>
      </c>
      <c r="L249" s="88">
        <v>60849.330000000009</v>
      </c>
      <c r="M249" s="88">
        <v>60849.330000000009</v>
      </c>
      <c r="N249" s="88">
        <v>60849.330000000009</v>
      </c>
      <c r="O249" s="88">
        <v>60849.330000000009</v>
      </c>
      <c r="P249" s="88">
        <v>280160.02999999997</v>
      </c>
      <c r="Q249" s="88">
        <v>0</v>
      </c>
      <c r="R249" s="255">
        <f t="shared" si="8"/>
        <v>963333</v>
      </c>
    </row>
    <row r="250" spans="1:18" s="20" customFormat="1" x14ac:dyDescent="0.2">
      <c r="A250" s="123" t="str">
        <f t="shared" si="7"/>
        <v>0015-DCEME2.1.1.13.1.2</v>
      </c>
      <c r="B250" s="191" t="s">
        <v>1571</v>
      </c>
      <c r="C250" s="191" t="s">
        <v>120</v>
      </c>
      <c r="D250" s="123"/>
      <c r="E250" s="254">
        <v>79734.700000000012</v>
      </c>
      <c r="F250" s="254">
        <v>53794.99</v>
      </c>
      <c r="G250" s="254">
        <v>40202.15</v>
      </c>
      <c r="H250" s="254">
        <v>36001.550000000003</v>
      </c>
      <c r="I250" s="254">
        <v>39028.380000000005</v>
      </c>
      <c r="J250" s="254">
        <v>38699.630000000005</v>
      </c>
      <c r="K250" s="88">
        <v>42485.140000000007</v>
      </c>
      <c r="L250" s="88">
        <v>42485.140000000007</v>
      </c>
      <c r="M250" s="88">
        <v>67977.710000000006</v>
      </c>
      <c r="N250" s="88">
        <v>67977.710000000006</v>
      </c>
      <c r="O250" s="88">
        <v>67977.710000000006</v>
      </c>
      <c r="P250" s="88">
        <v>854019.19</v>
      </c>
      <c r="Q250" s="88">
        <v>0</v>
      </c>
      <c r="R250" s="255">
        <f t="shared" si="8"/>
        <v>1430384</v>
      </c>
    </row>
    <row r="251" spans="1:18" s="20" customFormat="1" x14ac:dyDescent="0.2">
      <c r="A251" s="123" t="str">
        <f t="shared" si="7"/>
        <v>0015-DCEME2.1.1.9.1.2</v>
      </c>
      <c r="B251" s="191" t="s">
        <v>1571</v>
      </c>
      <c r="C251" s="191" t="s">
        <v>226</v>
      </c>
      <c r="D251" s="123"/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255">
        <f t="shared" si="8"/>
        <v>0</v>
      </c>
    </row>
    <row r="252" spans="1:18" s="20" customFormat="1" x14ac:dyDescent="0.2">
      <c r="A252" s="123" t="str">
        <f t="shared" si="7"/>
        <v>0015-DCEME2.1.1.9.1.4</v>
      </c>
      <c r="B252" s="191" t="s">
        <v>1571</v>
      </c>
      <c r="C252" s="191" t="s">
        <v>230</v>
      </c>
      <c r="D252" s="123"/>
      <c r="E252" s="254">
        <v>0</v>
      </c>
      <c r="F252" s="254">
        <v>0</v>
      </c>
      <c r="G252" s="254">
        <v>0</v>
      </c>
      <c r="H252" s="254">
        <v>0</v>
      </c>
      <c r="I252" s="254">
        <v>0</v>
      </c>
      <c r="J252" s="254">
        <v>0</v>
      </c>
      <c r="K252" s="88">
        <v>3900</v>
      </c>
      <c r="L252" s="88">
        <v>0</v>
      </c>
      <c r="M252" s="88">
        <v>0</v>
      </c>
      <c r="N252" s="88">
        <v>0</v>
      </c>
      <c r="O252" s="88">
        <v>0</v>
      </c>
      <c r="P252" s="88">
        <v>9900</v>
      </c>
      <c r="Q252" s="88">
        <v>0</v>
      </c>
      <c r="R252" s="255">
        <f t="shared" si="8"/>
        <v>13800</v>
      </c>
    </row>
    <row r="253" spans="1:18" s="20" customFormat="1" x14ac:dyDescent="0.2">
      <c r="A253" s="123" t="str">
        <f t="shared" si="7"/>
        <v>0015-DCEME2.1.3.1.1.13</v>
      </c>
      <c r="B253" s="191" t="s">
        <v>1571</v>
      </c>
      <c r="C253" s="191" t="s">
        <v>272</v>
      </c>
      <c r="D253" s="123"/>
      <c r="E253" s="254">
        <v>0</v>
      </c>
      <c r="F253" s="254">
        <v>0</v>
      </c>
      <c r="G253" s="254">
        <v>0</v>
      </c>
      <c r="H253" s="254">
        <v>0</v>
      </c>
      <c r="I253" s="254">
        <v>0</v>
      </c>
      <c r="J253" s="254">
        <v>0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  <c r="Q253" s="88">
        <v>0</v>
      </c>
      <c r="R253" s="255">
        <f t="shared" si="8"/>
        <v>0</v>
      </c>
    </row>
    <row r="254" spans="1:18" s="20" customFormat="1" x14ac:dyDescent="0.2">
      <c r="A254" s="123" t="str">
        <f t="shared" si="7"/>
        <v>0015-DCEME2.1.3.1.1.15</v>
      </c>
      <c r="B254" s="191" t="s">
        <v>1571</v>
      </c>
      <c r="C254" s="191" t="s">
        <v>276</v>
      </c>
      <c r="D254" s="123"/>
      <c r="E254" s="254">
        <v>3900.2399999999989</v>
      </c>
      <c r="F254" s="254">
        <v>3033.5199999999995</v>
      </c>
      <c r="G254" s="254">
        <v>2780.16</v>
      </c>
      <c r="H254" s="254">
        <v>3335.0299999999993</v>
      </c>
      <c r="I254" s="254">
        <v>2776.42</v>
      </c>
      <c r="J254" s="254">
        <v>2600.16</v>
      </c>
      <c r="K254" s="88">
        <v>2600.16</v>
      </c>
      <c r="L254" s="88">
        <v>2600.16</v>
      </c>
      <c r="M254" s="88">
        <v>2600.16</v>
      </c>
      <c r="N254" s="88">
        <v>2600.16</v>
      </c>
      <c r="O254" s="88">
        <v>2600.16</v>
      </c>
      <c r="P254" s="88">
        <v>17882.670000000002</v>
      </c>
      <c r="Q254" s="88">
        <v>0</v>
      </c>
      <c r="R254" s="255">
        <f t="shared" si="8"/>
        <v>49309</v>
      </c>
    </row>
    <row r="255" spans="1:18" s="20" customFormat="1" x14ac:dyDescent="0.2">
      <c r="A255" s="123" t="str">
        <f t="shared" si="7"/>
        <v>0015-DCEME2.1.4.1.1.1</v>
      </c>
      <c r="B255" s="191" t="s">
        <v>1571</v>
      </c>
      <c r="C255" s="191" t="s">
        <v>288</v>
      </c>
      <c r="D255" s="123"/>
      <c r="E255" s="254"/>
      <c r="F255" s="254"/>
      <c r="G255" s="254">
        <v>0</v>
      </c>
      <c r="H255" s="254"/>
      <c r="I255" s="254">
        <v>0</v>
      </c>
      <c r="J255" s="254">
        <v>0</v>
      </c>
      <c r="K255" s="88"/>
      <c r="L255" s="88"/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255">
        <f t="shared" si="8"/>
        <v>0</v>
      </c>
    </row>
    <row r="256" spans="1:18" s="20" customFormat="1" x14ac:dyDescent="0.2">
      <c r="A256" s="123" t="str">
        <f t="shared" si="7"/>
        <v>0015-DCEME2.1.4.1.1.7</v>
      </c>
      <c r="B256" s="191" t="s">
        <v>1571</v>
      </c>
      <c r="C256" s="191" t="s">
        <v>302</v>
      </c>
      <c r="D256" s="123"/>
      <c r="E256" s="254">
        <v>0</v>
      </c>
      <c r="F256" s="254">
        <v>0</v>
      </c>
      <c r="G256" s="254">
        <v>0</v>
      </c>
      <c r="H256" s="254">
        <v>17498.329999999998</v>
      </c>
      <c r="I256" s="254">
        <v>1958.39</v>
      </c>
      <c r="J256" s="254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3.28</v>
      </c>
      <c r="Q256" s="88">
        <v>0</v>
      </c>
      <c r="R256" s="255">
        <f t="shared" si="8"/>
        <v>19459.999999999996</v>
      </c>
    </row>
    <row r="257" spans="1:18" s="20" customFormat="1" x14ac:dyDescent="0.2">
      <c r="A257" s="123" t="str">
        <f t="shared" si="7"/>
        <v>0015-DCEME2.3.2.1.2.1</v>
      </c>
      <c r="B257" s="191" t="s">
        <v>1571</v>
      </c>
      <c r="C257" s="191" t="s">
        <v>541</v>
      </c>
      <c r="D257" s="123"/>
      <c r="E257" s="254">
        <v>0</v>
      </c>
      <c r="F257" s="254">
        <v>0</v>
      </c>
      <c r="G257" s="254">
        <v>0</v>
      </c>
      <c r="H257" s="254">
        <v>0</v>
      </c>
      <c r="I257" s="254">
        <v>0</v>
      </c>
      <c r="J257" s="254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7000</v>
      </c>
      <c r="Q257" s="88">
        <v>0</v>
      </c>
      <c r="R257" s="255">
        <f t="shared" si="8"/>
        <v>7000</v>
      </c>
    </row>
    <row r="258" spans="1:18" s="20" customFormat="1" x14ac:dyDescent="0.2">
      <c r="A258" s="123" t="str">
        <f t="shared" si="7"/>
        <v>0015-DCEME2.3.2.1.2.2</v>
      </c>
      <c r="B258" s="191" t="s">
        <v>1571</v>
      </c>
      <c r="C258" s="191" t="s">
        <v>543</v>
      </c>
      <c r="D258" s="123"/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5000</v>
      </c>
      <c r="Q258" s="88">
        <v>0</v>
      </c>
      <c r="R258" s="255">
        <f t="shared" si="8"/>
        <v>5000</v>
      </c>
    </row>
    <row r="259" spans="1:18" s="20" customFormat="1" x14ac:dyDescent="0.2">
      <c r="A259" s="123" t="str">
        <f t="shared" si="7"/>
        <v>0015-DCEME2.3.2.9.1.1</v>
      </c>
      <c r="B259" s="191" t="s">
        <v>1571</v>
      </c>
      <c r="C259" s="191" t="s">
        <v>774</v>
      </c>
      <c r="D259" s="123"/>
      <c r="E259" s="254">
        <v>0</v>
      </c>
      <c r="F259" s="254">
        <v>0</v>
      </c>
      <c r="G259" s="254">
        <v>11000</v>
      </c>
      <c r="H259" s="254">
        <v>18000</v>
      </c>
      <c r="I259" s="254">
        <v>11000</v>
      </c>
      <c r="J259" s="254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4650</v>
      </c>
      <c r="Q259" s="88">
        <v>0</v>
      </c>
      <c r="R259" s="255">
        <f t="shared" si="8"/>
        <v>44650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/>
      <c r="E260" s="254">
        <v>0</v>
      </c>
      <c r="F260" s="254">
        <v>0</v>
      </c>
      <c r="G260" s="254">
        <v>0</v>
      </c>
      <c r="H260" s="254">
        <v>0</v>
      </c>
      <c r="I260" s="254">
        <v>0</v>
      </c>
      <c r="J260" s="254">
        <v>0</v>
      </c>
      <c r="K260" s="88">
        <v>13718.56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135938.88</v>
      </c>
      <c r="Q260" s="88">
        <v>0</v>
      </c>
      <c r="R260" s="255">
        <f t="shared" si="8"/>
        <v>224486</v>
      </c>
    </row>
    <row r="261" spans="1:18" s="20" customFormat="1" x14ac:dyDescent="0.2">
      <c r="A261" s="123" t="str">
        <f t="shared" si="7"/>
        <v>0016-DETN2.1.1.13.1.1</v>
      </c>
      <c r="B261" s="191" t="s">
        <v>1577</v>
      </c>
      <c r="C261" s="191" t="s">
        <v>115</v>
      </c>
      <c r="D261" s="123"/>
      <c r="E261" s="254">
        <v>96093.700000000012</v>
      </c>
      <c r="F261" s="254">
        <v>96110.940000000017</v>
      </c>
      <c r="G261" s="254">
        <v>96033.440000000017</v>
      </c>
      <c r="H261" s="254">
        <v>96170.280000000013</v>
      </c>
      <c r="I261" s="254">
        <v>96170.280000000013</v>
      </c>
      <c r="J261" s="254">
        <v>95495.24</v>
      </c>
      <c r="K261" s="88">
        <v>96170.280000000013</v>
      </c>
      <c r="L261" s="88">
        <v>96170.280000000013</v>
      </c>
      <c r="M261" s="88">
        <v>96170.280000000013</v>
      </c>
      <c r="N261" s="88">
        <v>96170.280000000013</v>
      </c>
      <c r="O261" s="88">
        <v>96170.280000000013</v>
      </c>
      <c r="P261" s="88">
        <v>97118.720000000001</v>
      </c>
      <c r="Q261" s="88">
        <v>0</v>
      </c>
      <c r="R261" s="255">
        <f t="shared" si="8"/>
        <v>1154044.0000000002</v>
      </c>
    </row>
    <row r="262" spans="1:18" s="20" customFormat="1" x14ac:dyDescent="0.2">
      <c r="A262" s="123" t="str">
        <f t="shared" si="7"/>
        <v>0016-DETN2.1.1.13.1.2</v>
      </c>
      <c r="B262" s="191" t="s">
        <v>1577</v>
      </c>
      <c r="C262" s="191" t="s">
        <v>120</v>
      </c>
      <c r="D262" s="123"/>
      <c r="E262" s="254">
        <v>42600</v>
      </c>
      <c r="F262" s="254">
        <v>42600</v>
      </c>
      <c r="G262" s="254">
        <v>42568.229999999996</v>
      </c>
      <c r="H262" s="254">
        <v>42600</v>
      </c>
      <c r="I262" s="254">
        <v>14267.71</v>
      </c>
      <c r="J262" s="254">
        <v>30800</v>
      </c>
      <c r="K262" s="88">
        <v>18528.38</v>
      </c>
      <c r="L262" s="88">
        <v>18528.38</v>
      </c>
      <c r="M262" s="88">
        <v>18528.38</v>
      </c>
      <c r="N262" s="88">
        <v>18528.38</v>
      </c>
      <c r="O262" s="88">
        <v>18528.38</v>
      </c>
      <c r="P262" s="88">
        <v>228413.16000000003</v>
      </c>
      <c r="Q262" s="88">
        <v>0</v>
      </c>
      <c r="R262" s="255">
        <f t="shared" si="8"/>
        <v>536491</v>
      </c>
    </row>
    <row r="263" spans="1:18" s="20" customFormat="1" x14ac:dyDescent="0.2">
      <c r="A263" s="123" t="str">
        <f t="shared" ref="A263:A272" si="9">+CONCATENATE(B263,C263)</f>
        <v>0016-DETN2.1.1.9.1.2</v>
      </c>
      <c r="B263" s="191" t="s">
        <v>1577</v>
      </c>
      <c r="C263" s="191" t="s">
        <v>226</v>
      </c>
      <c r="D263" s="123"/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37415</v>
      </c>
      <c r="Q263" s="88">
        <v>0</v>
      </c>
      <c r="R263" s="255">
        <f t="shared" ref="R263:R268" si="10">+SUM(E263:Q263)</f>
        <v>37415</v>
      </c>
    </row>
    <row r="264" spans="1:18" s="20" customFormat="1" x14ac:dyDescent="0.2">
      <c r="A264" s="123" t="str">
        <f t="shared" si="9"/>
        <v>0016-DETN2.1.1.9.1.4</v>
      </c>
      <c r="B264" s="191" t="s">
        <v>1577</v>
      </c>
      <c r="C264" s="191" t="s">
        <v>230</v>
      </c>
      <c r="D264" s="123"/>
      <c r="E264" s="254">
        <v>0</v>
      </c>
      <c r="F264" s="254">
        <v>0</v>
      </c>
      <c r="G264" s="254">
        <v>0</v>
      </c>
      <c r="H264" s="254">
        <v>0</v>
      </c>
      <c r="I264" s="254">
        <v>0</v>
      </c>
      <c r="J264" s="254">
        <v>0</v>
      </c>
      <c r="K264" s="88">
        <v>4200</v>
      </c>
      <c r="L264" s="88">
        <v>0</v>
      </c>
      <c r="M264" s="88">
        <v>0</v>
      </c>
      <c r="N264" s="88">
        <v>0</v>
      </c>
      <c r="O264" s="88">
        <v>0</v>
      </c>
      <c r="P264" s="88">
        <v>6000</v>
      </c>
      <c r="Q264" s="88">
        <v>0</v>
      </c>
      <c r="R264" s="255">
        <f t="shared" si="10"/>
        <v>10200</v>
      </c>
    </row>
    <row r="265" spans="1:18" s="20" customFormat="1" x14ac:dyDescent="0.2">
      <c r="A265" s="123" t="str">
        <f t="shared" si="9"/>
        <v>0016-DETN2.1.3.1.1.13</v>
      </c>
      <c r="B265" s="191" t="s">
        <v>1577</v>
      </c>
      <c r="C265" s="191" t="s">
        <v>272</v>
      </c>
      <c r="D265" s="123"/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88">
        <v>1683.64</v>
      </c>
      <c r="L265" s="88">
        <v>1683.64</v>
      </c>
      <c r="M265" s="88">
        <v>1683.64</v>
      </c>
      <c r="N265" s="88">
        <v>1683.64</v>
      </c>
      <c r="O265" s="88">
        <v>1683.64</v>
      </c>
      <c r="P265" s="88">
        <v>11785.8</v>
      </c>
      <c r="Q265" s="88">
        <v>0</v>
      </c>
      <c r="R265" s="255">
        <f t="shared" si="10"/>
        <v>20204</v>
      </c>
    </row>
    <row r="266" spans="1:18" s="20" customFormat="1" x14ac:dyDescent="0.2">
      <c r="A266" s="123" t="str">
        <f t="shared" si="9"/>
        <v>0016-DETN2.1.3.1.1.15</v>
      </c>
      <c r="B266" s="191" t="s">
        <v>1577</v>
      </c>
      <c r="C266" s="191" t="s">
        <v>276</v>
      </c>
      <c r="D266" s="123"/>
      <c r="E266" s="254">
        <v>3466.8799999999992</v>
      </c>
      <c r="F266" s="254">
        <v>3466.8799999999992</v>
      </c>
      <c r="G266" s="254">
        <v>3466.8799999999992</v>
      </c>
      <c r="H266" s="254">
        <v>3466.8799999999992</v>
      </c>
      <c r="I266" s="254">
        <v>3440.2599999999993</v>
      </c>
      <c r="J266" s="254">
        <v>3250.1999999999994</v>
      </c>
      <c r="K266" s="88">
        <v>3033.5199999999995</v>
      </c>
      <c r="L266" s="88">
        <v>3033.5199999999995</v>
      </c>
      <c r="M266" s="88">
        <v>3033.5199999999995</v>
      </c>
      <c r="N266" s="88">
        <v>3033.5199999999995</v>
      </c>
      <c r="O266" s="88">
        <v>3033.5199999999995</v>
      </c>
      <c r="P266" s="88">
        <v>18732.420000000002</v>
      </c>
      <c r="Q266" s="88">
        <v>0</v>
      </c>
      <c r="R266" s="255">
        <f t="shared" si="10"/>
        <v>54458</v>
      </c>
    </row>
    <row r="267" spans="1:18" s="20" customFormat="1" x14ac:dyDescent="0.2">
      <c r="A267" s="123" t="str">
        <f t="shared" si="9"/>
        <v>0016-DETN2.1.4.1.1.1</v>
      </c>
      <c r="B267" s="191" t="s">
        <v>1577</v>
      </c>
      <c r="C267" s="191" t="s">
        <v>288</v>
      </c>
      <c r="D267" s="123"/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88"/>
      <c r="L267" s="88"/>
      <c r="M267" s="88"/>
      <c r="N267" s="88"/>
      <c r="O267" s="88">
        <v>9353.5</v>
      </c>
      <c r="P267" s="88">
        <v>9353.5</v>
      </c>
      <c r="Q267" s="88">
        <v>0</v>
      </c>
      <c r="R267" s="255">
        <f t="shared" si="10"/>
        <v>18707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/>
      <c r="E268" s="254"/>
      <c r="F268" s="254"/>
      <c r="G268" s="254"/>
      <c r="H268" s="254"/>
      <c r="I268" s="254">
        <v>12854.16</v>
      </c>
      <c r="J268" s="254">
        <v>-103.57</v>
      </c>
      <c r="K268" s="88"/>
      <c r="L268" s="88"/>
      <c r="M268" s="88"/>
      <c r="N268" s="88"/>
      <c r="O268" s="88"/>
      <c r="P268" s="88">
        <v>105.41</v>
      </c>
      <c r="Q268" s="88">
        <v>0</v>
      </c>
      <c r="R268" s="255">
        <f t="shared" si="10"/>
        <v>12856</v>
      </c>
    </row>
    <row r="269" spans="1:18" s="20" customFormat="1" x14ac:dyDescent="0.2">
      <c r="A269" s="123" t="str">
        <f t="shared" si="9"/>
        <v>0016-DETN2.3.1.99.1.3</v>
      </c>
      <c r="B269" s="191" t="s">
        <v>1577</v>
      </c>
      <c r="C269" s="191" t="s">
        <v>521</v>
      </c>
      <c r="D269" s="123"/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  <c r="Q269" s="88">
        <v>0</v>
      </c>
      <c r="R269" s="255">
        <f t="shared" ref="R269:R272" si="11">+SUM(E269:Q269)</f>
        <v>0</v>
      </c>
    </row>
    <row r="270" spans="1:18" s="20" customFormat="1" x14ac:dyDescent="0.2">
      <c r="A270" s="123" t="str">
        <f t="shared" si="9"/>
        <v>0016-DETN2.3.2.7.11.99</v>
      </c>
      <c r="B270" s="191" t="s">
        <v>1577</v>
      </c>
      <c r="C270" s="191" t="s">
        <v>688</v>
      </c>
      <c r="D270" s="123"/>
      <c r="E270" s="254">
        <v>0</v>
      </c>
      <c r="F270" s="254">
        <v>0</v>
      </c>
      <c r="G270" s="254">
        <v>0</v>
      </c>
      <c r="H270" s="254">
        <v>0</v>
      </c>
      <c r="I270" s="254">
        <v>0</v>
      </c>
      <c r="J270" s="254">
        <v>0</v>
      </c>
      <c r="K270" s="88">
        <v>0</v>
      </c>
      <c r="L270" s="88">
        <v>0</v>
      </c>
      <c r="M270" s="88">
        <v>0</v>
      </c>
      <c r="N270" s="88">
        <v>0</v>
      </c>
      <c r="O270" s="88">
        <v>12000</v>
      </c>
      <c r="P270" s="88">
        <v>0</v>
      </c>
      <c r="Q270" s="88">
        <v>0</v>
      </c>
      <c r="R270" s="255">
        <f t="shared" si="11"/>
        <v>12000</v>
      </c>
    </row>
    <row r="271" spans="1:18" s="20" customFormat="1" x14ac:dyDescent="0.2">
      <c r="A271" s="123" t="str">
        <f t="shared" si="9"/>
        <v>0016-DETN2.3.2.7.14.98</v>
      </c>
      <c r="B271" s="191" t="s">
        <v>1577</v>
      </c>
      <c r="C271" s="191" t="s">
        <v>706</v>
      </c>
      <c r="D271" s="123"/>
      <c r="E271" s="254">
        <v>0</v>
      </c>
      <c r="F271" s="254">
        <v>0</v>
      </c>
      <c r="G271" s="254">
        <v>0</v>
      </c>
      <c r="H271" s="254">
        <v>0</v>
      </c>
      <c r="I271" s="254">
        <v>0</v>
      </c>
      <c r="J271" s="254">
        <v>0</v>
      </c>
      <c r="K271" s="88">
        <v>0</v>
      </c>
      <c r="L271" s="88">
        <v>0</v>
      </c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255">
        <f t="shared" si="11"/>
        <v>0</v>
      </c>
    </row>
    <row r="272" spans="1:18" s="20" customFormat="1" x14ac:dyDescent="0.2">
      <c r="A272" s="123" t="str">
        <f t="shared" si="9"/>
        <v>0016-DETN2.3.2.9.1.1</v>
      </c>
      <c r="B272" s="191" t="s">
        <v>1577</v>
      </c>
      <c r="C272" s="191" t="s">
        <v>774</v>
      </c>
      <c r="D272" s="123"/>
      <c r="E272" s="254">
        <v>20000</v>
      </c>
      <c r="F272" s="254">
        <v>20000</v>
      </c>
      <c r="G272" s="254">
        <v>0</v>
      </c>
      <c r="H272" s="254">
        <v>0</v>
      </c>
      <c r="I272" s="254">
        <v>0</v>
      </c>
      <c r="J272" s="254">
        <v>0</v>
      </c>
      <c r="K272" s="88">
        <v>13500</v>
      </c>
      <c r="L272" s="88">
        <v>13500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255">
        <f t="shared" si="11"/>
        <v>67000</v>
      </c>
    </row>
  </sheetData>
  <autoFilter ref="A5:R27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70C0"/>
  </sheetPr>
  <dimension ref="A1:EW325"/>
  <sheetViews>
    <sheetView topLeftCell="CC1" zoomScale="115" zoomScaleNormal="115" workbookViewId="0">
      <selection activeCell="CQ10" sqref="CQ10"/>
    </sheetView>
  </sheetViews>
  <sheetFormatPr baseColWidth="10" defaultColWidth="11.42578125" defaultRowHeight="12.75" outlineLevelCol="1" x14ac:dyDescent="0.2"/>
  <cols>
    <col min="1" max="1" width="10.42578125" customWidth="1"/>
    <col min="2" max="3" width="9.140625" customWidth="1" outlineLevel="1"/>
    <col min="4" max="4" width="19" customWidth="1" outlineLevel="1"/>
    <col min="5" max="5" width="11" customWidth="1" outlineLevel="1"/>
    <col min="6" max="6" width="14.85546875" customWidth="1"/>
    <col min="7" max="7" width="16.7109375" customWidth="1" outlineLevel="1"/>
    <col min="8" max="8" width="20" customWidth="1" outlineLevel="1"/>
    <col min="9" max="9" width="18.5703125" customWidth="1" outlineLevel="1"/>
    <col min="10" max="10" width="19.42578125" customWidth="1" outlineLevel="1"/>
    <col min="11" max="11" width="9.85546875" customWidth="1" outlineLevel="1"/>
    <col min="12" max="12" width="12.85546875" customWidth="1" outlineLevel="1"/>
    <col min="13" max="13" width="11.140625" customWidth="1" outlineLevel="1"/>
    <col min="14" max="14" width="9.140625" customWidth="1" outlineLevel="1"/>
    <col min="15" max="15" width="11.140625" customWidth="1" outlineLevel="1"/>
    <col min="16" max="16" width="17.28515625" customWidth="1" outlineLevel="1"/>
    <col min="17" max="21" width="6.85546875" customWidth="1" outlineLevel="1"/>
    <col min="22" max="22" width="21.42578125" customWidth="1" outlineLevel="1"/>
    <col min="23" max="23" width="17.140625" customWidth="1" outlineLevel="1"/>
    <col min="24" max="24" width="14.85546875" customWidth="1" outlineLevel="1"/>
    <col min="25" max="25" width="15.42578125" customWidth="1" outlineLevel="1"/>
    <col min="26" max="26" width="9.140625" customWidth="1" outlineLevel="1"/>
    <col min="27" max="27" width="17.5703125" customWidth="1" outlineLevel="1"/>
    <col min="28" max="28" width="18" customWidth="1" outlineLevel="1"/>
    <col min="29" max="29" width="11.140625" customWidth="1" outlineLevel="1"/>
    <col min="30" max="30" width="14.28515625" customWidth="1" outlineLevel="1"/>
    <col min="31" max="31" width="18.140625" customWidth="1" outlineLevel="1"/>
    <col min="32" max="32" width="12.28515625" customWidth="1" outlineLevel="1"/>
    <col min="33" max="33" width="16.140625" customWidth="1" outlineLevel="1"/>
    <col min="34" max="34" width="16.140625" style="6" customWidth="1"/>
    <col min="35" max="35" width="21.28515625" style="6" customWidth="1"/>
    <col min="36" max="36" width="15.140625" style="6" customWidth="1"/>
    <col min="37" max="37" width="17.140625" style="6" customWidth="1"/>
    <col min="38" max="38" width="20.5703125" style="6" customWidth="1" outlineLevel="1"/>
    <col min="39" max="50" width="18.28515625" style="6" customWidth="1" outlineLevel="1"/>
    <col min="51" max="62" width="18.42578125" style="6" customWidth="1" outlineLevel="1"/>
    <col min="63" max="74" width="16.42578125" style="6" customWidth="1" outlineLevel="1"/>
    <col min="75" max="85" width="17.42578125" style="6" customWidth="1" outlineLevel="1"/>
    <col min="86" max="86" width="17.42578125" style="6" customWidth="1"/>
    <col min="87" max="92" width="5.42578125" style="3" customWidth="1"/>
    <col min="93" max="97" width="15" style="1" customWidth="1"/>
    <col min="98" max="98" width="15" style="59" customWidth="1"/>
    <col min="99" max="100" width="15" style="1" customWidth="1"/>
    <col min="101" max="101" width="12.42578125" style="59" customWidth="1"/>
    <col min="102" max="102" width="12.42578125" style="1" customWidth="1"/>
    <col min="103" max="103" width="12.42578125" style="59" customWidth="1"/>
    <col min="104" max="104" width="27.5703125" style="1" customWidth="1"/>
    <col min="105" max="105" width="23.7109375" style="5" customWidth="1"/>
    <col min="106" max="106" width="18.5703125" style="1" customWidth="1"/>
    <col min="107" max="107" width="15.5703125" style="4" customWidth="1"/>
    <col min="108" max="108" width="15.28515625" style="4" customWidth="1"/>
    <col min="109" max="109" width="13.28515625" style="4" customWidth="1"/>
    <col min="110" max="110" width="15.42578125" style="4" customWidth="1"/>
    <col min="111" max="111" width="14.28515625" style="4" customWidth="1"/>
    <col min="112" max="112" width="14.5703125" style="4" customWidth="1"/>
    <col min="113" max="113" width="16" style="4" customWidth="1"/>
    <col min="114" max="115" width="17.5703125" style="79" customWidth="1"/>
    <col min="116" max="116" width="15.42578125" style="79" customWidth="1"/>
    <col min="117" max="117" width="17.28515625" style="6" customWidth="1"/>
    <col min="118" max="118" width="17.140625" style="6" customWidth="1"/>
    <col min="119" max="119" width="17.140625" style="14" customWidth="1"/>
    <col min="120" max="120" width="17" style="6" customWidth="1"/>
    <col min="121" max="122" width="15.5703125" style="6" customWidth="1"/>
    <col min="123" max="123" width="13" style="6" customWidth="1"/>
    <col min="124" max="124" width="13.140625" style="6" customWidth="1"/>
    <col min="125" max="126" width="13.85546875" style="6" customWidth="1"/>
    <col min="127" max="127" width="15.7109375" style="6" customWidth="1"/>
    <col min="128" max="131" width="18.42578125" style="6" customWidth="1"/>
    <col min="132" max="135" width="15.28515625" style="6" customWidth="1"/>
    <col min="136" max="136" width="18.28515625" customWidth="1"/>
    <col min="137" max="145" width="13.42578125" customWidth="1" outlineLevel="1"/>
    <col min="146" max="146" width="15.7109375" style="6" customWidth="1"/>
    <col min="147" max="147" width="13.42578125" customWidth="1"/>
    <col min="148" max="149" width="14" customWidth="1"/>
    <col min="150" max="150" width="13.85546875" customWidth="1"/>
    <col min="151" max="151" width="11.85546875" customWidth="1"/>
    <col min="152" max="280" width="9.140625" customWidth="1"/>
  </cols>
  <sheetData>
    <row r="1" spans="1:153" x14ac:dyDescent="0.2">
      <c r="CI1" s="48"/>
      <c r="CJ1" s="48"/>
      <c r="CK1" s="48"/>
      <c r="CL1" s="48"/>
      <c r="CM1" s="48"/>
      <c r="CN1" s="48"/>
      <c r="CO1" s="20"/>
      <c r="CP1" s="20"/>
      <c r="CQ1" s="20"/>
      <c r="CR1" s="20"/>
      <c r="CS1" s="20"/>
      <c r="CT1" s="113"/>
      <c r="CU1" s="20"/>
      <c r="CV1" s="20"/>
      <c r="CW1" s="113"/>
      <c r="CX1" s="20"/>
      <c r="CY1" s="113"/>
      <c r="CZ1" s="20"/>
      <c r="DB1" s="20"/>
      <c r="DC1" s="88"/>
      <c r="DD1" s="88"/>
      <c r="DE1" s="88"/>
      <c r="DF1" s="88"/>
      <c r="DG1" s="88"/>
      <c r="DH1" s="88"/>
      <c r="DI1" s="88"/>
      <c r="DJ1" s="361"/>
      <c r="DK1" s="361">
        <f>+DK2-DK3</f>
        <v>0</v>
      </c>
      <c r="DL1" s="361">
        <f t="shared" ref="DL1:DT1" si="0">+DL2-DL3</f>
        <v>0</v>
      </c>
      <c r="DM1" s="361">
        <f t="shared" si="0"/>
        <v>0</v>
      </c>
      <c r="DN1" s="361">
        <f t="shared" si="0"/>
        <v>0</v>
      </c>
      <c r="DO1" s="361">
        <f t="shared" si="0"/>
        <v>0</v>
      </c>
      <c r="DP1" s="361">
        <f t="shared" si="0"/>
        <v>0</v>
      </c>
      <c r="DQ1" s="361">
        <f t="shared" si="0"/>
        <v>0</v>
      </c>
      <c r="DR1" s="361">
        <f t="shared" si="0"/>
        <v>0</v>
      </c>
      <c r="DS1" s="361">
        <f t="shared" si="0"/>
        <v>0</v>
      </c>
      <c r="DT1" s="361">
        <f t="shared" si="0"/>
        <v>361</v>
      </c>
      <c r="DU1" s="361"/>
      <c r="DV1" s="361"/>
      <c r="DX1" s="361"/>
      <c r="DY1" s="361"/>
      <c r="DZ1" s="361"/>
      <c r="EA1" s="361"/>
      <c r="EF1" s="6"/>
      <c r="EG1" s="6"/>
      <c r="EH1" s="6"/>
      <c r="EI1" s="6"/>
      <c r="EJ1" s="6"/>
      <c r="EK1" s="6"/>
      <c r="EL1" s="6"/>
      <c r="EM1" s="6"/>
      <c r="EN1" s="6"/>
      <c r="EO1" s="6"/>
      <c r="EP1"/>
    </row>
    <row r="2" spans="1:153" x14ac:dyDescent="0.2">
      <c r="CI2" s="48"/>
      <c r="CJ2" s="48"/>
      <c r="CK2" s="48"/>
      <c r="CL2" s="48"/>
      <c r="CM2" s="48"/>
      <c r="CN2" s="48"/>
      <c r="CO2" s="20"/>
      <c r="CP2" s="20"/>
      <c r="CQ2" s="20"/>
      <c r="CR2" s="20"/>
      <c r="CS2" s="20"/>
      <c r="CT2" s="113"/>
      <c r="CU2" s="20"/>
      <c r="CV2" s="20"/>
      <c r="CW2" s="113"/>
      <c r="CX2" s="20"/>
      <c r="CY2" s="113"/>
      <c r="CZ2" s="20"/>
      <c r="DA2" s="113"/>
      <c r="DB2" s="88"/>
      <c r="DC2" s="88"/>
      <c r="DD2" s="88"/>
      <c r="DE2" s="88"/>
      <c r="DF2" s="88"/>
      <c r="DG2" s="88"/>
      <c r="DH2" s="88"/>
      <c r="DI2" s="362"/>
      <c r="DJ2" s="361"/>
      <c r="DK2" s="189">
        <v>2817688.0400000005</v>
      </c>
      <c r="DL2" s="189">
        <v>2949884.7000000007</v>
      </c>
      <c r="DM2" s="189">
        <v>2649496.5799999991</v>
      </c>
      <c r="DN2" s="189">
        <v>2986097.4799999986</v>
      </c>
      <c r="DO2" s="189">
        <v>2964416.2899999991</v>
      </c>
      <c r="DP2" s="189">
        <v>2877806.9400000004</v>
      </c>
      <c r="DQ2" s="189">
        <v>2993101.6200000006</v>
      </c>
      <c r="DR2" s="189">
        <v>2637313.3600000003</v>
      </c>
      <c r="DS2" s="189">
        <v>3048797.5999999987</v>
      </c>
      <c r="DT2" s="189">
        <v>3093243.7999999989</v>
      </c>
      <c r="DU2" s="189">
        <v>3702709.2500000005</v>
      </c>
      <c r="DV2" s="189">
        <v>15382684.340000007</v>
      </c>
      <c r="DW2" s="189">
        <v>48103240</v>
      </c>
      <c r="DX2" s="189">
        <v>1859335</v>
      </c>
      <c r="DY2" s="189">
        <v>7284255.1099999985</v>
      </c>
      <c r="DZ2" s="189">
        <v>9143590.1099999975</v>
      </c>
      <c r="EA2" s="189"/>
      <c r="EB2" s="189">
        <v>48103240</v>
      </c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/>
    </row>
    <row r="3" spans="1:153" x14ac:dyDescent="0.2">
      <c r="AH3" s="8">
        <f t="shared" ref="AH3:BM3" si="1">+SUBTOTAL(9,AH6:AH642)</f>
        <v>52698511</v>
      </c>
      <c r="AI3" s="8">
        <f t="shared" si="1"/>
        <v>-4595271</v>
      </c>
      <c r="AJ3" s="8">
        <f t="shared" si="1"/>
        <v>48103240</v>
      </c>
      <c r="AK3" s="8">
        <f t="shared" si="1"/>
        <v>39116812.969999976</v>
      </c>
      <c r="AL3" s="8">
        <f t="shared" si="1"/>
        <v>38216462.599999979</v>
      </c>
      <c r="AM3" s="8">
        <f t="shared" si="1"/>
        <v>7506697.8900000015</v>
      </c>
      <c r="AN3" s="8">
        <f t="shared" si="1"/>
        <v>2598800.3000000003</v>
      </c>
      <c r="AO3" s="8">
        <f t="shared" si="1"/>
        <v>2429652.2899999996</v>
      </c>
      <c r="AP3" s="8">
        <f t="shared" si="1"/>
        <v>2868236.4299999983</v>
      </c>
      <c r="AQ3" s="8">
        <f t="shared" si="1"/>
        <v>2953224.1799999992</v>
      </c>
      <c r="AR3" s="8">
        <f t="shared" si="1"/>
        <v>2806534.7600000002</v>
      </c>
      <c r="AS3" s="8">
        <f t="shared" si="1"/>
        <v>2731875.4100000006</v>
      </c>
      <c r="AT3" s="8">
        <f t="shared" si="1"/>
        <v>2855577.09</v>
      </c>
      <c r="AU3" s="8">
        <f t="shared" si="1"/>
        <v>2361326.2000000007</v>
      </c>
      <c r="AV3" s="8">
        <f t="shared" si="1"/>
        <v>2597808.17</v>
      </c>
      <c r="AW3" s="8">
        <f t="shared" si="1"/>
        <v>0</v>
      </c>
      <c r="AX3" s="8">
        <f t="shared" si="1"/>
        <v>0</v>
      </c>
      <c r="AY3" s="8">
        <f t="shared" si="1"/>
        <v>2817688.0400000005</v>
      </c>
      <c r="AZ3" s="8">
        <f t="shared" si="1"/>
        <v>2949884.7</v>
      </c>
      <c r="BA3" s="8">
        <f t="shared" si="1"/>
        <v>2649496.5799999991</v>
      </c>
      <c r="BB3" s="8">
        <f t="shared" si="1"/>
        <v>2986097.4799999977</v>
      </c>
      <c r="BC3" s="8">
        <f t="shared" si="1"/>
        <v>2964416.2899999986</v>
      </c>
      <c r="BD3" s="8">
        <f t="shared" si="1"/>
        <v>2877806.9400000004</v>
      </c>
      <c r="BE3" s="8">
        <f t="shared" si="1"/>
        <v>2993101.620000001</v>
      </c>
      <c r="BF3" s="8">
        <f t="shared" si="1"/>
        <v>2637313.36</v>
      </c>
      <c r="BG3" s="8">
        <f t="shared" si="1"/>
        <v>3048797.5999999987</v>
      </c>
      <c r="BH3" s="8">
        <f t="shared" si="1"/>
        <v>2342134.9399999995</v>
      </c>
      <c r="BI3" s="8">
        <f t="shared" si="1"/>
        <v>0</v>
      </c>
      <c r="BJ3" s="8">
        <f t="shared" si="1"/>
        <v>0</v>
      </c>
      <c r="BK3" s="8">
        <f t="shared" si="1"/>
        <v>2534244.3000000007</v>
      </c>
      <c r="BL3" s="8">
        <f t="shared" si="1"/>
        <v>3081378.25</v>
      </c>
      <c r="BM3" s="8">
        <f t="shared" si="1"/>
        <v>2718521.3199999994</v>
      </c>
      <c r="BN3" s="8">
        <f t="shared" ref="BN3:CH3" si="2">+SUBTOTAL(9,BN6:BN642)</f>
        <v>2606393.2099999986</v>
      </c>
      <c r="BO3" s="8">
        <f t="shared" si="2"/>
        <v>3254632.75</v>
      </c>
      <c r="BP3" s="8">
        <f t="shared" si="2"/>
        <v>2867322.1000000006</v>
      </c>
      <c r="BQ3" s="8">
        <f t="shared" si="2"/>
        <v>3141748.58</v>
      </c>
      <c r="BR3" s="8">
        <f t="shared" si="2"/>
        <v>2654809.88</v>
      </c>
      <c r="BS3" s="8">
        <f t="shared" si="2"/>
        <v>2913777.2499999981</v>
      </c>
      <c r="BT3" s="8">
        <f t="shared" si="2"/>
        <v>2294006.6499999994</v>
      </c>
      <c r="BU3" s="8">
        <f t="shared" si="2"/>
        <v>0</v>
      </c>
      <c r="BV3" s="8">
        <f t="shared" si="2"/>
        <v>0</v>
      </c>
      <c r="BW3" s="8">
        <f t="shared" si="2"/>
        <v>5806913.7400000012</v>
      </c>
      <c r="BX3" s="8">
        <f t="shared" si="2"/>
        <v>2592836.29</v>
      </c>
      <c r="BY3" s="8">
        <f t="shared" si="2"/>
        <v>2407486.91</v>
      </c>
      <c r="BZ3" s="8">
        <f t="shared" si="2"/>
        <v>2853935.8299999991</v>
      </c>
      <c r="CA3" s="8">
        <f t="shared" si="2"/>
        <v>2789650.4199999985</v>
      </c>
      <c r="CB3" s="8">
        <f t="shared" si="2"/>
        <v>2590668.9200000009</v>
      </c>
      <c r="CC3" s="8">
        <f t="shared" si="2"/>
        <v>2597742.1400000006</v>
      </c>
      <c r="CD3" s="8">
        <f t="shared" si="2"/>
        <v>2315565.5199999996</v>
      </c>
      <c r="CE3" s="8">
        <f t="shared" si="2"/>
        <v>2204036.08</v>
      </c>
      <c r="CF3" s="8">
        <f t="shared" si="2"/>
        <v>1820767.5299999998</v>
      </c>
      <c r="CG3" s="8">
        <f t="shared" si="2"/>
        <v>0</v>
      </c>
      <c r="CH3" s="8">
        <f t="shared" si="2"/>
        <v>0</v>
      </c>
      <c r="CI3" s="48"/>
      <c r="CJ3" s="48"/>
      <c r="CK3" s="48"/>
      <c r="CL3" s="48"/>
      <c r="CM3" s="48"/>
      <c r="CN3" s="48"/>
      <c r="CO3" s="20"/>
      <c r="CP3" s="20"/>
      <c r="CQ3" s="20"/>
      <c r="CR3" s="20"/>
      <c r="CS3" s="20"/>
      <c r="CT3" s="113"/>
      <c r="CU3" s="20"/>
      <c r="CV3" s="20"/>
      <c r="CW3" s="113"/>
      <c r="CX3" s="20"/>
      <c r="CY3" s="113"/>
      <c r="CZ3" s="20"/>
      <c r="DA3" s="113"/>
      <c r="DB3" s="8">
        <f t="shared" ref="DB3:DH3" si="3">+SUBTOTAL(9,DB6:DB642)</f>
        <v>31709732.720000003</v>
      </c>
      <c r="DC3" s="8">
        <f t="shared" si="3"/>
        <v>28266737.550000012</v>
      </c>
      <c r="DD3" s="8">
        <f t="shared" si="3"/>
        <v>28066834.290000007</v>
      </c>
      <c r="DE3" s="8">
        <f t="shared" si="3"/>
        <v>8986427.0299999919</v>
      </c>
      <c r="DF3" s="8">
        <f t="shared" si="3"/>
        <v>900350.37000000034</v>
      </c>
      <c r="DG3" s="8">
        <f t="shared" si="3"/>
        <v>9949725.0500000007</v>
      </c>
      <c r="DH3" s="8">
        <f t="shared" si="3"/>
        <v>19836502.449999999</v>
      </c>
      <c r="DI3" s="362"/>
      <c r="DJ3" s="8">
        <f t="shared" ref="DJ3:ET3" si="4">+SUBTOTAL(9,DJ6:DJ642)</f>
        <v>17245390.029999997</v>
      </c>
      <c r="DK3" s="8">
        <f t="shared" si="4"/>
        <v>2817688.0400000005</v>
      </c>
      <c r="DL3" s="8">
        <f t="shared" si="4"/>
        <v>2949884.7</v>
      </c>
      <c r="DM3" s="8">
        <f t="shared" si="4"/>
        <v>2649496.5799999991</v>
      </c>
      <c r="DN3" s="8">
        <f t="shared" si="4"/>
        <v>2986097.4799999977</v>
      </c>
      <c r="DO3" s="8">
        <f t="shared" si="4"/>
        <v>2964416.2899999986</v>
      </c>
      <c r="DP3" s="8">
        <f t="shared" si="4"/>
        <v>2877806.9400000004</v>
      </c>
      <c r="DQ3" s="8">
        <f t="shared" si="4"/>
        <v>2993101.620000001</v>
      </c>
      <c r="DR3" s="8">
        <f t="shared" si="4"/>
        <v>2637313.36</v>
      </c>
      <c r="DS3" s="259">
        <f t="shared" si="4"/>
        <v>3048797.5999999987</v>
      </c>
      <c r="DT3" s="259">
        <f t="shared" si="4"/>
        <v>3092882.7999999989</v>
      </c>
      <c r="DU3" s="259">
        <f t="shared" si="4"/>
        <v>3724034.2500000005</v>
      </c>
      <c r="DV3" s="259">
        <f t="shared" si="4"/>
        <v>6790850.2299999986</v>
      </c>
      <c r="DW3" s="259">
        <f t="shared" si="4"/>
        <v>39532369.890000015</v>
      </c>
      <c r="DX3" s="259">
        <f t="shared" si="4"/>
        <v>1859335</v>
      </c>
      <c r="DY3" s="259">
        <f t="shared" si="4"/>
        <v>6711535.1099999994</v>
      </c>
      <c r="DZ3" s="259">
        <f t="shared" si="4"/>
        <v>8570870.1099999994</v>
      </c>
      <c r="EA3" s="259">
        <f t="shared" si="4"/>
        <v>48103240</v>
      </c>
      <c r="EB3" s="259">
        <f t="shared" si="4"/>
        <v>15361720.340000005</v>
      </c>
      <c r="EC3" s="259">
        <f t="shared" si="4"/>
        <v>1859335</v>
      </c>
      <c r="ED3" s="259">
        <f t="shared" si="4"/>
        <v>8312546.0699999984</v>
      </c>
      <c r="EE3" s="259">
        <f t="shared" si="4"/>
        <v>46243905</v>
      </c>
      <c r="EF3" s="259">
        <f t="shared" si="4"/>
        <v>39790693.930000007</v>
      </c>
      <c r="EG3" s="259">
        <f t="shared" si="4"/>
        <v>3936414.0000000009</v>
      </c>
      <c r="EH3" s="259">
        <f t="shared" si="4"/>
        <v>3199864.2799999979</v>
      </c>
      <c r="EI3" s="259">
        <f t="shared" si="4"/>
        <v>3982756.8400000008</v>
      </c>
      <c r="EJ3" s="259">
        <f t="shared" si="4"/>
        <v>3186404.4299999988</v>
      </c>
      <c r="EK3" s="259">
        <f t="shared" si="4"/>
        <v>3261464.63</v>
      </c>
      <c r="EL3" s="259">
        <f t="shared" si="4"/>
        <v>2923799.4119999991</v>
      </c>
      <c r="EM3" s="259">
        <f t="shared" si="4"/>
        <v>3211162.4779999997</v>
      </c>
      <c r="EN3" s="259">
        <f t="shared" si="4"/>
        <v>2879863.94</v>
      </c>
      <c r="EO3" s="259">
        <f t="shared" si="4"/>
        <v>3105495.899999999</v>
      </c>
      <c r="EP3" s="259">
        <f t="shared" si="4"/>
        <v>8417069.3200000022</v>
      </c>
      <c r="EQ3" s="259">
        <f t="shared" si="4"/>
        <v>8828320.7100000028</v>
      </c>
      <c r="ER3" s="259">
        <f t="shared" si="4"/>
        <v>8679212.5799999982</v>
      </c>
      <c r="ES3" s="259">
        <f t="shared" si="4"/>
        <v>13607767.279999997</v>
      </c>
      <c r="ET3" s="259">
        <f t="shared" si="4"/>
        <v>25924602.60999997</v>
      </c>
      <c r="EW3" s="6"/>
    </row>
    <row r="4" spans="1:153" x14ac:dyDescent="0.2">
      <c r="CI4" s="48"/>
      <c r="CJ4" s="48"/>
      <c r="CK4" s="48"/>
      <c r="CL4" s="48"/>
      <c r="CM4" s="48"/>
      <c r="CN4" s="48"/>
      <c r="CO4" s="20"/>
      <c r="CP4" s="20"/>
      <c r="CQ4" s="20"/>
      <c r="CR4" s="20"/>
      <c r="CS4" s="20"/>
      <c r="CT4" s="113"/>
      <c r="CU4" s="20"/>
      <c r="CV4" s="20"/>
      <c r="CW4" s="113"/>
      <c r="CX4" s="20"/>
      <c r="CY4" s="363"/>
      <c r="CZ4" s="20"/>
      <c r="DA4" s="113"/>
      <c r="DB4" s="88"/>
      <c r="DC4" s="88"/>
      <c r="DD4" s="88"/>
      <c r="DE4" s="88"/>
      <c r="DF4" s="88"/>
      <c r="DG4" s="88"/>
      <c r="DH4" s="88"/>
      <c r="DI4" s="362"/>
      <c r="DJ4" s="6"/>
      <c r="DK4" s="6"/>
      <c r="DL4" s="6"/>
      <c r="DO4" s="6"/>
      <c r="EF4" s="6"/>
      <c r="EG4" s="6"/>
      <c r="EH4" s="6"/>
      <c r="EI4" s="6"/>
      <c r="EJ4" s="6"/>
      <c r="EK4" s="6"/>
      <c r="EL4" s="6"/>
      <c r="EM4" s="6"/>
      <c r="EN4" s="6"/>
      <c r="EO4" s="6"/>
      <c r="EP4"/>
    </row>
    <row r="5" spans="1:153" s="13" customFormat="1" ht="40.5" customHeight="1" x14ac:dyDescent="0.2">
      <c r="A5" s="2" t="s">
        <v>1837</v>
      </c>
      <c r="B5" s="2" t="s">
        <v>1838</v>
      </c>
      <c r="C5" s="2" t="s">
        <v>1839</v>
      </c>
      <c r="D5" s="2" t="s">
        <v>1840</v>
      </c>
      <c r="E5" s="2" t="s">
        <v>1841</v>
      </c>
      <c r="F5" s="2" t="s">
        <v>1595</v>
      </c>
      <c r="G5" s="2" t="s">
        <v>1842</v>
      </c>
      <c r="H5" s="2" t="s">
        <v>1602</v>
      </c>
      <c r="I5" s="2" t="s">
        <v>1843</v>
      </c>
      <c r="J5" s="2" t="s">
        <v>1844</v>
      </c>
      <c r="K5" s="2" t="s">
        <v>1845</v>
      </c>
      <c r="L5" s="2" t="s">
        <v>1846</v>
      </c>
      <c r="M5" s="2" t="s">
        <v>1847</v>
      </c>
      <c r="N5" s="2" t="s">
        <v>1848</v>
      </c>
      <c r="O5" s="2" t="s">
        <v>1849</v>
      </c>
      <c r="P5" s="2" t="s">
        <v>1850</v>
      </c>
      <c r="Q5" s="2" t="s">
        <v>1851</v>
      </c>
      <c r="R5" s="2" t="s">
        <v>1852</v>
      </c>
      <c r="S5" s="2" t="s">
        <v>1853</v>
      </c>
      <c r="T5" s="2" t="s">
        <v>1854</v>
      </c>
      <c r="U5" s="2" t="s">
        <v>1855</v>
      </c>
      <c r="V5" s="2" t="s">
        <v>1856</v>
      </c>
      <c r="W5" s="2" t="s">
        <v>1857</v>
      </c>
      <c r="X5" s="2" t="s">
        <v>1858</v>
      </c>
      <c r="Y5" s="2" t="s">
        <v>1859</v>
      </c>
      <c r="Z5" s="2" t="s">
        <v>1860</v>
      </c>
      <c r="AA5" s="2" t="s">
        <v>1861</v>
      </c>
      <c r="AB5" s="2" t="s">
        <v>1862</v>
      </c>
      <c r="AC5" s="2" t="s">
        <v>1618</v>
      </c>
      <c r="AD5" s="2" t="s">
        <v>1619</v>
      </c>
      <c r="AE5" s="2" t="s">
        <v>1620</v>
      </c>
      <c r="AF5" s="2" t="s">
        <v>1621</v>
      </c>
      <c r="AG5" s="2" t="s">
        <v>1622</v>
      </c>
      <c r="AH5" s="7" t="s">
        <v>1863</v>
      </c>
      <c r="AI5" s="7" t="s">
        <v>1864</v>
      </c>
      <c r="AJ5" s="7" t="s">
        <v>1865</v>
      </c>
      <c r="AK5" s="7" t="s">
        <v>1866</v>
      </c>
      <c r="AL5" s="7" t="s">
        <v>1867</v>
      </c>
      <c r="AM5" s="7" t="s">
        <v>1868</v>
      </c>
      <c r="AN5" s="7" t="s">
        <v>1869</v>
      </c>
      <c r="AO5" s="7" t="s">
        <v>1870</v>
      </c>
      <c r="AP5" s="7" t="s">
        <v>1871</v>
      </c>
      <c r="AQ5" s="7" t="s">
        <v>1872</v>
      </c>
      <c r="AR5" s="7" t="s">
        <v>1873</v>
      </c>
      <c r="AS5" s="7" t="s">
        <v>1874</v>
      </c>
      <c r="AT5" s="7" t="s">
        <v>1875</v>
      </c>
      <c r="AU5" s="7" t="s">
        <v>1876</v>
      </c>
      <c r="AV5" s="7" t="s">
        <v>1877</v>
      </c>
      <c r="AW5" s="7" t="s">
        <v>1878</v>
      </c>
      <c r="AX5" s="7" t="s">
        <v>1879</v>
      </c>
      <c r="AY5" s="7" t="s">
        <v>1880</v>
      </c>
      <c r="AZ5" s="7" t="s">
        <v>1881</v>
      </c>
      <c r="BA5" s="7" t="s">
        <v>1882</v>
      </c>
      <c r="BB5" s="7" t="s">
        <v>1883</v>
      </c>
      <c r="BC5" s="7" t="s">
        <v>1884</v>
      </c>
      <c r="BD5" s="7" t="s">
        <v>1885</v>
      </c>
      <c r="BE5" s="7" t="s">
        <v>1886</v>
      </c>
      <c r="BF5" s="7" t="s">
        <v>1887</v>
      </c>
      <c r="BG5" s="7" t="s">
        <v>1888</v>
      </c>
      <c r="BH5" s="7" t="s">
        <v>1889</v>
      </c>
      <c r="BI5" s="7" t="s">
        <v>1890</v>
      </c>
      <c r="BJ5" s="7" t="s">
        <v>1891</v>
      </c>
      <c r="BK5" s="7" t="s">
        <v>1892</v>
      </c>
      <c r="BL5" s="7" t="s">
        <v>1893</v>
      </c>
      <c r="BM5" s="7" t="s">
        <v>1894</v>
      </c>
      <c r="BN5" s="7" t="s">
        <v>1895</v>
      </c>
      <c r="BO5" s="7" t="s">
        <v>1896</v>
      </c>
      <c r="BP5" s="7" t="s">
        <v>1897</v>
      </c>
      <c r="BQ5" s="7" t="s">
        <v>1898</v>
      </c>
      <c r="BR5" s="7" t="s">
        <v>1899</v>
      </c>
      <c r="BS5" s="7" t="s">
        <v>1900</v>
      </c>
      <c r="BT5" s="7" t="s">
        <v>1901</v>
      </c>
      <c r="BU5" s="7" t="s">
        <v>1902</v>
      </c>
      <c r="BV5" s="7" t="s">
        <v>1903</v>
      </c>
      <c r="BW5" s="7" t="s">
        <v>1904</v>
      </c>
      <c r="BX5" s="7" t="s">
        <v>1905</v>
      </c>
      <c r="BY5" s="7" t="s">
        <v>1906</v>
      </c>
      <c r="BZ5" s="7" t="s">
        <v>1907</v>
      </c>
      <c r="CA5" s="7" t="s">
        <v>1908</v>
      </c>
      <c r="CB5" s="7" t="s">
        <v>1909</v>
      </c>
      <c r="CC5" s="7" t="s">
        <v>1910</v>
      </c>
      <c r="CD5" s="7" t="s">
        <v>1911</v>
      </c>
      <c r="CE5" s="7" t="s">
        <v>1912</v>
      </c>
      <c r="CF5" s="7" t="s">
        <v>1913</v>
      </c>
      <c r="CG5" s="7" t="s">
        <v>1914</v>
      </c>
      <c r="CH5" s="7" t="s">
        <v>1915</v>
      </c>
      <c r="CI5" s="22" t="s">
        <v>1916</v>
      </c>
      <c r="CJ5" s="22" t="s">
        <v>1710</v>
      </c>
      <c r="CK5" s="22" t="s">
        <v>1917</v>
      </c>
      <c r="CL5" s="22" t="s">
        <v>1918</v>
      </c>
      <c r="CM5" s="22" t="s">
        <v>1919</v>
      </c>
      <c r="CN5" s="22" t="s">
        <v>1920</v>
      </c>
      <c r="CO5" s="22" t="s">
        <v>31</v>
      </c>
      <c r="CP5" s="112" t="s">
        <v>2</v>
      </c>
      <c r="CQ5" s="112" t="s">
        <v>32</v>
      </c>
      <c r="CR5" s="112" t="s">
        <v>33</v>
      </c>
      <c r="CS5" s="112" t="s">
        <v>34</v>
      </c>
      <c r="CT5" s="112" t="s">
        <v>35</v>
      </c>
      <c r="CU5" s="112" t="s">
        <v>36</v>
      </c>
      <c r="CV5" s="112" t="s">
        <v>37</v>
      </c>
      <c r="CW5" s="15" t="s">
        <v>0</v>
      </c>
      <c r="CX5" s="15" t="s">
        <v>3</v>
      </c>
      <c r="CY5" s="271" t="s">
        <v>1921</v>
      </c>
      <c r="CZ5" s="15" t="s">
        <v>1922</v>
      </c>
      <c r="DA5" s="25" t="s">
        <v>1923</v>
      </c>
      <c r="DB5" s="15" t="s">
        <v>1924</v>
      </c>
      <c r="DC5" s="15" t="s">
        <v>1925</v>
      </c>
      <c r="DD5" s="15" t="s">
        <v>1926</v>
      </c>
      <c r="DE5" s="15" t="s">
        <v>1927</v>
      </c>
      <c r="DF5" s="15" t="s">
        <v>1928</v>
      </c>
      <c r="DG5" s="15" t="s">
        <v>1929</v>
      </c>
      <c r="DH5" s="15" t="s">
        <v>1930</v>
      </c>
      <c r="DI5" s="15" t="s">
        <v>1931</v>
      </c>
      <c r="DJ5" s="114" t="s">
        <v>1932</v>
      </c>
      <c r="DK5" s="114" t="s">
        <v>1933</v>
      </c>
      <c r="DL5" s="114" t="s">
        <v>1934</v>
      </c>
      <c r="DM5" s="114" t="s">
        <v>1935</v>
      </c>
      <c r="DN5" s="114" t="s">
        <v>1936</v>
      </c>
      <c r="DO5" s="114" t="s">
        <v>1937</v>
      </c>
      <c r="DP5" s="114" t="s">
        <v>1938</v>
      </c>
      <c r="DQ5" s="114" t="s">
        <v>1939</v>
      </c>
      <c r="DR5" s="114" t="s">
        <v>1940</v>
      </c>
      <c r="DS5" s="114" t="s">
        <v>1941</v>
      </c>
      <c r="DT5" s="114" t="s">
        <v>1942</v>
      </c>
      <c r="DU5" s="114" t="s">
        <v>1943</v>
      </c>
      <c r="DV5" s="114" t="s">
        <v>1944</v>
      </c>
      <c r="DW5" s="114" t="s">
        <v>1945</v>
      </c>
      <c r="DX5" s="322" t="s">
        <v>1946</v>
      </c>
      <c r="DY5" s="321" t="s">
        <v>1947</v>
      </c>
      <c r="DZ5" s="321" t="s">
        <v>1948</v>
      </c>
      <c r="EA5" s="114" t="s">
        <v>1949</v>
      </c>
      <c r="EB5" s="114" t="s">
        <v>1950</v>
      </c>
      <c r="EC5" s="114" t="s">
        <v>1951</v>
      </c>
      <c r="ED5" s="114" t="s">
        <v>1952</v>
      </c>
      <c r="EE5" s="114" t="s">
        <v>1953</v>
      </c>
      <c r="EF5" s="114" t="s">
        <v>1954</v>
      </c>
      <c r="EG5" s="334" t="s">
        <v>1955</v>
      </c>
      <c r="EH5" s="334" t="s">
        <v>1956</v>
      </c>
      <c r="EI5" s="334" t="s">
        <v>1957</v>
      </c>
      <c r="EJ5" s="334" t="s">
        <v>1958</v>
      </c>
      <c r="EK5" s="334" t="s">
        <v>1959</v>
      </c>
      <c r="EL5" s="334" t="s">
        <v>1960</v>
      </c>
      <c r="EM5" s="334" t="s">
        <v>1961</v>
      </c>
      <c r="EN5" s="334" t="s">
        <v>1962</v>
      </c>
      <c r="EO5" s="334" t="s">
        <v>1963</v>
      </c>
      <c r="EP5" s="57" t="s">
        <v>1964</v>
      </c>
      <c r="EQ5" s="57" t="s">
        <v>1965</v>
      </c>
      <c r="ER5" s="57" t="s">
        <v>1966</v>
      </c>
      <c r="ES5" s="57" t="s">
        <v>1967</v>
      </c>
      <c r="ET5" s="57" t="s">
        <v>1968</v>
      </c>
    </row>
    <row r="6" spans="1:153" ht="12.75" customHeight="1" x14ac:dyDescent="0.2">
      <c r="A6" s="369">
        <v>2025</v>
      </c>
      <c r="B6" s="369" t="s">
        <v>1969</v>
      </c>
      <c r="C6" s="369" t="s">
        <v>1970</v>
      </c>
      <c r="D6" s="369" t="s">
        <v>1971</v>
      </c>
      <c r="E6" s="369">
        <v>1650</v>
      </c>
      <c r="F6" s="369" t="s">
        <v>1597</v>
      </c>
      <c r="G6" s="369" t="s">
        <v>1972</v>
      </c>
      <c r="H6" s="369" t="s">
        <v>1608</v>
      </c>
      <c r="I6" s="369" t="s">
        <v>1973</v>
      </c>
      <c r="J6" s="369" t="s">
        <v>1974</v>
      </c>
      <c r="K6" s="369" t="s">
        <v>1975</v>
      </c>
      <c r="L6" s="369" t="s">
        <v>1976</v>
      </c>
      <c r="M6" s="369" t="s">
        <v>1977</v>
      </c>
      <c r="N6" s="369">
        <v>1</v>
      </c>
      <c r="O6" s="369" t="s">
        <v>1978</v>
      </c>
      <c r="P6" s="369" t="s">
        <v>1979</v>
      </c>
      <c r="Q6" s="369">
        <v>36</v>
      </c>
      <c r="R6" s="369">
        <v>0</v>
      </c>
      <c r="S6" s="369">
        <v>0</v>
      </c>
      <c r="T6" s="369">
        <v>0</v>
      </c>
      <c r="U6" s="369">
        <v>1</v>
      </c>
      <c r="V6" s="369" t="s">
        <v>1980</v>
      </c>
      <c r="W6" s="369" t="s">
        <v>1981</v>
      </c>
      <c r="X6" s="369" t="s">
        <v>1982</v>
      </c>
      <c r="Y6" s="369" t="s">
        <v>1983</v>
      </c>
      <c r="Z6" s="369" t="s">
        <v>1984</v>
      </c>
      <c r="AA6" s="369" t="s">
        <v>1985</v>
      </c>
      <c r="AB6" s="369" t="s">
        <v>1986</v>
      </c>
      <c r="AC6" s="369" t="s">
        <v>1643</v>
      </c>
      <c r="AD6" s="369" t="s">
        <v>1644</v>
      </c>
      <c r="AE6" s="369" t="s">
        <v>1645</v>
      </c>
      <c r="AF6" s="369" t="s">
        <v>1648</v>
      </c>
      <c r="AG6" s="369" t="s">
        <v>1647</v>
      </c>
      <c r="AH6" s="369">
        <v>565196</v>
      </c>
      <c r="AI6" s="369">
        <v>-307701</v>
      </c>
      <c r="AJ6" s="369">
        <v>257495</v>
      </c>
      <c r="AK6" s="370">
        <v>219494.07</v>
      </c>
      <c r="AL6" s="370">
        <v>219494.07</v>
      </c>
      <c r="AM6" s="370">
        <v>97755.88</v>
      </c>
      <c r="AN6" s="370">
        <v>0</v>
      </c>
      <c r="AO6" s="370">
        <v>0</v>
      </c>
      <c r="AP6" s="370">
        <v>0</v>
      </c>
      <c r="AQ6" s="370">
        <v>19738.189999999999</v>
      </c>
      <c r="AR6" s="370">
        <v>102000</v>
      </c>
      <c r="AS6" s="370">
        <v>0</v>
      </c>
      <c r="AT6" s="370">
        <v>0</v>
      </c>
      <c r="AU6" s="370">
        <v>0</v>
      </c>
      <c r="AV6" s="370">
        <v>0</v>
      </c>
      <c r="AW6" s="370">
        <v>0</v>
      </c>
      <c r="AX6" s="370">
        <v>0</v>
      </c>
      <c r="AY6" s="370">
        <v>0</v>
      </c>
      <c r="AZ6" s="370">
        <v>28030.89</v>
      </c>
      <c r="BA6" s="370">
        <v>16153.61</v>
      </c>
      <c r="BB6" s="370">
        <v>0</v>
      </c>
      <c r="BC6" s="370">
        <v>29814.62</v>
      </c>
      <c r="BD6" s="370">
        <v>23756.76</v>
      </c>
      <c r="BE6" s="370">
        <v>19738.189999999999</v>
      </c>
      <c r="BF6" s="370">
        <v>0</v>
      </c>
      <c r="BG6" s="370">
        <v>39589.75</v>
      </c>
      <c r="BH6" s="370">
        <v>0</v>
      </c>
      <c r="BI6" s="370">
        <v>0</v>
      </c>
      <c r="BJ6" s="370">
        <v>0</v>
      </c>
      <c r="BK6" s="370">
        <v>0</v>
      </c>
      <c r="BL6" s="370">
        <v>12723</v>
      </c>
      <c r="BM6" s="370">
        <v>15307.89</v>
      </c>
      <c r="BN6" s="370">
        <v>16153.61</v>
      </c>
      <c r="BO6" s="370">
        <v>29814.62</v>
      </c>
      <c r="BP6" s="370">
        <v>23756.76</v>
      </c>
      <c r="BQ6" s="370">
        <v>19738.189999999999</v>
      </c>
      <c r="BR6" s="370">
        <v>0</v>
      </c>
      <c r="BS6" s="370">
        <v>39589.75</v>
      </c>
      <c r="BT6" s="370">
        <v>0</v>
      </c>
      <c r="BU6" s="370">
        <v>0</v>
      </c>
      <c r="BV6" s="370">
        <v>0</v>
      </c>
      <c r="BW6" s="370">
        <v>97755.88</v>
      </c>
      <c r="BX6" s="370">
        <v>0</v>
      </c>
      <c r="BY6" s="370">
        <v>0</v>
      </c>
      <c r="BZ6" s="370">
        <v>0</v>
      </c>
      <c r="CA6" s="370">
        <v>19738.189999999999</v>
      </c>
      <c r="CB6" s="370">
        <v>39589.75</v>
      </c>
      <c r="CC6" s="370">
        <v>0</v>
      </c>
      <c r="CD6" s="370">
        <v>0</v>
      </c>
      <c r="CE6" s="370">
        <v>0</v>
      </c>
      <c r="CF6" s="370">
        <v>0</v>
      </c>
      <c r="CG6" s="370">
        <v>0</v>
      </c>
      <c r="CH6" s="370">
        <v>0</v>
      </c>
      <c r="CI6" s="48" t="s">
        <v>1987</v>
      </c>
      <c r="CJ6" s="48" t="s">
        <v>1988</v>
      </c>
      <c r="CK6" s="48" t="s">
        <v>1989</v>
      </c>
      <c r="CL6" s="48" t="s">
        <v>1990</v>
      </c>
      <c r="CM6" s="48" t="s">
        <v>1988</v>
      </c>
      <c r="CN6" s="48" t="s">
        <v>1991</v>
      </c>
      <c r="CO6" s="48" t="str">
        <f>+CONCATENATE(CI6,".",CJ6,".",CK6,".",CL6,".",CM6,".",CN6)</f>
        <v>2.6.7.1.6.3</v>
      </c>
      <c r="CP6" s="48" t="str">
        <f>+VLOOKUP(Tabla1[[#This Row],[ESPECÍFICA]],CLASIFICADOR_,2,0)</f>
        <v>2.6.7.1.6.3 - GASTOS POR LA CONTRATACION DE SERVICIOS</v>
      </c>
      <c r="CQ6" s="48" t="str">
        <f>+VLOOKUP(Tabla1[[#This Row],[ESPECÍFICA]],CLASIFICADOR_,3,0)</f>
        <v>2.6.7.1 - INVERSIONES INTANGIBLES</v>
      </c>
      <c r="CR6" s="48" t="str">
        <f>+VLOOKUP(Tabla1[[#This Row],[ESPECÍFICA]],CLASIFICADOR_,4,0)</f>
        <v xml:space="preserve"> </v>
      </c>
      <c r="CS6" s="48">
        <f>+VLOOKUP(Tabla1[[#This Row],[ESPECÍFICA]],CLASIFICADOR_,5,0)</f>
        <v>0</v>
      </c>
      <c r="CT6" s="113" t="str">
        <f>+VLOOKUP(Tabla1[[#This Row],[ESPECÍFICA]],CLASIFICADOR_,6,0)</f>
        <v>N/R</v>
      </c>
      <c r="CU6" s="48" t="str">
        <f>+VLOOKUP(Tabla1[[#This Row],[ESPECÍFICA]],CLASIFICADOR_,7,0)</f>
        <v>N/R</v>
      </c>
      <c r="CV6" s="48">
        <f>+VLOOKUP(Tabla1[[#This Row],[ESPECÍFICA]],CLASIFICADOR_,8,0)</f>
        <v>0</v>
      </c>
      <c r="CW6" s="113" t="str">
        <f>+CONCATENATE("2.",Tabla1[[#This Row],[generica]])</f>
        <v>2.6.ADQUISICION DE ACTIVOS NO FINANCIEROS</v>
      </c>
      <c r="CX6" s="48" t="str">
        <f t="shared" ref="CX6:CX69" si="5">+VLOOKUP(U6,CC_COMPLETO,2,0)</f>
        <v>0001-PI 2</v>
      </c>
      <c r="CY6" s="113" t="str">
        <f t="shared" ref="CY6:CY69" si="6">+VLOOKUP(U6,CC_COMPLETO,3,0)</f>
        <v>0001-PI 2</v>
      </c>
      <c r="CZ6" s="20" t="str">
        <f t="shared" ref="CZ6:CZ69" si="7">+VLOOKUP(U6,CC_COMPLETO,4,0)</f>
        <v>0001-PI 2</v>
      </c>
      <c r="DA6" s="113" t="str">
        <f>+CONCATENATE(Tabla1[[#This Row],[CC COMPLETO]],Tabla1[[#This Row],[ESPECÍFICA]])</f>
        <v>0001-PI 22.6.7.1.6.3</v>
      </c>
      <c r="DB6" s="49">
        <f t="shared" ref="DB6:DB69" si="8">SUM(AM6:AX6)</f>
        <v>219494.07</v>
      </c>
      <c r="DC6" s="49">
        <f t="shared" ref="DC6:DC69" si="9">+SUM(AY6:BJ6)</f>
        <v>157083.82</v>
      </c>
      <c r="DD6" s="49">
        <f t="shared" ref="DD6:DD69" si="10">+SUM(BK6:BV6)</f>
        <v>157083.82</v>
      </c>
      <c r="DE6" s="49">
        <f t="shared" ref="DE6:DE69" si="11">+AJ6-AK6</f>
        <v>38000.929999999993</v>
      </c>
      <c r="DF6" s="49">
        <f t="shared" ref="DF6:DF69" si="12">+AK6-AL6</f>
        <v>0</v>
      </c>
      <c r="DG6" s="49">
        <f t="shared" ref="DG6:DG69" si="13">+AL6-DC6</f>
        <v>62410.25</v>
      </c>
      <c r="DH6" s="49">
        <f t="shared" ref="DH6:DH69" si="14">+AJ6-DC6</f>
        <v>100411.18</v>
      </c>
      <c r="DI6" s="50">
        <f t="shared" ref="DI6:DI69" si="15">+IFERROR((DC6/AH6),0)</f>
        <v>0.27792804619990236</v>
      </c>
      <c r="DJ6" s="78">
        <f>+SUM(Tabla1[[#This Row],[EJECUTADO 01]:[EJECUTADO 06]])</f>
        <v>97755.87999999999</v>
      </c>
      <c r="DK6" s="78">
        <f>+Tabla1[[#This Row],[mto_devenga_01]]</f>
        <v>0</v>
      </c>
      <c r="DL6" s="78">
        <f>+Tabla1[[#This Row],[mto_devenga_02]]</f>
        <v>28030.89</v>
      </c>
      <c r="DM6" s="78">
        <f>+Tabla1[[#This Row],[mto_devenga_03]]</f>
        <v>16153.61</v>
      </c>
      <c r="DN6" s="78">
        <f>+Tabla1[[#This Row],[mto_devenga_04]]</f>
        <v>0</v>
      </c>
      <c r="DO6" s="78">
        <f>+Tabla1[[#This Row],[mto_devenga_05]]</f>
        <v>29814.62</v>
      </c>
      <c r="DP6" s="76">
        <f>+Tabla1[[#This Row],[mto_devenga_06]]</f>
        <v>23756.76</v>
      </c>
      <c r="DQ6" s="76">
        <f>+Tabla1[[#This Row],[mto_devenga_07]]</f>
        <v>19738.189999999999</v>
      </c>
      <c r="DR6" s="76">
        <f>+Tabla1[[#This Row],[mto_devenga_08]]</f>
        <v>0</v>
      </c>
      <c r="DS6" s="76">
        <f>+Tabla1[[#This Row],[mto_devenga_09]]</f>
        <v>39589.75</v>
      </c>
      <c r="DT6" s="76">
        <f>IFERROR(VLOOKUP(Tabla1[[#This Row],[COD SE]],PF_OCTUBRE,14,0),"0")</f>
        <v>21089.279999999999</v>
      </c>
      <c r="DU6" s="76">
        <f>IFERROR(VLOOKUP(Tabla1[[#This Row],[COD SE]],PF_OCTUBRE,15,0),"0")</f>
        <v>21089.279999999999</v>
      </c>
      <c r="DV6" s="76">
        <f>IFERROR(VLOOKUP(Tabla1[[#This Row],[COD SE]],PF_OCTUBRE,16,0),"0")</f>
        <v>20232.619999999995</v>
      </c>
      <c r="DW6" s="76">
        <f>+SUM(Tabla1[[#This Row],[EJECUTADO 01]:[PF DICIEMBRE
]])</f>
        <v>219495</v>
      </c>
      <c r="DX6" s="76">
        <f>IFERROR(VLOOKUP(Tabla1[[#This Row],[COD SE]],PF_OCTUBRE,18,0),"0")</f>
        <v>38000</v>
      </c>
      <c r="DY6" s="76">
        <f>IFERROR(VLOOKUP(Tabla1[[#This Row],[COD SE]],PF_OCTUBRE,19,0),"0")</f>
        <v>0</v>
      </c>
      <c r="DZ6" s="76">
        <f>IFERROR(VLOOKUP(Tabla1[[#This Row],[COD SE]],PF_OCTUBRE,20,0),"0")</f>
        <v>38000</v>
      </c>
      <c r="EA6" s="76">
        <f>+Tabla1[[#This Row],[TOTAL EJEC REAL]]+Tabla1[[#This Row],[SALDO FINAL]]</f>
        <v>257495</v>
      </c>
      <c r="EB6" s="76">
        <f>IFERROR(VLOOKUP(Tabla1[[#This Row],[COD SE]],PF_OCTUBRE,22,0),"0")</f>
        <v>58232.619999999995</v>
      </c>
      <c r="EC6" s="76">
        <f>+IFERROR(VLOOKUP(Tabla1[[#This Row],[COD SE]],SALDO_ESC_2,7,0),0)</f>
        <v>38000</v>
      </c>
      <c r="ED6" s="76">
        <f>+IFERROR(VLOOKUP(Tabla1[[#This Row],[COD SE]],SALDO_ESC_3,7,0),0)</f>
        <v>38000</v>
      </c>
      <c r="EE6" s="76">
        <f>+Tabla1[[#This Row],[mto_pim]]-Tabla1[[#This Row],[TRANSF ESC2 ]]</f>
        <v>219495</v>
      </c>
      <c r="EF6" s="76">
        <f>+Tabla1[[#This Row],[mto_pim]]-Tabla1[[#This Row],[TRANFS ESC 3 ]]</f>
        <v>219495</v>
      </c>
      <c r="EG6" s="76">
        <f>+IFERROR(VLOOKUP(Tabla1[[#This Row],[COD SE]],HISTORICO,4,0),0)</f>
        <v>10000.000000000004</v>
      </c>
      <c r="EH6" s="76">
        <f>+IFERROR(VLOOKUP(Tabla1[[#This Row],[COD SE]],HISTORICO,5,0),0)</f>
        <v>10000.000000000004</v>
      </c>
      <c r="EI6" s="76">
        <f>+IFERROR(VLOOKUP(Tabla1[[#This Row],[COD SE]],HISTORICO,6,0),0)</f>
        <v>15307.89</v>
      </c>
      <c r="EJ6" s="76">
        <f>+IFERROR(VLOOKUP(Tabla1[[#This Row],[COD SE]],HISTORICO,7,0),0)</f>
        <v>0</v>
      </c>
      <c r="EK6" s="76">
        <f>+IFERROR(VLOOKUP(Tabla1[[#This Row],[COD SE]],HISTORICO,8,0),0)</f>
        <v>29336.87</v>
      </c>
      <c r="EL6" s="76">
        <f>+IFERROR(VLOOKUP(Tabla1[[#This Row],[COD SE]],HISTORICO,9,0),0)</f>
        <v>21676.91</v>
      </c>
      <c r="EM6" s="76">
        <f>+IFERROR(VLOOKUP(Tabla1[[#This Row],[COD SE]],HISTORICO,10,0),0)</f>
        <v>20000</v>
      </c>
      <c r="EN6" s="76">
        <f>+IFERROR(VLOOKUP(Tabla1[[#This Row],[COD SE]],HISTORICO,11,0),0)</f>
        <v>14996.1</v>
      </c>
      <c r="EO6" s="76">
        <f>+IFERROR(VLOOKUP(Tabla1[[#This Row],[COD SE]],HISTORICO,12,0),0)</f>
        <v>38732.160000000003</v>
      </c>
      <c r="EP6" s="58">
        <f>+SUM(Tabla1[[#This Row],[EJECUTADO 01]:[EJECUTADO 03]])</f>
        <v>44184.5</v>
      </c>
      <c r="EQ6" s="58">
        <f>+SUM(Tabla1[[#This Row],[EJECUTADO 04]:[EJECUTADO 06]])</f>
        <v>53571.38</v>
      </c>
      <c r="ER6" s="58">
        <f>+SUM(Tabla1[[#This Row],[EJECUTADO 07]:[EJECUTADO 09]])</f>
        <v>59327.94</v>
      </c>
      <c r="ES6" s="58">
        <f>+SUM(Tabla1[[#This Row],[PF OCTUBRE]:[PF DICIEMBRE
]])</f>
        <v>62411.179999999993</v>
      </c>
      <c r="ET6" s="58">
        <f>+SUM(Tabla1[[#This Row],[EJECUTADO 01]:[EJECUTADO 09]])</f>
        <v>157083.82</v>
      </c>
    </row>
    <row r="7" spans="1:153" ht="12.75" customHeight="1" x14ac:dyDescent="0.2">
      <c r="A7" s="369">
        <v>2025</v>
      </c>
      <c r="B7" s="369" t="s">
        <v>1969</v>
      </c>
      <c r="C7" s="369" t="s">
        <v>1970</v>
      </c>
      <c r="D7" s="369" t="s">
        <v>1971</v>
      </c>
      <c r="E7" s="369">
        <v>1650</v>
      </c>
      <c r="F7" s="369" t="s">
        <v>1597</v>
      </c>
      <c r="G7" s="369" t="s">
        <v>1972</v>
      </c>
      <c r="H7" s="369" t="s">
        <v>1608</v>
      </c>
      <c r="I7" s="369" t="s">
        <v>1973</v>
      </c>
      <c r="J7" s="369" t="s">
        <v>1974</v>
      </c>
      <c r="K7" s="369" t="s">
        <v>1975</v>
      </c>
      <c r="L7" s="369" t="s">
        <v>1976</v>
      </c>
      <c r="M7" s="369" t="s">
        <v>1977</v>
      </c>
      <c r="N7" s="369">
        <v>1</v>
      </c>
      <c r="O7" s="369" t="s">
        <v>1978</v>
      </c>
      <c r="P7" s="369" t="s">
        <v>1979</v>
      </c>
      <c r="Q7" s="369">
        <v>36</v>
      </c>
      <c r="R7" s="369">
        <v>0</v>
      </c>
      <c r="S7" s="369">
        <v>0</v>
      </c>
      <c r="T7" s="369">
        <v>0</v>
      </c>
      <c r="U7" s="369">
        <v>1</v>
      </c>
      <c r="V7" s="369" t="s">
        <v>1980</v>
      </c>
      <c r="W7" s="369" t="s">
        <v>1981</v>
      </c>
      <c r="X7" s="369" t="s">
        <v>1982</v>
      </c>
      <c r="Y7" s="369" t="s">
        <v>1983</v>
      </c>
      <c r="Z7" s="369" t="s">
        <v>1984</v>
      </c>
      <c r="AA7" s="369" t="s">
        <v>1985</v>
      </c>
      <c r="AB7" s="369" t="s">
        <v>1986</v>
      </c>
      <c r="AC7" s="369" t="s">
        <v>1643</v>
      </c>
      <c r="AD7" s="369" t="s">
        <v>1649</v>
      </c>
      <c r="AE7" s="369" t="s">
        <v>1650</v>
      </c>
      <c r="AF7" s="369" t="s">
        <v>1653</v>
      </c>
      <c r="AG7" s="369" t="s">
        <v>1654</v>
      </c>
      <c r="AH7" s="369">
        <v>1724862</v>
      </c>
      <c r="AI7" s="369">
        <v>-375636</v>
      </c>
      <c r="AJ7" s="369">
        <v>1349226</v>
      </c>
      <c r="AK7" s="370">
        <v>1253468.6000000001</v>
      </c>
      <c r="AL7" s="370">
        <v>1253468.6000000001</v>
      </c>
      <c r="AM7" s="370">
        <v>831564.82</v>
      </c>
      <c r="AN7" s="370">
        <v>2227.3000000000002</v>
      </c>
      <c r="AO7" s="370">
        <v>0</v>
      </c>
      <c r="AP7" s="370">
        <v>26000</v>
      </c>
      <c r="AQ7" s="370">
        <v>0</v>
      </c>
      <c r="AR7" s="370">
        <v>160643.21</v>
      </c>
      <c r="AS7" s="370">
        <v>93506</v>
      </c>
      <c r="AT7" s="370">
        <v>16002.71</v>
      </c>
      <c r="AU7" s="370">
        <v>19024.560000000001</v>
      </c>
      <c r="AV7" s="370">
        <v>104500</v>
      </c>
      <c r="AW7" s="370">
        <v>0</v>
      </c>
      <c r="AX7" s="370">
        <v>0</v>
      </c>
      <c r="AY7" s="370">
        <v>67192.17</v>
      </c>
      <c r="AZ7" s="370">
        <v>127059.88</v>
      </c>
      <c r="BA7" s="370">
        <v>83546.259999999995</v>
      </c>
      <c r="BB7" s="370">
        <v>111408.36</v>
      </c>
      <c r="BC7" s="370">
        <v>110628.44</v>
      </c>
      <c r="BD7" s="370">
        <v>115516.72</v>
      </c>
      <c r="BE7" s="370">
        <v>95166.96</v>
      </c>
      <c r="BF7" s="370">
        <v>107019.56</v>
      </c>
      <c r="BG7" s="370">
        <v>112250.74</v>
      </c>
      <c r="BH7" s="370">
        <v>42285.67</v>
      </c>
      <c r="BI7" s="370">
        <v>0</v>
      </c>
      <c r="BJ7" s="370">
        <v>0</v>
      </c>
      <c r="BK7" s="370">
        <v>29900</v>
      </c>
      <c r="BL7" s="370">
        <v>155862.04999999999</v>
      </c>
      <c r="BM7" s="370">
        <v>72188.42</v>
      </c>
      <c r="BN7" s="370">
        <v>113335.22</v>
      </c>
      <c r="BO7" s="370">
        <v>108925.06</v>
      </c>
      <c r="BP7" s="370">
        <v>115516.72</v>
      </c>
      <c r="BQ7" s="370">
        <v>114791.32</v>
      </c>
      <c r="BR7" s="370">
        <v>106382.17</v>
      </c>
      <c r="BS7" s="370">
        <v>112888.13</v>
      </c>
      <c r="BT7" s="370">
        <v>42285.67</v>
      </c>
      <c r="BU7" s="370">
        <v>0</v>
      </c>
      <c r="BV7" s="370">
        <v>0</v>
      </c>
      <c r="BW7" s="370">
        <v>759218.13</v>
      </c>
      <c r="BX7" s="370">
        <v>2227.3000000000002</v>
      </c>
      <c r="BY7" s="370">
        <v>0</v>
      </c>
      <c r="BZ7" s="370">
        <v>26000</v>
      </c>
      <c r="CA7" s="370">
        <v>0</v>
      </c>
      <c r="CB7" s="370">
        <v>110729.85</v>
      </c>
      <c r="CC7" s="370">
        <v>37402.400000000001</v>
      </c>
      <c r="CD7" s="370">
        <v>7973.2</v>
      </c>
      <c r="CE7" s="370">
        <v>19024.560000000001</v>
      </c>
      <c r="CF7" s="370">
        <v>0</v>
      </c>
      <c r="CG7" s="370">
        <v>0</v>
      </c>
      <c r="CH7" s="370">
        <v>0</v>
      </c>
      <c r="CI7" s="48" t="s">
        <v>1987</v>
      </c>
      <c r="CJ7" s="48" t="s">
        <v>1988</v>
      </c>
      <c r="CK7" s="48" t="s">
        <v>1992</v>
      </c>
      <c r="CL7" s="48" t="s">
        <v>1990</v>
      </c>
      <c r="CM7" s="48" t="s">
        <v>1993</v>
      </c>
      <c r="CN7" s="48" t="s">
        <v>1991</v>
      </c>
      <c r="CO7" s="48" t="str">
        <f t="shared" ref="CO7:CO70" si="16">+CONCATENATE(CI7,".",CJ7,".",CK7,".",CL7,".",CM7,".",CN7)</f>
        <v>2.6.8.1.4.3</v>
      </c>
      <c r="CP7" s="48" t="str">
        <f>+VLOOKUP(Tabla1[[#This Row],[ESPECÍFICA]],CLASIFICADOR_,2,0)</f>
        <v>2.6.8.1.4.3 - GASTO POR LA CONTRATACION DE SERVICIOS</v>
      </c>
      <c r="CQ7" s="48" t="str">
        <f>+VLOOKUP(Tabla1[[#This Row],[ESPECÍFICA]],CLASIFICADOR_,3,0)</f>
        <v>2.6.8.1 - OTROS GASTOS DE ACTIVOS NO FINANCIEROS</v>
      </c>
      <c r="CR7" s="48" t="str">
        <f>+VLOOKUP(Tabla1[[#This Row],[ESPECÍFICA]],CLASIFICADOR_,4,0)</f>
        <v xml:space="preserve"> </v>
      </c>
      <c r="CS7" s="48">
        <f>+VLOOKUP(Tabla1[[#This Row],[ESPECÍFICA]],CLASIFICADOR_,5,0)</f>
        <v>0</v>
      </c>
      <c r="CT7" s="113" t="str">
        <f>+VLOOKUP(Tabla1[[#This Row],[ESPECÍFICA]],CLASIFICADOR_,6,0)</f>
        <v>N/R</v>
      </c>
      <c r="CU7" s="48" t="str">
        <f>+VLOOKUP(Tabla1[[#This Row],[ESPECÍFICA]],CLASIFICADOR_,7,0)</f>
        <v>N/R</v>
      </c>
      <c r="CV7" s="48">
        <f>+VLOOKUP(Tabla1[[#This Row],[ESPECÍFICA]],CLASIFICADOR_,8,0)</f>
        <v>0</v>
      </c>
      <c r="CW7" s="113" t="str">
        <f>+CONCATENATE("2.",Tabla1[[#This Row],[generica]])</f>
        <v>2.6.ADQUISICION DE ACTIVOS NO FINANCIEROS</v>
      </c>
      <c r="CX7" s="48" t="str">
        <f t="shared" si="5"/>
        <v>0001-PI 2</v>
      </c>
      <c r="CY7" s="113" t="str">
        <f t="shared" si="6"/>
        <v>0001-PI 2</v>
      </c>
      <c r="CZ7" s="20" t="str">
        <f t="shared" si="7"/>
        <v>0001-PI 2</v>
      </c>
      <c r="DA7" s="113" t="str">
        <f>+CONCATENATE(Tabla1[[#This Row],[CC COMPLETO]],Tabla1[[#This Row],[ESPECÍFICA]])</f>
        <v>0001-PI 22.6.8.1.4.3</v>
      </c>
      <c r="DB7" s="49">
        <f t="shared" si="8"/>
        <v>1253468.6000000001</v>
      </c>
      <c r="DC7" s="49">
        <f t="shared" si="9"/>
        <v>972074.75999999989</v>
      </c>
      <c r="DD7" s="49">
        <f t="shared" si="10"/>
        <v>972074.76000000013</v>
      </c>
      <c r="DE7" s="49">
        <f t="shared" si="11"/>
        <v>95757.399999999907</v>
      </c>
      <c r="DF7" s="49">
        <f t="shared" si="12"/>
        <v>0</v>
      </c>
      <c r="DG7" s="49">
        <f t="shared" si="13"/>
        <v>281393.8400000002</v>
      </c>
      <c r="DH7" s="49">
        <f t="shared" si="14"/>
        <v>377151.24000000011</v>
      </c>
      <c r="DI7" s="50">
        <f t="shared" si="15"/>
        <v>0.56356668533482668</v>
      </c>
      <c r="DJ7" s="78">
        <f>+SUM(Tabla1[[#This Row],[EJECUTADO 01]:[EJECUTADO 06]])</f>
        <v>615351.82999999996</v>
      </c>
      <c r="DK7" s="78">
        <f>+Tabla1[[#This Row],[mto_devenga_01]]</f>
        <v>67192.17</v>
      </c>
      <c r="DL7" s="78">
        <f>+Tabla1[[#This Row],[mto_devenga_02]]</f>
        <v>127059.88</v>
      </c>
      <c r="DM7" s="78">
        <f>+Tabla1[[#This Row],[mto_devenga_03]]</f>
        <v>83546.259999999995</v>
      </c>
      <c r="DN7" s="78">
        <f>+Tabla1[[#This Row],[mto_devenga_04]]</f>
        <v>111408.36</v>
      </c>
      <c r="DO7" s="78">
        <f>+Tabla1[[#This Row],[mto_devenga_05]]</f>
        <v>110628.44</v>
      </c>
      <c r="DP7" s="76">
        <f>+Tabla1[[#This Row],[mto_devenga_06]]</f>
        <v>115516.72</v>
      </c>
      <c r="DQ7" s="76">
        <f>+Tabla1[[#This Row],[mto_devenga_07]]</f>
        <v>95166.96</v>
      </c>
      <c r="DR7" s="76">
        <f>+Tabla1[[#This Row],[mto_devenga_08]]</f>
        <v>107019.56</v>
      </c>
      <c r="DS7" s="76">
        <f>+Tabla1[[#This Row],[mto_devenga_09]]</f>
        <v>112250.74</v>
      </c>
      <c r="DT7" s="76">
        <f>IFERROR(VLOOKUP(Tabla1[[#This Row],[COD SE]],PF_OCTUBRE,14,0),"0")</f>
        <v>83678.61</v>
      </c>
      <c r="DU7" s="76">
        <f>IFERROR(VLOOKUP(Tabla1[[#This Row],[COD SE]],PF_OCTUBRE,15,0),"0")</f>
        <v>109148.72</v>
      </c>
      <c r="DV7" s="76">
        <f>IFERROR(VLOOKUP(Tabla1[[#This Row],[COD SE]],PF_OCTUBRE,16,0),"0")</f>
        <v>204921.58</v>
      </c>
      <c r="DW7" s="76">
        <f>+SUM(Tabla1[[#This Row],[EJECUTADO 01]:[PF DICIEMBRE
]])</f>
        <v>1327538</v>
      </c>
      <c r="DX7" s="76">
        <f>IFERROR(VLOOKUP(Tabla1[[#This Row],[COD SE]],PF_OCTUBRE,18,0),"0")</f>
        <v>21688</v>
      </c>
      <c r="DY7" s="76">
        <f>IFERROR(VLOOKUP(Tabla1[[#This Row],[COD SE]],PF_OCTUBRE,19,0),"0")</f>
        <v>0</v>
      </c>
      <c r="DZ7" s="76">
        <f>IFERROR(VLOOKUP(Tabla1[[#This Row],[COD SE]],PF_OCTUBRE,20,0),"0")</f>
        <v>21688</v>
      </c>
      <c r="EA7" s="76">
        <f>+Tabla1[[#This Row],[TOTAL EJEC REAL]]+Tabla1[[#This Row],[SALDO FINAL]]</f>
        <v>1349226</v>
      </c>
      <c r="EB7" s="76">
        <f>IFERROR(VLOOKUP(Tabla1[[#This Row],[COD SE]],PF_OCTUBRE,22,0),"0")</f>
        <v>226609.58</v>
      </c>
      <c r="EC7" s="76">
        <f>+IFERROR(VLOOKUP(Tabla1[[#This Row],[COD SE]],SALDO_ESC_2,7,0),0)</f>
        <v>21688</v>
      </c>
      <c r="ED7" s="76">
        <f>+IFERROR(VLOOKUP(Tabla1[[#This Row],[COD SE]],SALDO_ESC_3,7,0),0)</f>
        <v>21688</v>
      </c>
      <c r="EE7" s="76">
        <f>+Tabla1[[#This Row],[mto_pim]]-Tabla1[[#This Row],[TRANSF ESC2 ]]</f>
        <v>1327538</v>
      </c>
      <c r="EF7" s="76">
        <f>+Tabla1[[#This Row],[mto_pim]]-Tabla1[[#This Row],[TRANFS ESC 3 ]]</f>
        <v>1327538</v>
      </c>
      <c r="EG7" s="76">
        <f>+IFERROR(VLOOKUP(Tabla1[[#This Row],[COD SE]],HISTORICO,4,0),0)</f>
        <v>110533.21999999999</v>
      </c>
      <c r="EH7" s="76">
        <f>+IFERROR(VLOOKUP(Tabla1[[#This Row],[COD SE]],HISTORICO,5,0),0)</f>
        <v>133382.09999999998</v>
      </c>
      <c r="EI7" s="76">
        <f>+IFERROR(VLOOKUP(Tabla1[[#This Row],[COD SE]],HISTORICO,6,0),0)</f>
        <v>110451.89</v>
      </c>
      <c r="EJ7" s="76">
        <f>+IFERROR(VLOOKUP(Tabla1[[#This Row],[COD SE]],HISTORICO,7,0),0)</f>
        <v>110242.76999999999</v>
      </c>
      <c r="EK7" s="76">
        <f>+IFERROR(VLOOKUP(Tabla1[[#This Row],[COD SE]],HISTORICO,8,0),0)</f>
        <v>107690.19</v>
      </c>
      <c r="EL7" s="76">
        <f>+IFERROR(VLOOKUP(Tabla1[[#This Row],[COD SE]],HISTORICO,9,0),0)</f>
        <v>115920.3</v>
      </c>
      <c r="EM7" s="76">
        <f>+IFERROR(VLOOKUP(Tabla1[[#This Row],[COD SE]],HISTORICO,10,0),0)</f>
        <v>94877.41</v>
      </c>
      <c r="EN7" s="76">
        <f>+IFERROR(VLOOKUP(Tabla1[[#This Row],[COD SE]],HISTORICO,11,0),0)</f>
        <v>123072.73</v>
      </c>
      <c r="EO7" s="76">
        <f>+IFERROR(VLOOKUP(Tabla1[[#This Row],[COD SE]],HISTORICO,12,0),0)</f>
        <v>103165.23</v>
      </c>
      <c r="EP7" s="58">
        <f>+SUM(Tabla1[[#This Row],[EJECUTADO 01]:[EJECUTADO 03]])</f>
        <v>277798.31</v>
      </c>
      <c r="EQ7" s="58">
        <f>+SUM(Tabla1[[#This Row],[EJECUTADO 04]:[EJECUTADO 06]])</f>
        <v>337553.52</v>
      </c>
      <c r="ER7" s="58">
        <f>+SUM(Tabla1[[#This Row],[EJECUTADO 07]:[EJECUTADO 09]])</f>
        <v>314437.26</v>
      </c>
      <c r="ES7" s="58">
        <f>+SUM(Tabla1[[#This Row],[PF OCTUBRE]:[PF DICIEMBRE
]])</f>
        <v>397748.91000000003</v>
      </c>
      <c r="ET7" s="58">
        <f>+SUM(Tabla1[[#This Row],[EJECUTADO 01]:[EJECUTADO 09]])</f>
        <v>929789.08999999985</v>
      </c>
    </row>
    <row r="8" spans="1:153" ht="12.75" customHeight="1" x14ac:dyDescent="0.2">
      <c r="A8" s="369">
        <v>2025</v>
      </c>
      <c r="B8" s="369" t="s">
        <v>1969</v>
      </c>
      <c r="C8" s="369" t="s">
        <v>1970</v>
      </c>
      <c r="D8" s="369" t="s">
        <v>1971</v>
      </c>
      <c r="E8" s="369">
        <v>1650</v>
      </c>
      <c r="F8" s="369" t="s">
        <v>1597</v>
      </c>
      <c r="G8" s="369" t="s">
        <v>1972</v>
      </c>
      <c r="H8" s="369" t="s">
        <v>1608</v>
      </c>
      <c r="I8" s="369" t="s">
        <v>1973</v>
      </c>
      <c r="J8" s="369" t="s">
        <v>1974</v>
      </c>
      <c r="K8" s="369" t="s">
        <v>1975</v>
      </c>
      <c r="L8" s="369" t="s">
        <v>1976</v>
      </c>
      <c r="M8" s="369" t="s">
        <v>1977</v>
      </c>
      <c r="N8" s="369">
        <v>1</v>
      </c>
      <c r="O8" s="369" t="s">
        <v>1978</v>
      </c>
      <c r="P8" s="369" t="s">
        <v>1979</v>
      </c>
      <c r="Q8" s="369">
        <v>36</v>
      </c>
      <c r="R8" s="369">
        <v>0</v>
      </c>
      <c r="S8" s="369">
        <v>0</v>
      </c>
      <c r="T8" s="369">
        <v>0</v>
      </c>
      <c r="U8" s="369">
        <v>1</v>
      </c>
      <c r="V8" s="369" t="s">
        <v>1980</v>
      </c>
      <c r="W8" s="369" t="s">
        <v>1981</v>
      </c>
      <c r="X8" s="369" t="s">
        <v>1982</v>
      </c>
      <c r="Y8" s="369" t="s">
        <v>1983</v>
      </c>
      <c r="Z8" s="369" t="s">
        <v>1984</v>
      </c>
      <c r="AA8" s="369" t="s">
        <v>1985</v>
      </c>
      <c r="AB8" s="369" t="s">
        <v>1986</v>
      </c>
      <c r="AC8" s="369" t="s">
        <v>1643</v>
      </c>
      <c r="AD8" s="369" t="s">
        <v>1649</v>
      </c>
      <c r="AE8" s="369" t="s">
        <v>1650</v>
      </c>
      <c r="AF8" s="369" t="s">
        <v>1651</v>
      </c>
      <c r="AG8" s="369" t="s">
        <v>1652</v>
      </c>
      <c r="AH8" s="369">
        <v>340137</v>
      </c>
      <c r="AI8" s="369">
        <v>-340137</v>
      </c>
      <c r="AJ8" s="369">
        <v>0</v>
      </c>
      <c r="AK8" s="370">
        <v>0</v>
      </c>
      <c r="AL8" s="370">
        <v>0</v>
      </c>
      <c r="AM8" s="370">
        <v>0</v>
      </c>
      <c r="AN8" s="370">
        <v>0</v>
      </c>
      <c r="AO8" s="370">
        <v>0</v>
      </c>
      <c r="AP8" s="370">
        <v>0</v>
      </c>
      <c r="AQ8" s="370">
        <v>0</v>
      </c>
      <c r="AR8" s="370">
        <v>0</v>
      </c>
      <c r="AS8" s="370">
        <v>0</v>
      </c>
      <c r="AT8" s="370">
        <v>0</v>
      </c>
      <c r="AU8" s="370">
        <v>0</v>
      </c>
      <c r="AV8" s="370">
        <v>0</v>
      </c>
      <c r="AW8" s="370">
        <v>0</v>
      </c>
      <c r="AX8" s="370">
        <v>0</v>
      </c>
      <c r="AY8" s="370">
        <v>0</v>
      </c>
      <c r="AZ8" s="370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0">
        <v>0</v>
      </c>
      <c r="BG8" s="370">
        <v>0</v>
      </c>
      <c r="BH8" s="370">
        <v>0</v>
      </c>
      <c r="BI8" s="370">
        <v>0</v>
      </c>
      <c r="BJ8" s="370">
        <v>0</v>
      </c>
      <c r="BK8" s="370">
        <v>0</v>
      </c>
      <c r="BL8" s="370">
        <v>0</v>
      </c>
      <c r="BM8" s="370">
        <v>0</v>
      </c>
      <c r="BN8" s="370">
        <v>0</v>
      </c>
      <c r="BO8" s="370">
        <v>0</v>
      </c>
      <c r="BP8" s="370">
        <v>0</v>
      </c>
      <c r="BQ8" s="370">
        <v>0</v>
      </c>
      <c r="BR8" s="370">
        <v>0</v>
      </c>
      <c r="BS8" s="370">
        <v>0</v>
      </c>
      <c r="BT8" s="370">
        <v>0</v>
      </c>
      <c r="BU8" s="370">
        <v>0</v>
      </c>
      <c r="BV8" s="370">
        <v>0</v>
      </c>
      <c r="BW8" s="370">
        <v>0</v>
      </c>
      <c r="BX8" s="370">
        <v>0</v>
      </c>
      <c r="BY8" s="370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0">
        <v>0</v>
      </c>
      <c r="CF8" s="370">
        <v>0</v>
      </c>
      <c r="CG8" s="370">
        <v>0</v>
      </c>
      <c r="CH8" s="370">
        <v>0</v>
      </c>
      <c r="CI8" s="48" t="s">
        <v>1987</v>
      </c>
      <c r="CJ8" s="48" t="s">
        <v>1988</v>
      </c>
      <c r="CK8" s="48" t="s">
        <v>1992</v>
      </c>
      <c r="CL8" s="48" t="s">
        <v>1990</v>
      </c>
      <c r="CM8" s="48" t="s">
        <v>1991</v>
      </c>
      <c r="CN8" s="48" t="s">
        <v>1990</v>
      </c>
      <c r="CO8" s="48" t="str">
        <f t="shared" si="16"/>
        <v>2.6.8.1.3.1</v>
      </c>
      <c r="CP8" s="48" t="str">
        <f>+VLOOKUP(Tabla1[[#This Row],[ESPECÍFICA]],CLASIFICADOR_,2,0)</f>
        <v>2.6.8.1.3.1 - ELABORACION DE EXPEDIENTES TECNICOS</v>
      </c>
      <c r="CQ8" s="48" t="str">
        <f>+VLOOKUP(Tabla1[[#This Row],[ESPECÍFICA]],CLASIFICADOR_,3,0)</f>
        <v>2.6.8.1 - OTROS GASTOS DE ACTIVOS NO FINANCIEROS</v>
      </c>
      <c r="CR8" s="48" t="str">
        <f>+VLOOKUP(Tabla1[[#This Row],[ESPECÍFICA]],CLASIFICADOR_,4,0)</f>
        <v xml:space="preserve"> </v>
      </c>
      <c r="CS8" s="48">
        <f>+VLOOKUP(Tabla1[[#This Row],[ESPECÍFICA]],CLASIFICADOR_,5,0)</f>
        <v>0</v>
      </c>
      <c r="CT8" s="113" t="str">
        <f>+VLOOKUP(Tabla1[[#This Row],[ESPECÍFICA]],CLASIFICADOR_,6,0)</f>
        <v>N/R</v>
      </c>
      <c r="CU8" s="48" t="str">
        <f>+VLOOKUP(Tabla1[[#This Row],[ESPECÍFICA]],CLASIFICADOR_,7,0)</f>
        <v>N/R</v>
      </c>
      <c r="CV8" s="48">
        <f>+VLOOKUP(Tabla1[[#This Row],[ESPECÍFICA]],CLASIFICADOR_,8,0)</f>
        <v>0</v>
      </c>
      <c r="CW8" s="113" t="str">
        <f>+CONCATENATE("2.",Tabla1[[#This Row],[generica]])</f>
        <v>2.6.ADQUISICION DE ACTIVOS NO FINANCIEROS</v>
      </c>
      <c r="CX8" s="48" t="str">
        <f t="shared" si="5"/>
        <v>0001-PI 2</v>
      </c>
      <c r="CY8" s="113" t="str">
        <f t="shared" si="6"/>
        <v>0001-PI 2</v>
      </c>
      <c r="CZ8" s="20" t="str">
        <f t="shared" si="7"/>
        <v>0001-PI 2</v>
      </c>
      <c r="DA8" s="113" t="str">
        <f>+CONCATENATE(Tabla1[[#This Row],[CC COMPLETO]],Tabla1[[#This Row],[ESPECÍFICA]])</f>
        <v>0001-PI 22.6.8.1.3.1</v>
      </c>
      <c r="DB8" s="49">
        <f t="shared" si="8"/>
        <v>0</v>
      </c>
      <c r="DC8" s="49">
        <f t="shared" si="9"/>
        <v>0</v>
      </c>
      <c r="DD8" s="49">
        <f t="shared" si="10"/>
        <v>0</v>
      </c>
      <c r="DE8" s="49">
        <f t="shared" si="11"/>
        <v>0</v>
      </c>
      <c r="DF8" s="49">
        <f t="shared" si="12"/>
        <v>0</v>
      </c>
      <c r="DG8" s="49">
        <f t="shared" si="13"/>
        <v>0</v>
      </c>
      <c r="DH8" s="49">
        <f t="shared" si="14"/>
        <v>0</v>
      </c>
      <c r="DI8" s="50">
        <f t="shared" si="15"/>
        <v>0</v>
      </c>
      <c r="DJ8" s="78">
        <f>+SUM(Tabla1[[#This Row],[EJECUTADO 01]:[EJECUTADO 06]])</f>
        <v>0</v>
      </c>
      <c r="DK8" s="78">
        <f>+Tabla1[[#This Row],[mto_devenga_01]]</f>
        <v>0</v>
      </c>
      <c r="DL8" s="78">
        <f>+Tabla1[[#This Row],[mto_devenga_02]]</f>
        <v>0</v>
      </c>
      <c r="DM8" s="78">
        <f>+Tabla1[[#This Row],[mto_devenga_03]]</f>
        <v>0</v>
      </c>
      <c r="DN8" s="78">
        <f>+Tabla1[[#This Row],[mto_devenga_04]]</f>
        <v>0</v>
      </c>
      <c r="DO8" s="78">
        <f>+Tabla1[[#This Row],[mto_devenga_05]]</f>
        <v>0</v>
      </c>
      <c r="DP8" s="76">
        <f>+Tabla1[[#This Row],[mto_devenga_06]]</f>
        <v>0</v>
      </c>
      <c r="DQ8" s="76">
        <f>+Tabla1[[#This Row],[mto_devenga_07]]</f>
        <v>0</v>
      </c>
      <c r="DR8" s="76">
        <f>+Tabla1[[#This Row],[mto_devenga_08]]</f>
        <v>0</v>
      </c>
      <c r="DS8" s="76">
        <f>+Tabla1[[#This Row],[mto_devenga_09]]</f>
        <v>0</v>
      </c>
      <c r="DT8" s="76">
        <f>IFERROR(VLOOKUP(Tabla1[[#This Row],[COD SE]],PF_OCTUBRE,14,0),"0")</f>
        <v>0</v>
      </c>
      <c r="DU8" s="76">
        <f>IFERROR(VLOOKUP(Tabla1[[#This Row],[COD SE]],PF_OCTUBRE,15,0),"0")</f>
        <v>0</v>
      </c>
      <c r="DV8" s="76">
        <f>IFERROR(VLOOKUP(Tabla1[[#This Row],[COD SE]],PF_OCTUBRE,16,0),"0")</f>
        <v>0</v>
      </c>
      <c r="DW8" s="76">
        <f>+SUM(Tabla1[[#This Row],[EJECUTADO 01]:[PF DICIEMBRE
]])</f>
        <v>0</v>
      </c>
      <c r="DX8" s="76">
        <f>IFERROR(VLOOKUP(Tabla1[[#This Row],[COD SE]],PF_OCTUBRE,18,0),"0")</f>
        <v>0</v>
      </c>
      <c r="DY8" s="76">
        <f>IFERROR(VLOOKUP(Tabla1[[#This Row],[COD SE]],PF_OCTUBRE,19,0),"0")</f>
        <v>0</v>
      </c>
      <c r="DZ8" s="76">
        <f>IFERROR(VLOOKUP(Tabla1[[#This Row],[COD SE]],PF_OCTUBRE,20,0),"0")</f>
        <v>0</v>
      </c>
      <c r="EA8" s="76">
        <f>+Tabla1[[#This Row],[TOTAL EJEC REAL]]+Tabla1[[#This Row],[SALDO FINAL]]</f>
        <v>0</v>
      </c>
      <c r="EB8" s="76">
        <f>IFERROR(VLOOKUP(Tabla1[[#This Row],[COD SE]],PF_OCTUBRE,22,0),"0")</f>
        <v>0</v>
      </c>
      <c r="EC8" s="76">
        <f>+IFERROR(VLOOKUP(Tabla1[[#This Row],[COD SE]],SALDO_ESC_2,7,0),0)</f>
        <v>0</v>
      </c>
      <c r="ED8" s="76">
        <f>+IFERROR(VLOOKUP(Tabla1[[#This Row],[COD SE]],SALDO_ESC_3,7,0),0)</f>
        <v>0</v>
      </c>
      <c r="EE8" s="76">
        <f>+Tabla1[[#This Row],[mto_pim]]-Tabla1[[#This Row],[TRANSF ESC2 ]]</f>
        <v>0</v>
      </c>
      <c r="EF8" s="76">
        <f>+Tabla1[[#This Row],[mto_pim]]-Tabla1[[#This Row],[TRANFS ESC 3 ]]</f>
        <v>0</v>
      </c>
      <c r="EG8" s="76">
        <f>+IFERROR(VLOOKUP(Tabla1[[#This Row],[COD SE]],HISTORICO,4,0),0)</f>
        <v>0</v>
      </c>
      <c r="EH8" s="76">
        <f>+IFERROR(VLOOKUP(Tabla1[[#This Row],[COD SE]],HISTORICO,5,0),0)</f>
        <v>0</v>
      </c>
      <c r="EI8" s="76">
        <f>+IFERROR(VLOOKUP(Tabla1[[#This Row],[COD SE]],HISTORICO,6,0),0)</f>
        <v>0</v>
      </c>
      <c r="EJ8" s="76">
        <f>+IFERROR(VLOOKUP(Tabla1[[#This Row],[COD SE]],HISTORICO,7,0),0)</f>
        <v>0</v>
      </c>
      <c r="EK8" s="76">
        <f>+IFERROR(VLOOKUP(Tabla1[[#This Row],[COD SE]],HISTORICO,8,0),0)</f>
        <v>0</v>
      </c>
      <c r="EL8" s="76">
        <f>+IFERROR(VLOOKUP(Tabla1[[#This Row],[COD SE]],HISTORICO,9,0),0)</f>
        <v>0</v>
      </c>
      <c r="EM8" s="76">
        <f>+IFERROR(VLOOKUP(Tabla1[[#This Row],[COD SE]],HISTORICO,10,0),0)</f>
        <v>0</v>
      </c>
      <c r="EN8" s="76">
        <f>+IFERROR(VLOOKUP(Tabla1[[#This Row],[COD SE]],HISTORICO,11,0),0)</f>
        <v>0</v>
      </c>
      <c r="EO8" s="76">
        <f>+IFERROR(VLOOKUP(Tabla1[[#This Row],[COD SE]],HISTORICO,12,0),0)</f>
        <v>0</v>
      </c>
      <c r="EP8" s="58">
        <f>+SUM(Tabla1[[#This Row],[EJECUTADO 01]:[EJECUTADO 03]])</f>
        <v>0</v>
      </c>
      <c r="EQ8" s="58">
        <f>+SUM(Tabla1[[#This Row],[EJECUTADO 04]:[EJECUTADO 06]])</f>
        <v>0</v>
      </c>
      <c r="ER8" s="58">
        <f>+SUM(Tabla1[[#This Row],[EJECUTADO 07]:[EJECUTADO 09]])</f>
        <v>0</v>
      </c>
      <c r="ES8" s="58">
        <f>+SUM(Tabla1[[#This Row],[PF OCTUBRE]:[PF DICIEMBRE
]])</f>
        <v>0</v>
      </c>
      <c r="ET8" s="58">
        <f>+SUM(Tabla1[[#This Row],[EJECUTADO 01]:[EJECUTADO 09]])</f>
        <v>0</v>
      </c>
    </row>
    <row r="9" spans="1:153" ht="12.75" customHeight="1" x14ac:dyDescent="0.2">
      <c r="A9" s="369">
        <v>2025</v>
      </c>
      <c r="B9" s="369" t="s">
        <v>1969</v>
      </c>
      <c r="C9" s="369" t="s">
        <v>1970</v>
      </c>
      <c r="D9" s="369" t="s">
        <v>1971</v>
      </c>
      <c r="E9" s="369">
        <v>1650</v>
      </c>
      <c r="F9" s="369" t="s">
        <v>1597</v>
      </c>
      <c r="G9" s="369" t="s">
        <v>1972</v>
      </c>
      <c r="H9" s="369" t="s">
        <v>1608</v>
      </c>
      <c r="I9" s="369" t="s">
        <v>1973</v>
      </c>
      <c r="J9" s="369" t="s">
        <v>1974</v>
      </c>
      <c r="K9" s="369" t="s">
        <v>1975</v>
      </c>
      <c r="L9" s="369" t="s">
        <v>1976</v>
      </c>
      <c r="M9" s="369" t="s">
        <v>1977</v>
      </c>
      <c r="N9" s="369">
        <v>1</v>
      </c>
      <c r="O9" s="369" t="s">
        <v>1978</v>
      </c>
      <c r="P9" s="369" t="s">
        <v>1979</v>
      </c>
      <c r="Q9" s="369">
        <v>36</v>
      </c>
      <c r="R9" s="369">
        <v>0</v>
      </c>
      <c r="S9" s="369">
        <v>0</v>
      </c>
      <c r="T9" s="369">
        <v>0</v>
      </c>
      <c r="U9" s="369">
        <v>1</v>
      </c>
      <c r="V9" s="369" t="s">
        <v>1980</v>
      </c>
      <c r="W9" s="369" t="s">
        <v>1981</v>
      </c>
      <c r="X9" s="369" t="s">
        <v>1982</v>
      </c>
      <c r="Y9" s="369" t="s">
        <v>1983</v>
      </c>
      <c r="Z9" s="369" t="s">
        <v>1984</v>
      </c>
      <c r="AA9" s="369" t="s">
        <v>1985</v>
      </c>
      <c r="AB9" s="369" t="s">
        <v>1986</v>
      </c>
      <c r="AC9" s="369" t="s">
        <v>1643</v>
      </c>
      <c r="AD9" s="369" t="s">
        <v>1644</v>
      </c>
      <c r="AE9" s="369" t="s">
        <v>1645</v>
      </c>
      <c r="AF9" s="369" t="s">
        <v>1646</v>
      </c>
      <c r="AG9" s="369" t="s">
        <v>1647</v>
      </c>
      <c r="AH9" s="369">
        <v>6042280</v>
      </c>
      <c r="AI9" s="369">
        <v>-1473523</v>
      </c>
      <c r="AJ9" s="369">
        <v>4568757</v>
      </c>
      <c r="AK9" s="370">
        <v>2542209.2000000002</v>
      </c>
      <c r="AL9" s="370">
        <v>2542209.2000000002</v>
      </c>
      <c r="AM9" s="370">
        <v>2274709.2000000002</v>
      </c>
      <c r="AN9" s="370">
        <v>10000</v>
      </c>
      <c r="AO9" s="370">
        <v>0</v>
      </c>
      <c r="AP9" s="370">
        <v>135500</v>
      </c>
      <c r="AQ9" s="370">
        <v>0</v>
      </c>
      <c r="AR9" s="370">
        <v>102000</v>
      </c>
      <c r="AS9" s="370">
        <v>20000</v>
      </c>
      <c r="AT9" s="370">
        <v>0</v>
      </c>
      <c r="AU9" s="370">
        <v>0</v>
      </c>
      <c r="AV9" s="370">
        <v>0</v>
      </c>
      <c r="AW9" s="370">
        <v>0</v>
      </c>
      <c r="AX9" s="370">
        <v>0</v>
      </c>
      <c r="AY9" s="370">
        <v>254997.95</v>
      </c>
      <c r="AZ9" s="370">
        <v>131876.66</v>
      </c>
      <c r="BA9" s="370">
        <v>67856.66</v>
      </c>
      <c r="BB9" s="370">
        <v>86660.74</v>
      </c>
      <c r="BC9" s="370">
        <v>27000</v>
      </c>
      <c r="BD9" s="370">
        <v>53750</v>
      </c>
      <c r="BE9" s="370">
        <v>78142</v>
      </c>
      <c r="BF9" s="370">
        <v>106908.1</v>
      </c>
      <c r="BG9" s="370">
        <v>92494.61</v>
      </c>
      <c r="BH9" s="370">
        <v>92359.62</v>
      </c>
      <c r="BI9" s="370">
        <v>0</v>
      </c>
      <c r="BJ9" s="370">
        <v>0</v>
      </c>
      <c r="BK9" s="370">
        <v>25586.66</v>
      </c>
      <c r="BL9" s="370">
        <v>301721.28999999998</v>
      </c>
      <c r="BM9" s="370">
        <v>96923.32</v>
      </c>
      <c r="BN9" s="370">
        <v>117160.74</v>
      </c>
      <c r="BO9" s="370">
        <v>27000</v>
      </c>
      <c r="BP9" s="370">
        <v>46750</v>
      </c>
      <c r="BQ9" s="370">
        <v>85142</v>
      </c>
      <c r="BR9" s="370">
        <v>100658.1</v>
      </c>
      <c r="BS9" s="370">
        <v>98744.61</v>
      </c>
      <c r="BT9" s="370">
        <v>92359.62</v>
      </c>
      <c r="BU9" s="370">
        <v>0</v>
      </c>
      <c r="BV9" s="370">
        <v>0</v>
      </c>
      <c r="BW9" s="370">
        <v>813046.34</v>
      </c>
      <c r="BX9" s="370">
        <v>10000</v>
      </c>
      <c r="BY9" s="370">
        <v>0</v>
      </c>
      <c r="BZ9" s="370">
        <v>109000</v>
      </c>
      <c r="CA9" s="370">
        <v>0</v>
      </c>
      <c r="CB9" s="370">
        <v>40000</v>
      </c>
      <c r="CC9" s="370">
        <v>20000</v>
      </c>
      <c r="CD9" s="370">
        <v>0</v>
      </c>
      <c r="CE9" s="370">
        <v>0</v>
      </c>
      <c r="CF9" s="370">
        <v>0</v>
      </c>
      <c r="CG9" s="370">
        <v>0</v>
      </c>
      <c r="CH9" s="370">
        <v>0</v>
      </c>
      <c r="CI9" s="48" t="s">
        <v>1987</v>
      </c>
      <c r="CJ9" s="48" t="s">
        <v>1988</v>
      </c>
      <c r="CK9" s="48" t="s">
        <v>1989</v>
      </c>
      <c r="CL9" s="48" t="s">
        <v>1990</v>
      </c>
      <c r="CM9" s="48" t="s">
        <v>1993</v>
      </c>
      <c r="CN9" s="48" t="s">
        <v>1991</v>
      </c>
      <c r="CO9" s="48" t="str">
        <f t="shared" si="16"/>
        <v>2.6.7.1.4.3</v>
      </c>
      <c r="CP9" s="48" t="str">
        <f>+VLOOKUP(Tabla1[[#This Row],[ESPECÍFICA]],CLASIFICADOR_,2,0)</f>
        <v>2.6.7.1.4.3 - GASTOS POR LA CONTRATACION DE SERVICIOS</v>
      </c>
      <c r="CQ9" s="48" t="str">
        <f>+VLOOKUP(Tabla1[[#This Row],[ESPECÍFICA]],CLASIFICADOR_,3,0)</f>
        <v>2.6.7.1 - INVERSIONES INTANGIBLES</v>
      </c>
      <c r="CR9" s="48" t="str">
        <f>+VLOOKUP(Tabla1[[#This Row],[ESPECÍFICA]],CLASIFICADOR_,4,0)</f>
        <v xml:space="preserve"> </v>
      </c>
      <c r="CS9" s="48">
        <f>+VLOOKUP(Tabla1[[#This Row],[ESPECÍFICA]],CLASIFICADOR_,5,0)</f>
        <v>0</v>
      </c>
      <c r="CT9" s="113" t="str">
        <f>+VLOOKUP(Tabla1[[#This Row],[ESPECÍFICA]],CLASIFICADOR_,6,0)</f>
        <v>N/R</v>
      </c>
      <c r="CU9" s="48" t="str">
        <f>+VLOOKUP(Tabla1[[#This Row],[ESPECÍFICA]],CLASIFICADOR_,7,0)</f>
        <v>N/R</v>
      </c>
      <c r="CV9" s="48">
        <f>+VLOOKUP(Tabla1[[#This Row],[ESPECÍFICA]],CLASIFICADOR_,8,0)</f>
        <v>0</v>
      </c>
      <c r="CW9" s="113" t="str">
        <f>+CONCATENATE("2.",Tabla1[[#This Row],[generica]])</f>
        <v>2.6.ADQUISICION DE ACTIVOS NO FINANCIEROS</v>
      </c>
      <c r="CX9" s="48" t="str">
        <f t="shared" si="5"/>
        <v>0001-PI 2</v>
      </c>
      <c r="CY9" s="113" t="str">
        <f t="shared" si="6"/>
        <v>0001-PI 2</v>
      </c>
      <c r="CZ9" s="20" t="str">
        <f t="shared" si="7"/>
        <v>0001-PI 2</v>
      </c>
      <c r="DA9" s="113" t="str">
        <f>+CONCATENATE(Tabla1[[#This Row],[CC COMPLETO]],Tabla1[[#This Row],[ESPECÍFICA]])</f>
        <v>0001-PI 22.6.7.1.4.3</v>
      </c>
      <c r="DB9" s="49">
        <f t="shared" si="8"/>
        <v>2542209.2000000002</v>
      </c>
      <c r="DC9" s="49">
        <f t="shared" si="9"/>
        <v>992046.34</v>
      </c>
      <c r="DD9" s="49">
        <f t="shared" si="10"/>
        <v>992046.34</v>
      </c>
      <c r="DE9" s="49">
        <f t="shared" si="11"/>
        <v>2026547.7999999998</v>
      </c>
      <c r="DF9" s="49">
        <f t="shared" si="12"/>
        <v>0</v>
      </c>
      <c r="DG9" s="49">
        <f t="shared" si="13"/>
        <v>1550162.8600000003</v>
      </c>
      <c r="DH9" s="49">
        <f t="shared" si="14"/>
        <v>3576710.66</v>
      </c>
      <c r="DI9" s="50">
        <f t="shared" si="15"/>
        <v>0.16418410599972194</v>
      </c>
      <c r="DJ9" s="78">
        <f>+SUM(Tabla1[[#This Row],[EJECUTADO 01]:[EJECUTADO 06]])</f>
        <v>622142.01</v>
      </c>
      <c r="DK9" s="78">
        <f>+Tabla1[[#This Row],[mto_devenga_01]]</f>
        <v>254997.95</v>
      </c>
      <c r="DL9" s="78">
        <f>+Tabla1[[#This Row],[mto_devenga_02]]</f>
        <v>131876.66</v>
      </c>
      <c r="DM9" s="78">
        <f>+Tabla1[[#This Row],[mto_devenga_03]]</f>
        <v>67856.66</v>
      </c>
      <c r="DN9" s="78">
        <f>+Tabla1[[#This Row],[mto_devenga_04]]</f>
        <v>86660.74</v>
      </c>
      <c r="DO9" s="78">
        <f>+Tabla1[[#This Row],[mto_devenga_05]]</f>
        <v>27000</v>
      </c>
      <c r="DP9" s="76">
        <f>+Tabla1[[#This Row],[mto_devenga_06]]</f>
        <v>53750</v>
      </c>
      <c r="DQ9" s="76">
        <f>+Tabla1[[#This Row],[mto_devenga_07]]</f>
        <v>78142</v>
      </c>
      <c r="DR9" s="76">
        <f>+Tabla1[[#This Row],[mto_devenga_08]]</f>
        <v>106908.1</v>
      </c>
      <c r="DS9" s="76">
        <f>+Tabla1[[#This Row],[mto_devenga_09]]</f>
        <v>92494.61</v>
      </c>
      <c r="DT9" s="76">
        <f>IFERROR(VLOOKUP(Tabla1[[#This Row],[COD SE]],PF_OCTUBRE,14,0),"0")</f>
        <v>86371.07</v>
      </c>
      <c r="DU9" s="76">
        <f>IFERROR(VLOOKUP(Tabla1[[#This Row],[COD SE]],PF_OCTUBRE,15,0),"0")</f>
        <v>231905.76</v>
      </c>
      <c r="DV9" s="76">
        <f>IFERROR(VLOOKUP(Tabla1[[#This Row],[COD SE]],PF_OCTUBRE,16,0),"0")</f>
        <v>1551146.4500000002</v>
      </c>
      <c r="DW9" s="76">
        <f>+SUM(Tabla1[[#This Row],[EJECUTADO 01]:[PF DICIEMBRE
]])</f>
        <v>2769110</v>
      </c>
      <c r="DX9" s="76">
        <f>IFERROR(VLOOKUP(Tabla1[[#This Row],[COD SE]],PF_OCTUBRE,18,0),"0")</f>
        <v>1799647</v>
      </c>
      <c r="DY9" s="76">
        <f>IFERROR(VLOOKUP(Tabla1[[#This Row],[COD SE]],PF_OCTUBRE,19,0),"0")</f>
        <v>0</v>
      </c>
      <c r="DZ9" s="76">
        <f>IFERROR(VLOOKUP(Tabla1[[#This Row],[COD SE]],PF_OCTUBRE,20,0),"0")</f>
        <v>1799647</v>
      </c>
      <c r="EA9" s="76">
        <f>+Tabla1[[#This Row],[TOTAL EJEC REAL]]+Tabla1[[#This Row],[SALDO FINAL]]</f>
        <v>4568757</v>
      </c>
      <c r="EB9" s="76">
        <f>IFERROR(VLOOKUP(Tabla1[[#This Row],[COD SE]],PF_OCTUBRE,22,0),"0")</f>
        <v>3350793.4499999997</v>
      </c>
      <c r="EC9" s="76">
        <f>+IFERROR(VLOOKUP(Tabla1[[#This Row],[COD SE]],SALDO_ESC_2,7,0),0)</f>
        <v>1799647</v>
      </c>
      <c r="ED9" s="76">
        <f>+IFERROR(VLOOKUP(Tabla1[[#This Row],[COD SE]],SALDO_ESC_3,7,0),0)</f>
        <v>1799647</v>
      </c>
      <c r="EE9" s="76">
        <f>+Tabla1[[#This Row],[mto_pim]]-Tabla1[[#This Row],[TRANSF ESC2 ]]</f>
        <v>2769110</v>
      </c>
      <c r="EF9" s="76">
        <f>+Tabla1[[#This Row],[mto_pim]]-Tabla1[[#This Row],[TRANFS ESC 3 ]]</f>
        <v>2769110</v>
      </c>
      <c r="EG9" s="76">
        <f>+IFERROR(VLOOKUP(Tabla1[[#This Row],[COD SE]],HISTORICO,4,0),0)</f>
        <v>102896.67</v>
      </c>
      <c r="EH9" s="76">
        <f>+IFERROR(VLOOKUP(Tabla1[[#This Row],[COD SE]],HISTORICO,5,0),0)</f>
        <v>150676.67000000001</v>
      </c>
      <c r="EI9" s="76">
        <f>+IFERROR(VLOOKUP(Tabla1[[#This Row],[COD SE]],HISTORICO,6,0),0)</f>
        <v>203902.14</v>
      </c>
      <c r="EJ9" s="76">
        <f>+IFERROR(VLOOKUP(Tabla1[[#This Row],[COD SE]],HISTORICO,7,0),0)</f>
        <v>86660.739999999991</v>
      </c>
      <c r="EK9" s="76">
        <f>+IFERROR(VLOOKUP(Tabla1[[#This Row],[COD SE]],HISTORICO,8,0),0)</f>
        <v>27000</v>
      </c>
      <c r="EL9" s="76">
        <f>+IFERROR(VLOOKUP(Tabla1[[#This Row],[COD SE]],HISTORICO,9,0),0)</f>
        <v>53750</v>
      </c>
      <c r="EM9" s="76">
        <f>+IFERROR(VLOOKUP(Tabla1[[#This Row],[COD SE]],HISTORICO,10,0),0)</f>
        <v>53750</v>
      </c>
      <c r="EN9" s="76">
        <f>+IFERROR(VLOOKUP(Tabla1[[#This Row],[COD SE]],HISTORICO,11,0),0)</f>
        <v>75294</v>
      </c>
      <c r="EO9" s="76">
        <f>+IFERROR(VLOOKUP(Tabla1[[#This Row],[COD SE]],HISTORICO,12,0),0)</f>
        <v>92494.61</v>
      </c>
      <c r="EP9" s="58">
        <f>+SUM(Tabla1[[#This Row],[EJECUTADO 01]:[EJECUTADO 03]])</f>
        <v>454731.27</v>
      </c>
      <c r="EQ9" s="58">
        <f>+SUM(Tabla1[[#This Row],[EJECUTADO 04]:[EJECUTADO 06]])</f>
        <v>167410.74</v>
      </c>
      <c r="ER9" s="58">
        <f>+SUM(Tabla1[[#This Row],[EJECUTADO 07]:[EJECUTADO 09]])</f>
        <v>277544.71000000002</v>
      </c>
      <c r="ES9" s="58">
        <f>+SUM(Tabla1[[#This Row],[PF OCTUBRE]:[PF DICIEMBRE
]])</f>
        <v>1869423.2800000003</v>
      </c>
      <c r="ET9" s="58">
        <f>+SUM(Tabla1[[#This Row],[EJECUTADO 01]:[EJECUTADO 09]])</f>
        <v>899686.72</v>
      </c>
    </row>
    <row r="10" spans="1:153" ht="12.75" customHeight="1" x14ac:dyDescent="0.2">
      <c r="A10" s="369">
        <v>2025</v>
      </c>
      <c r="B10" s="369" t="s">
        <v>1969</v>
      </c>
      <c r="C10" s="369" t="s">
        <v>1970</v>
      </c>
      <c r="D10" s="369" t="s">
        <v>1971</v>
      </c>
      <c r="E10" s="369">
        <v>1650</v>
      </c>
      <c r="F10" s="369" t="s">
        <v>1597</v>
      </c>
      <c r="G10" s="369" t="s">
        <v>1972</v>
      </c>
      <c r="H10" s="369" t="s">
        <v>1608</v>
      </c>
      <c r="I10" s="369" t="s">
        <v>1973</v>
      </c>
      <c r="J10" s="369" t="s">
        <v>1974</v>
      </c>
      <c r="K10" s="369" t="s">
        <v>1975</v>
      </c>
      <c r="L10" s="369" t="s">
        <v>1976</v>
      </c>
      <c r="M10" s="369" t="s">
        <v>1977</v>
      </c>
      <c r="N10" s="369">
        <v>1</v>
      </c>
      <c r="O10" s="369" t="s">
        <v>1978</v>
      </c>
      <c r="P10" s="369" t="s">
        <v>1979</v>
      </c>
      <c r="Q10" s="369">
        <v>36</v>
      </c>
      <c r="R10" s="369">
        <v>0</v>
      </c>
      <c r="S10" s="369">
        <v>0</v>
      </c>
      <c r="T10" s="369">
        <v>0</v>
      </c>
      <c r="U10" s="369">
        <v>1</v>
      </c>
      <c r="V10" s="369" t="s">
        <v>1980</v>
      </c>
      <c r="W10" s="369" t="s">
        <v>1981</v>
      </c>
      <c r="X10" s="369" t="s">
        <v>1982</v>
      </c>
      <c r="Y10" s="369" t="s">
        <v>1983</v>
      </c>
      <c r="Z10" s="369" t="s">
        <v>1984</v>
      </c>
      <c r="AA10" s="369" t="s">
        <v>1985</v>
      </c>
      <c r="AB10" s="369" t="s">
        <v>1986</v>
      </c>
      <c r="AC10" s="369" t="s">
        <v>1643</v>
      </c>
      <c r="AD10" s="369" t="s">
        <v>1994</v>
      </c>
      <c r="AE10" s="369" t="s">
        <v>1995</v>
      </c>
      <c r="AF10" s="369" t="s">
        <v>1996</v>
      </c>
      <c r="AG10" s="369" t="s">
        <v>1997</v>
      </c>
      <c r="AH10" s="369">
        <v>0</v>
      </c>
      <c r="AI10" s="369">
        <v>3364</v>
      </c>
      <c r="AJ10" s="369">
        <v>3364</v>
      </c>
      <c r="AK10" s="370">
        <v>3363.5</v>
      </c>
      <c r="AL10" s="370">
        <v>3363.5</v>
      </c>
      <c r="AM10" s="370">
        <v>0</v>
      </c>
      <c r="AN10" s="370">
        <v>0</v>
      </c>
      <c r="AO10" s="370">
        <v>0</v>
      </c>
      <c r="AP10" s="370">
        <v>3363.5</v>
      </c>
      <c r="AQ10" s="370">
        <v>0</v>
      </c>
      <c r="AR10" s="370">
        <v>0</v>
      </c>
      <c r="AS10" s="370">
        <v>0</v>
      </c>
      <c r="AT10" s="370">
        <v>0</v>
      </c>
      <c r="AU10" s="370">
        <v>0</v>
      </c>
      <c r="AV10" s="370">
        <v>0</v>
      </c>
      <c r="AW10" s="370">
        <v>0</v>
      </c>
      <c r="AX10" s="370">
        <v>0</v>
      </c>
      <c r="AY10" s="370">
        <v>0</v>
      </c>
      <c r="AZ10" s="370">
        <v>0</v>
      </c>
      <c r="BA10" s="370">
        <v>0</v>
      </c>
      <c r="BB10" s="370">
        <v>0</v>
      </c>
      <c r="BC10" s="370">
        <v>3363.5</v>
      </c>
      <c r="BD10" s="370">
        <v>0</v>
      </c>
      <c r="BE10" s="370">
        <v>0</v>
      </c>
      <c r="BF10" s="370">
        <v>0</v>
      </c>
      <c r="BG10" s="370">
        <v>0</v>
      </c>
      <c r="BH10" s="370">
        <v>0</v>
      </c>
      <c r="BI10" s="370">
        <v>0</v>
      </c>
      <c r="BJ10" s="370">
        <v>0</v>
      </c>
      <c r="BK10" s="370">
        <v>0</v>
      </c>
      <c r="BL10" s="370">
        <v>0</v>
      </c>
      <c r="BM10" s="370">
        <v>0</v>
      </c>
      <c r="BN10" s="370">
        <v>0</v>
      </c>
      <c r="BO10" s="370">
        <v>3363.5</v>
      </c>
      <c r="BP10" s="370">
        <v>0</v>
      </c>
      <c r="BQ10" s="370">
        <v>0</v>
      </c>
      <c r="BR10" s="370">
        <v>0</v>
      </c>
      <c r="BS10" s="370">
        <v>0</v>
      </c>
      <c r="BT10" s="370">
        <v>0</v>
      </c>
      <c r="BU10" s="370">
        <v>0</v>
      </c>
      <c r="BV10" s="370">
        <v>0</v>
      </c>
      <c r="BW10" s="370">
        <v>0</v>
      </c>
      <c r="BX10" s="370">
        <v>0</v>
      </c>
      <c r="BY10" s="370">
        <v>0</v>
      </c>
      <c r="BZ10" s="370">
        <v>3363.5</v>
      </c>
      <c r="CA10" s="370">
        <v>0</v>
      </c>
      <c r="CB10" s="370">
        <v>0</v>
      </c>
      <c r="CC10" s="370">
        <v>0</v>
      </c>
      <c r="CD10" s="370">
        <v>0</v>
      </c>
      <c r="CE10" s="370">
        <v>0</v>
      </c>
      <c r="CF10" s="370">
        <v>0</v>
      </c>
      <c r="CG10" s="370">
        <v>0</v>
      </c>
      <c r="CH10" s="370">
        <v>0</v>
      </c>
      <c r="CI10" s="48" t="s">
        <v>1987</v>
      </c>
      <c r="CJ10" s="48" t="s">
        <v>1988</v>
      </c>
      <c r="CK10" s="48" t="s">
        <v>1988</v>
      </c>
      <c r="CL10" s="48" t="s">
        <v>1990</v>
      </c>
      <c r="CM10" s="48" t="s">
        <v>1991</v>
      </c>
      <c r="CN10" s="48" t="s">
        <v>1998</v>
      </c>
      <c r="CO10" s="48" t="str">
        <f t="shared" si="16"/>
        <v>2.6.6.1.3.99</v>
      </c>
      <c r="CP10" s="48" t="str">
        <f>+VLOOKUP(Tabla1[[#This Row],[ESPECÍFICA]],CLASIFICADOR_,2,0)</f>
        <v>2.6.6.1.3.99 - OTROS ACTIVOS INTANGIBLES</v>
      </c>
      <c r="CQ10" s="48" t="str">
        <f>+VLOOKUP(Tabla1[[#This Row],[ESPECÍFICA]],CLASIFICADOR_,3,0)</f>
        <v>2.6.6.1 - ADQUISICION DE OTROS ACTIVOS FIJOS</v>
      </c>
      <c r="CR10" s="48" t="str">
        <f>+VLOOKUP(Tabla1[[#This Row],[ESPECÍFICA]],CLASIFICADOR_,4,0)</f>
        <v xml:space="preserve"> </v>
      </c>
      <c r="CS10" s="48">
        <f>+VLOOKUP(Tabla1[[#This Row],[ESPECÍFICA]],CLASIFICADOR_,5,0)</f>
        <v>0</v>
      </c>
      <c r="CT10" s="113" t="str">
        <f>+VLOOKUP(Tabla1[[#This Row],[ESPECÍFICA]],CLASIFICADOR_,6,0)</f>
        <v>N/R</v>
      </c>
      <c r="CU10" s="48" t="str">
        <f>+VLOOKUP(Tabla1[[#This Row],[ESPECÍFICA]],CLASIFICADOR_,7,0)</f>
        <v>N/R</v>
      </c>
      <c r="CV10" s="48">
        <f>+VLOOKUP(Tabla1[[#This Row],[ESPECÍFICA]],CLASIFICADOR_,8,0)</f>
        <v>0</v>
      </c>
      <c r="CW10" s="113" t="str">
        <f>+CONCATENATE("2.",Tabla1[[#This Row],[generica]])</f>
        <v>2.6.ADQUISICION DE ACTIVOS NO FINANCIEROS</v>
      </c>
      <c r="CX10" s="48" t="str">
        <f t="shared" si="5"/>
        <v>0001-PI 2</v>
      </c>
      <c r="CY10" s="113" t="str">
        <f t="shared" si="6"/>
        <v>0001-PI 2</v>
      </c>
      <c r="CZ10" s="20" t="str">
        <f t="shared" si="7"/>
        <v>0001-PI 2</v>
      </c>
      <c r="DA10" s="113" t="str">
        <f>+CONCATENATE(Tabla1[[#This Row],[CC COMPLETO]],Tabla1[[#This Row],[ESPECÍFICA]])</f>
        <v>0001-PI 22.6.6.1.3.99</v>
      </c>
      <c r="DB10" s="49">
        <f t="shared" si="8"/>
        <v>3363.5</v>
      </c>
      <c r="DC10" s="49">
        <f t="shared" si="9"/>
        <v>3363.5</v>
      </c>
      <c r="DD10" s="49">
        <f t="shared" si="10"/>
        <v>3363.5</v>
      </c>
      <c r="DE10" s="49">
        <f t="shared" si="11"/>
        <v>0.5</v>
      </c>
      <c r="DF10" s="49">
        <f t="shared" si="12"/>
        <v>0</v>
      </c>
      <c r="DG10" s="49">
        <f t="shared" si="13"/>
        <v>0</v>
      </c>
      <c r="DH10" s="49">
        <f t="shared" si="14"/>
        <v>0.5</v>
      </c>
      <c r="DI10" s="50">
        <f t="shared" si="15"/>
        <v>0</v>
      </c>
      <c r="DJ10" s="78">
        <f>+SUM(Tabla1[[#This Row],[EJECUTADO 01]:[EJECUTADO 06]])</f>
        <v>3363.5</v>
      </c>
      <c r="DK10" s="78">
        <f>+Tabla1[[#This Row],[mto_devenga_01]]</f>
        <v>0</v>
      </c>
      <c r="DL10" s="78">
        <f>+Tabla1[[#This Row],[mto_devenga_02]]</f>
        <v>0</v>
      </c>
      <c r="DM10" s="78">
        <f>+Tabla1[[#This Row],[mto_devenga_03]]</f>
        <v>0</v>
      </c>
      <c r="DN10" s="78">
        <f>+Tabla1[[#This Row],[mto_devenga_04]]</f>
        <v>0</v>
      </c>
      <c r="DO10" s="78">
        <f>+Tabla1[[#This Row],[mto_devenga_05]]</f>
        <v>3363.5</v>
      </c>
      <c r="DP10" s="76">
        <f>+Tabla1[[#This Row],[mto_devenga_06]]</f>
        <v>0</v>
      </c>
      <c r="DQ10" s="76">
        <f>+Tabla1[[#This Row],[mto_devenga_07]]</f>
        <v>0</v>
      </c>
      <c r="DR10" s="76">
        <f>+Tabla1[[#This Row],[mto_devenga_08]]</f>
        <v>0</v>
      </c>
      <c r="DS10" s="76">
        <f>+Tabla1[[#This Row],[mto_devenga_09]]</f>
        <v>0</v>
      </c>
      <c r="DT10" s="76">
        <f>IFERROR(VLOOKUP(Tabla1[[#This Row],[COD SE]],PF_OCTUBRE,14,0),"0")</f>
        <v>0</v>
      </c>
      <c r="DU10" s="76">
        <f>IFERROR(VLOOKUP(Tabla1[[#This Row],[COD SE]],PF_OCTUBRE,15,0),"0")</f>
        <v>0</v>
      </c>
      <c r="DV10" s="76">
        <f>IFERROR(VLOOKUP(Tabla1[[#This Row],[COD SE]],PF_OCTUBRE,16,0),"0")</f>
        <v>0.5</v>
      </c>
      <c r="DW10" s="76">
        <f>+SUM(Tabla1[[#This Row],[EJECUTADO 01]:[PF DICIEMBRE
]])</f>
        <v>3364</v>
      </c>
      <c r="DX10" s="76">
        <f>IFERROR(VLOOKUP(Tabla1[[#This Row],[COD SE]],PF_OCTUBRE,18,0),"0")</f>
        <v>0</v>
      </c>
      <c r="DY10" s="76">
        <f>IFERROR(VLOOKUP(Tabla1[[#This Row],[COD SE]],PF_OCTUBRE,19,0),"0")</f>
        <v>0</v>
      </c>
      <c r="DZ10" s="76">
        <f>IFERROR(VLOOKUP(Tabla1[[#This Row],[COD SE]],PF_OCTUBRE,20,0),"0")</f>
        <v>0</v>
      </c>
      <c r="EA10" s="76">
        <f>+Tabla1[[#This Row],[TOTAL EJEC REAL]]+Tabla1[[#This Row],[SALDO FINAL]]</f>
        <v>3364</v>
      </c>
      <c r="EB10" s="76">
        <f>IFERROR(VLOOKUP(Tabla1[[#This Row],[COD SE]],PF_OCTUBRE,22,0),"0")</f>
        <v>0.5</v>
      </c>
      <c r="EC10" s="76">
        <f>+IFERROR(VLOOKUP(Tabla1[[#This Row],[COD SE]],SALDO_ESC_2,7,0),0)</f>
        <v>0</v>
      </c>
      <c r="ED10" s="76">
        <f>+IFERROR(VLOOKUP(Tabla1[[#This Row],[COD SE]],SALDO_ESC_3,7,0),0)</f>
        <v>0</v>
      </c>
      <c r="EE10" s="76">
        <f>+Tabla1[[#This Row],[mto_pim]]-Tabla1[[#This Row],[TRANSF ESC2 ]]</f>
        <v>3364</v>
      </c>
      <c r="EF10" s="76">
        <f>+Tabla1[[#This Row],[mto_pim]]-Tabla1[[#This Row],[TRANFS ESC 3 ]]</f>
        <v>3364</v>
      </c>
      <c r="EG10" s="76">
        <f>+IFERROR(VLOOKUP(Tabla1[[#This Row],[COD SE]],HISTORICO,4,0),0)</f>
        <v>0</v>
      </c>
      <c r="EH10" s="76">
        <f>+IFERROR(VLOOKUP(Tabla1[[#This Row],[COD SE]],HISTORICO,5,0),0)</f>
        <v>0</v>
      </c>
      <c r="EI10" s="76">
        <f>+IFERROR(VLOOKUP(Tabla1[[#This Row],[COD SE]],HISTORICO,6,0),0)</f>
        <v>0</v>
      </c>
      <c r="EJ10" s="76">
        <f>+IFERROR(VLOOKUP(Tabla1[[#This Row],[COD SE]],HISTORICO,7,0),0)</f>
        <v>0</v>
      </c>
      <c r="EK10" s="76">
        <f>+IFERROR(VLOOKUP(Tabla1[[#This Row],[COD SE]],HISTORICO,8,0),0)</f>
        <v>0</v>
      </c>
      <c r="EL10" s="76">
        <f>+IFERROR(VLOOKUP(Tabla1[[#This Row],[COD SE]],HISTORICO,9,0),0)</f>
        <v>0</v>
      </c>
      <c r="EM10" s="76">
        <f>+IFERROR(VLOOKUP(Tabla1[[#This Row],[COD SE]],HISTORICO,10,0),0)</f>
        <v>0</v>
      </c>
      <c r="EN10" s="76">
        <f>+IFERROR(VLOOKUP(Tabla1[[#This Row],[COD SE]],HISTORICO,11,0),0)</f>
        <v>0</v>
      </c>
      <c r="EO10" s="76">
        <f>+IFERROR(VLOOKUP(Tabla1[[#This Row],[COD SE]],HISTORICO,12,0),0)</f>
        <v>0</v>
      </c>
      <c r="EP10" s="58">
        <f>+SUM(Tabla1[[#This Row],[EJECUTADO 01]:[EJECUTADO 03]])</f>
        <v>0</v>
      </c>
      <c r="EQ10" s="58">
        <f>+SUM(Tabla1[[#This Row],[EJECUTADO 04]:[EJECUTADO 06]])</f>
        <v>3363.5</v>
      </c>
      <c r="ER10" s="58">
        <f>+SUM(Tabla1[[#This Row],[EJECUTADO 07]:[EJECUTADO 09]])</f>
        <v>0</v>
      </c>
      <c r="ES10" s="58">
        <f>+SUM(Tabla1[[#This Row],[PF OCTUBRE]:[PF DICIEMBRE
]])</f>
        <v>0.5</v>
      </c>
      <c r="ET10" s="58">
        <f>+SUM(Tabla1[[#This Row],[EJECUTADO 01]:[EJECUTADO 09]])</f>
        <v>3363.5</v>
      </c>
    </row>
    <row r="11" spans="1:153" ht="12.75" customHeight="1" x14ac:dyDescent="0.2">
      <c r="A11" s="369">
        <v>2025</v>
      </c>
      <c r="B11" s="369" t="s">
        <v>1969</v>
      </c>
      <c r="C11" s="369" t="s">
        <v>1970</v>
      </c>
      <c r="D11" s="369" t="s">
        <v>1971</v>
      </c>
      <c r="E11" s="369">
        <v>1650</v>
      </c>
      <c r="F11" s="369" t="s">
        <v>1597</v>
      </c>
      <c r="G11" s="369" t="s">
        <v>1999</v>
      </c>
      <c r="H11" s="369" t="s">
        <v>1604</v>
      </c>
      <c r="I11" s="369" t="s">
        <v>2000</v>
      </c>
      <c r="J11" s="369" t="s">
        <v>2001</v>
      </c>
      <c r="K11" s="369" t="s">
        <v>1975</v>
      </c>
      <c r="L11" s="369" t="s">
        <v>1976</v>
      </c>
      <c r="M11" s="369" t="s">
        <v>1977</v>
      </c>
      <c r="N11" s="369">
        <v>1</v>
      </c>
      <c r="O11" s="369" t="s">
        <v>2002</v>
      </c>
      <c r="P11" s="369" t="s">
        <v>2003</v>
      </c>
      <c r="Q11" s="369">
        <v>49</v>
      </c>
      <c r="R11" s="369">
        <v>0</v>
      </c>
      <c r="S11" s="369">
        <v>0</v>
      </c>
      <c r="T11" s="369">
        <v>0</v>
      </c>
      <c r="U11" s="369">
        <v>2</v>
      </c>
      <c r="V11" s="369" t="s">
        <v>1980</v>
      </c>
      <c r="W11" s="369" t="s">
        <v>1981</v>
      </c>
      <c r="X11" s="369" t="s">
        <v>1981</v>
      </c>
      <c r="Y11" s="369" t="s">
        <v>1983</v>
      </c>
      <c r="Z11" s="369" t="s">
        <v>1984</v>
      </c>
      <c r="AA11" s="369" t="s">
        <v>2004</v>
      </c>
      <c r="AB11" s="369" t="s">
        <v>1986</v>
      </c>
      <c r="AC11" s="369" t="s">
        <v>1656</v>
      </c>
      <c r="AD11" s="369" t="s">
        <v>1657</v>
      </c>
      <c r="AE11" s="369" t="s">
        <v>1664</v>
      </c>
      <c r="AF11" s="369" t="s">
        <v>1665</v>
      </c>
      <c r="AG11" s="369" t="s">
        <v>1667</v>
      </c>
      <c r="AH11" s="369">
        <v>52200</v>
      </c>
      <c r="AI11" s="369">
        <v>3000</v>
      </c>
      <c r="AJ11" s="369">
        <v>55200</v>
      </c>
      <c r="AK11" s="370">
        <v>51000</v>
      </c>
      <c r="AL11" s="370">
        <v>51000</v>
      </c>
      <c r="AM11" s="370">
        <v>0</v>
      </c>
      <c r="AN11" s="370">
        <v>0</v>
      </c>
      <c r="AO11" s="370">
        <v>0</v>
      </c>
      <c r="AP11" s="370">
        <v>0</v>
      </c>
      <c r="AQ11" s="370">
        <v>0</v>
      </c>
      <c r="AR11" s="370">
        <v>0</v>
      </c>
      <c r="AS11" s="370">
        <v>21000</v>
      </c>
      <c r="AT11" s="370">
        <v>0</v>
      </c>
      <c r="AU11" s="370">
        <v>0</v>
      </c>
      <c r="AV11" s="370">
        <v>0</v>
      </c>
      <c r="AW11" s="370">
        <v>0</v>
      </c>
      <c r="AX11" s="370">
        <v>0</v>
      </c>
      <c r="AY11" s="370">
        <v>0</v>
      </c>
      <c r="AZ11" s="370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21000</v>
      </c>
      <c r="BF11" s="370">
        <v>0</v>
      </c>
      <c r="BG11" s="370">
        <v>0</v>
      </c>
      <c r="BH11" s="370">
        <v>0</v>
      </c>
      <c r="BI11" s="370">
        <v>0</v>
      </c>
      <c r="BJ11" s="370">
        <v>0</v>
      </c>
      <c r="BK11" s="370">
        <v>0</v>
      </c>
      <c r="BL11" s="370">
        <v>0</v>
      </c>
      <c r="BM11" s="370">
        <v>0</v>
      </c>
      <c r="BN11" s="370">
        <v>0</v>
      </c>
      <c r="BO11" s="370">
        <v>0</v>
      </c>
      <c r="BP11" s="370">
        <v>0</v>
      </c>
      <c r="BQ11" s="370">
        <v>21000</v>
      </c>
      <c r="BR11" s="370">
        <v>0</v>
      </c>
      <c r="BS11" s="370">
        <v>0</v>
      </c>
      <c r="BT11" s="370">
        <v>0</v>
      </c>
      <c r="BU11" s="370">
        <v>0</v>
      </c>
      <c r="BV11" s="370">
        <v>0</v>
      </c>
      <c r="BW11" s="370">
        <v>0</v>
      </c>
      <c r="BX11" s="370">
        <v>0</v>
      </c>
      <c r="BY11" s="370">
        <v>0</v>
      </c>
      <c r="BZ11" s="370">
        <v>0</v>
      </c>
      <c r="CA11" s="370">
        <v>0</v>
      </c>
      <c r="CB11" s="370">
        <v>0</v>
      </c>
      <c r="CC11" s="370">
        <v>21000</v>
      </c>
      <c r="CD11" s="370">
        <v>0</v>
      </c>
      <c r="CE11" s="370">
        <v>0</v>
      </c>
      <c r="CF11" s="370">
        <v>0</v>
      </c>
      <c r="CG11" s="370">
        <v>0</v>
      </c>
      <c r="CH11" s="370">
        <v>0</v>
      </c>
      <c r="CI11" s="48" t="s">
        <v>1987</v>
      </c>
      <c r="CJ11" s="48" t="s">
        <v>1990</v>
      </c>
      <c r="CK11" s="48" t="s">
        <v>1990</v>
      </c>
      <c r="CL11" s="48" t="s">
        <v>2005</v>
      </c>
      <c r="CM11" s="48" t="s">
        <v>1990</v>
      </c>
      <c r="CN11" s="48" t="s">
        <v>1993</v>
      </c>
      <c r="CO11" s="48" t="str">
        <f t="shared" si="16"/>
        <v>2.1.1.9.1.4</v>
      </c>
      <c r="CP11" s="48" t="str">
        <f>+VLOOKUP(Tabla1[[#This Row],[ESPECÍFICA]],CLASIFICADOR_,2,0)</f>
        <v>2.1.1.9.1.4 - AGUINALDOS DE CONTRATO ADMINISTRATIVO DE SERVICIOS</v>
      </c>
      <c r="CQ11" s="48" t="str">
        <f>+VLOOKUP(Tabla1[[#This Row],[ESPECÍFICA]],CLASIFICADOR_,3,0)</f>
        <v>01.CAS</v>
      </c>
      <c r="CR11" s="48" t="str">
        <f>+VLOOKUP(Tabla1[[#This Row],[ESPECÍFICA]],CLASIFICADOR_,4,0)</f>
        <v xml:space="preserve"> </v>
      </c>
      <c r="CS11" s="48">
        <f>+VLOOKUP(Tabla1[[#This Row],[ESPECÍFICA]],CLASIFICADOR_,5,0)</f>
        <v>0</v>
      </c>
      <c r="CT11" s="113" t="str">
        <f>+VLOOKUP(Tabla1[[#This Row],[ESPECÍFICA]],CLASIFICADOR_,6,0)</f>
        <v>N/R</v>
      </c>
      <c r="CU11" s="48" t="str">
        <f>+VLOOKUP(Tabla1[[#This Row],[ESPECÍFICA]],CLASIFICADOR_,7,0)</f>
        <v>N/R</v>
      </c>
      <c r="CV11" s="48">
        <f>+VLOOKUP(Tabla1[[#This Row],[ESPECÍFICA]],CLASIFICADOR_,8,0)</f>
        <v>0</v>
      </c>
      <c r="CW11" s="113" t="str">
        <f>+CONCATENATE("2.",Tabla1[[#This Row],[generica]])</f>
        <v>2.1.PERSONAL Y OBLIGACIONES SOCIALES</v>
      </c>
      <c r="CX11" s="48" t="str">
        <f t="shared" si="5"/>
        <v>0002-DCEME</v>
      </c>
      <c r="CY11" s="113" t="str">
        <f t="shared" si="6"/>
        <v>0002-DCEME (CEAM, FP)</v>
      </c>
      <c r="CZ11" s="20" t="str">
        <f t="shared" si="7"/>
        <v>0002-DCEME (IEVCEAM, G CEAM, FP)</v>
      </c>
      <c r="DA11" s="113" t="str">
        <f>+CONCATENATE(Tabla1[[#This Row],[CC COMPLETO]],Tabla1[[#This Row],[ESPECÍFICA]])</f>
        <v>0002-DCEME2.1.1.9.1.4</v>
      </c>
      <c r="DB11" s="49">
        <f t="shared" si="8"/>
        <v>21000</v>
      </c>
      <c r="DC11" s="49">
        <f t="shared" si="9"/>
        <v>21000</v>
      </c>
      <c r="DD11" s="49">
        <f t="shared" si="10"/>
        <v>21000</v>
      </c>
      <c r="DE11" s="49">
        <f t="shared" si="11"/>
        <v>4200</v>
      </c>
      <c r="DF11" s="49">
        <f t="shared" si="12"/>
        <v>0</v>
      </c>
      <c r="DG11" s="49">
        <f t="shared" si="13"/>
        <v>30000</v>
      </c>
      <c r="DH11" s="49">
        <f t="shared" si="14"/>
        <v>34200</v>
      </c>
      <c r="DI11" s="50">
        <f t="shared" si="15"/>
        <v>0.40229885057471265</v>
      </c>
      <c r="DJ11" s="78">
        <f>+SUM(Tabla1[[#This Row],[EJECUTADO 01]:[EJECUTADO 06]])</f>
        <v>0</v>
      </c>
      <c r="DK11" s="78">
        <f>+Tabla1[[#This Row],[mto_devenga_01]]</f>
        <v>0</v>
      </c>
      <c r="DL11" s="78">
        <f>+Tabla1[[#This Row],[mto_devenga_02]]</f>
        <v>0</v>
      </c>
      <c r="DM11" s="78">
        <f>+Tabla1[[#This Row],[mto_devenga_03]]</f>
        <v>0</v>
      </c>
      <c r="DN11" s="78">
        <f>+Tabla1[[#This Row],[mto_devenga_04]]</f>
        <v>0</v>
      </c>
      <c r="DO11" s="78">
        <f>+Tabla1[[#This Row],[mto_devenga_05]]</f>
        <v>0</v>
      </c>
      <c r="DP11" s="76">
        <f>+Tabla1[[#This Row],[mto_devenga_06]]</f>
        <v>0</v>
      </c>
      <c r="DQ11" s="76">
        <f>+Tabla1[[#This Row],[mto_devenga_07]]</f>
        <v>21000</v>
      </c>
      <c r="DR11" s="76">
        <f>+Tabla1[[#This Row],[mto_devenga_08]]</f>
        <v>0</v>
      </c>
      <c r="DS11" s="76">
        <f>+Tabla1[[#This Row],[mto_devenga_09]]</f>
        <v>0</v>
      </c>
      <c r="DT11" s="76">
        <f>IFERROR(VLOOKUP(Tabla1[[#This Row],[COD SE]],PF_OCTUBRE,14,0),"0")</f>
        <v>0</v>
      </c>
      <c r="DU11" s="76">
        <f>IFERROR(VLOOKUP(Tabla1[[#This Row],[COD SE]],PF_OCTUBRE,15,0),"0")</f>
        <v>0</v>
      </c>
      <c r="DV11" s="76">
        <f>IFERROR(VLOOKUP(Tabla1[[#This Row],[COD SE]],PF_OCTUBRE,16,0),"0")</f>
        <v>23400</v>
      </c>
      <c r="DW11" s="76">
        <f>+SUM(Tabla1[[#This Row],[EJECUTADO 01]:[PF DICIEMBRE
]])</f>
        <v>44400</v>
      </c>
      <c r="DX11" s="76">
        <f>IFERROR(VLOOKUP(Tabla1[[#This Row],[COD SE]],PF_OCTUBRE,18,0),"0")</f>
        <v>0</v>
      </c>
      <c r="DY11" s="76">
        <f>IFERROR(VLOOKUP(Tabla1[[#This Row],[COD SE]],PF_OCTUBRE,19,0),"0")</f>
        <v>10800</v>
      </c>
      <c r="DZ11" s="76">
        <f>IFERROR(VLOOKUP(Tabla1[[#This Row],[COD SE]],PF_OCTUBRE,20,0),"0")</f>
        <v>10800</v>
      </c>
      <c r="EA11" s="76">
        <f>+Tabla1[[#This Row],[TOTAL EJEC REAL]]+Tabla1[[#This Row],[SALDO FINAL]]</f>
        <v>55200</v>
      </c>
      <c r="EB11" s="76">
        <f>IFERROR(VLOOKUP(Tabla1[[#This Row],[COD SE]],PF_OCTUBRE,22,0),"0")</f>
        <v>34200</v>
      </c>
      <c r="EC11" s="76">
        <f>+IFERROR(VLOOKUP(Tabla1[[#This Row],[COD SE]],SALDO_ESC_2,7,0),0)</f>
        <v>0</v>
      </c>
      <c r="ED11" s="76">
        <f>+IFERROR(VLOOKUP(Tabla1[[#This Row],[COD SE]],SALDO_ESC_3,7,0),0)</f>
        <v>10800</v>
      </c>
      <c r="EE11" s="76">
        <f>+Tabla1[[#This Row],[mto_pim]]-Tabla1[[#This Row],[TRANSF ESC2 ]]</f>
        <v>55200</v>
      </c>
      <c r="EF11" s="76">
        <f>+Tabla1[[#This Row],[mto_pim]]-Tabla1[[#This Row],[TRANFS ESC 3 ]]</f>
        <v>44400</v>
      </c>
      <c r="EG11" s="76">
        <f>+IFERROR(VLOOKUP(Tabla1[[#This Row],[COD SE]],HISTORICO,4,0),0)</f>
        <v>0</v>
      </c>
      <c r="EH11" s="76">
        <f>+IFERROR(VLOOKUP(Tabla1[[#This Row],[COD SE]],HISTORICO,5,0),0)</f>
        <v>0</v>
      </c>
      <c r="EI11" s="76">
        <f>+IFERROR(VLOOKUP(Tabla1[[#This Row],[COD SE]],HISTORICO,6,0),0)</f>
        <v>0</v>
      </c>
      <c r="EJ11" s="76">
        <f>+IFERROR(VLOOKUP(Tabla1[[#This Row],[COD SE]],HISTORICO,7,0),0)</f>
        <v>0</v>
      </c>
      <c r="EK11" s="76">
        <f>+IFERROR(VLOOKUP(Tabla1[[#This Row],[COD SE]],HISTORICO,8,0),0)</f>
        <v>0</v>
      </c>
      <c r="EL11" s="76">
        <f>+IFERROR(VLOOKUP(Tabla1[[#This Row],[COD SE]],HISTORICO,9,0),0)</f>
        <v>0</v>
      </c>
      <c r="EM11" s="76">
        <f>+IFERROR(VLOOKUP(Tabla1[[#This Row],[COD SE]],HISTORICO,10,0),0)</f>
        <v>21000</v>
      </c>
      <c r="EN11" s="76">
        <f>+IFERROR(VLOOKUP(Tabla1[[#This Row],[COD SE]],HISTORICO,11,0),0)</f>
        <v>0</v>
      </c>
      <c r="EO11" s="76">
        <f>+IFERROR(VLOOKUP(Tabla1[[#This Row],[COD SE]],HISTORICO,12,0),0)</f>
        <v>0</v>
      </c>
      <c r="EP11" s="58">
        <f>+SUM(Tabla1[[#This Row],[EJECUTADO 01]:[EJECUTADO 03]])</f>
        <v>0</v>
      </c>
      <c r="EQ11" s="58">
        <f>+SUM(Tabla1[[#This Row],[EJECUTADO 04]:[EJECUTADO 06]])</f>
        <v>0</v>
      </c>
      <c r="ER11" s="58">
        <f>+SUM(Tabla1[[#This Row],[EJECUTADO 07]:[EJECUTADO 09]])</f>
        <v>21000</v>
      </c>
      <c r="ES11" s="58">
        <f>+SUM(Tabla1[[#This Row],[PF OCTUBRE]:[PF DICIEMBRE
]])</f>
        <v>23400</v>
      </c>
      <c r="ET11" s="58">
        <f>+SUM(Tabla1[[#This Row],[EJECUTADO 01]:[EJECUTADO 09]])</f>
        <v>21000</v>
      </c>
    </row>
    <row r="12" spans="1:153" ht="12.75" customHeight="1" x14ac:dyDescent="0.2">
      <c r="A12" s="369">
        <v>2025</v>
      </c>
      <c r="B12" s="369" t="s">
        <v>1969</v>
      </c>
      <c r="C12" s="369" t="s">
        <v>1970</v>
      </c>
      <c r="D12" s="369" t="s">
        <v>1971</v>
      </c>
      <c r="E12" s="369">
        <v>1650</v>
      </c>
      <c r="F12" s="369" t="s">
        <v>1597</v>
      </c>
      <c r="G12" s="369" t="s">
        <v>1999</v>
      </c>
      <c r="H12" s="369" t="s">
        <v>1604</v>
      </c>
      <c r="I12" s="369" t="s">
        <v>2000</v>
      </c>
      <c r="J12" s="369" t="s">
        <v>2001</v>
      </c>
      <c r="K12" s="369" t="s">
        <v>1975</v>
      </c>
      <c r="L12" s="369" t="s">
        <v>1976</v>
      </c>
      <c r="M12" s="369" t="s">
        <v>1977</v>
      </c>
      <c r="N12" s="369">
        <v>1</v>
      </c>
      <c r="O12" s="369" t="s">
        <v>2002</v>
      </c>
      <c r="P12" s="369" t="s">
        <v>2003</v>
      </c>
      <c r="Q12" s="369">
        <v>49</v>
      </c>
      <c r="R12" s="369">
        <v>0</v>
      </c>
      <c r="S12" s="369">
        <v>0</v>
      </c>
      <c r="T12" s="369">
        <v>0</v>
      </c>
      <c r="U12" s="369">
        <v>2</v>
      </c>
      <c r="V12" s="369" t="s">
        <v>1980</v>
      </c>
      <c r="W12" s="369" t="s">
        <v>1981</v>
      </c>
      <c r="X12" s="369" t="s">
        <v>1981</v>
      </c>
      <c r="Y12" s="369" t="s">
        <v>1983</v>
      </c>
      <c r="Z12" s="369" t="s">
        <v>1984</v>
      </c>
      <c r="AA12" s="369" t="s">
        <v>2004</v>
      </c>
      <c r="AB12" s="369" t="s">
        <v>1986</v>
      </c>
      <c r="AC12" s="369" t="s">
        <v>1656</v>
      </c>
      <c r="AD12" s="369" t="s">
        <v>2006</v>
      </c>
      <c r="AE12" s="369" t="s">
        <v>2007</v>
      </c>
      <c r="AF12" s="369" t="s">
        <v>2007</v>
      </c>
      <c r="AG12" s="369" t="s">
        <v>2008</v>
      </c>
      <c r="AH12" s="369">
        <v>0</v>
      </c>
      <c r="AI12" s="369">
        <v>11329</v>
      </c>
      <c r="AJ12" s="369">
        <v>11329</v>
      </c>
      <c r="AK12" s="370">
        <v>11329</v>
      </c>
      <c r="AL12" s="370">
        <v>11329</v>
      </c>
      <c r="AM12" s="370">
        <v>0</v>
      </c>
      <c r="AN12" s="370">
        <v>0</v>
      </c>
      <c r="AO12" s="370">
        <v>0</v>
      </c>
      <c r="AP12" s="370">
        <v>4988.55</v>
      </c>
      <c r="AQ12" s="370">
        <v>0</v>
      </c>
      <c r="AR12" s="370">
        <v>0</v>
      </c>
      <c r="AS12" s="370">
        <v>4884.63</v>
      </c>
      <c r="AT12" s="370">
        <v>0</v>
      </c>
      <c r="AU12" s="370">
        <v>1454.88</v>
      </c>
      <c r="AV12" s="370">
        <v>0</v>
      </c>
      <c r="AW12" s="370">
        <v>0</v>
      </c>
      <c r="AX12" s="370">
        <v>0</v>
      </c>
      <c r="AY12" s="370">
        <v>0</v>
      </c>
      <c r="AZ12" s="370">
        <v>0</v>
      </c>
      <c r="BA12" s="370">
        <v>0</v>
      </c>
      <c r="BB12" s="370">
        <v>4988.55</v>
      </c>
      <c r="BC12" s="370">
        <v>0</v>
      </c>
      <c r="BD12" s="370">
        <v>0</v>
      </c>
      <c r="BE12" s="370">
        <v>4884.63</v>
      </c>
      <c r="BF12" s="370">
        <v>0</v>
      </c>
      <c r="BG12" s="370">
        <v>1454.88</v>
      </c>
      <c r="BH12" s="370">
        <v>0</v>
      </c>
      <c r="BI12" s="370">
        <v>0</v>
      </c>
      <c r="BJ12" s="370">
        <v>0</v>
      </c>
      <c r="BK12" s="370">
        <v>0</v>
      </c>
      <c r="BL12" s="370">
        <v>0</v>
      </c>
      <c r="BM12" s="370">
        <v>0</v>
      </c>
      <c r="BN12" s="370">
        <v>4988.55</v>
      </c>
      <c r="BO12" s="370">
        <v>0</v>
      </c>
      <c r="BP12" s="370">
        <v>0</v>
      </c>
      <c r="BQ12" s="370">
        <v>4884.63</v>
      </c>
      <c r="BR12" s="370">
        <v>0</v>
      </c>
      <c r="BS12" s="370">
        <v>1454.88</v>
      </c>
      <c r="BT12" s="370">
        <v>0</v>
      </c>
      <c r="BU12" s="370">
        <v>0</v>
      </c>
      <c r="BV12" s="370">
        <v>0</v>
      </c>
      <c r="BW12" s="370">
        <v>0</v>
      </c>
      <c r="BX12" s="370">
        <v>0</v>
      </c>
      <c r="BY12" s="370">
        <v>0</v>
      </c>
      <c r="BZ12" s="370">
        <v>4988.55</v>
      </c>
      <c r="CA12" s="370">
        <v>0</v>
      </c>
      <c r="CB12" s="370">
        <v>0</v>
      </c>
      <c r="CC12" s="370">
        <v>4884.63</v>
      </c>
      <c r="CD12" s="370">
        <v>0</v>
      </c>
      <c r="CE12" s="370">
        <v>1454.88</v>
      </c>
      <c r="CF12" s="370">
        <v>0</v>
      </c>
      <c r="CG12" s="370">
        <v>0</v>
      </c>
      <c r="CH12" s="370">
        <v>0</v>
      </c>
      <c r="CI12" s="48" t="s">
        <v>1987</v>
      </c>
      <c r="CJ12" s="48" t="s">
        <v>1990</v>
      </c>
      <c r="CK12" s="48" t="s">
        <v>1993</v>
      </c>
      <c r="CL12" s="48" t="s">
        <v>1990</v>
      </c>
      <c r="CM12" s="48" t="s">
        <v>1990</v>
      </c>
      <c r="CN12" s="48" t="s">
        <v>1988</v>
      </c>
      <c r="CO12" s="48" t="str">
        <f t="shared" si="16"/>
        <v>2.1.4.1.1.6</v>
      </c>
      <c r="CP12" s="48" t="str">
        <f>+VLOOKUP(Tabla1[[#This Row],[ESPECÍFICA]],CLASIFICADOR_,2,0)</f>
        <v>2.1.4.1.1.6 - COMPENSACION VACACIONAL (VACACIONES TRUNCAS) AL PERSONAL ACTIVO</v>
      </c>
      <c r="CQ12" s="48" t="str">
        <f>+VLOOKUP(Tabla1[[#This Row],[ESPECÍFICA]],CLASIFICADOR_,3,0)</f>
        <v>02.SERVIR</v>
      </c>
      <c r="CR12" s="48" t="str">
        <f>+VLOOKUP(Tabla1[[#This Row],[ESPECÍFICA]],CLASIFICADOR_,4,0)</f>
        <v xml:space="preserve"> </v>
      </c>
      <c r="CS12" s="48">
        <f>+VLOOKUP(Tabla1[[#This Row],[ESPECÍFICA]],CLASIFICADOR_,5,0)</f>
        <v>0</v>
      </c>
      <c r="CT12" s="113" t="str">
        <f>+VLOOKUP(Tabla1[[#This Row],[ESPECÍFICA]],CLASIFICADOR_,6,0)</f>
        <v>N/R</v>
      </c>
      <c r="CU12" s="48" t="str">
        <f>+VLOOKUP(Tabla1[[#This Row],[ESPECÍFICA]],CLASIFICADOR_,7,0)</f>
        <v>N/R</v>
      </c>
      <c r="CV12" s="48">
        <f>+VLOOKUP(Tabla1[[#This Row],[ESPECÍFICA]],CLASIFICADOR_,8,0)</f>
        <v>0</v>
      </c>
      <c r="CW12" s="113" t="str">
        <f>+CONCATENATE("2.",Tabla1[[#This Row],[generica]])</f>
        <v>2.1.PERSONAL Y OBLIGACIONES SOCIALES</v>
      </c>
      <c r="CX12" s="48" t="str">
        <f t="shared" si="5"/>
        <v>0002-DCEME</v>
      </c>
      <c r="CY12" s="113" t="str">
        <f t="shared" si="6"/>
        <v>0002-DCEME (CEAM, FP)</v>
      </c>
      <c r="CZ12" s="20" t="str">
        <f t="shared" si="7"/>
        <v>0002-DCEME (IEVCEAM, G CEAM, FP)</v>
      </c>
      <c r="DA12" s="113" t="str">
        <f>+CONCATENATE(Tabla1[[#This Row],[CC COMPLETO]],Tabla1[[#This Row],[ESPECÍFICA]])</f>
        <v>0002-DCEME2.1.4.1.1.6</v>
      </c>
      <c r="DB12" s="49">
        <f t="shared" si="8"/>
        <v>11328.060000000001</v>
      </c>
      <c r="DC12" s="49">
        <f t="shared" si="9"/>
        <v>11328.060000000001</v>
      </c>
      <c r="DD12" s="49">
        <f t="shared" si="10"/>
        <v>11328.060000000001</v>
      </c>
      <c r="DE12" s="49">
        <f t="shared" si="11"/>
        <v>0</v>
      </c>
      <c r="DF12" s="49">
        <f t="shared" si="12"/>
        <v>0</v>
      </c>
      <c r="DG12" s="49">
        <f t="shared" si="13"/>
        <v>0.93999999999869033</v>
      </c>
      <c r="DH12" s="49">
        <f t="shared" si="14"/>
        <v>0.93999999999869033</v>
      </c>
      <c r="DI12" s="50">
        <f t="shared" si="15"/>
        <v>0</v>
      </c>
      <c r="DJ12" s="78">
        <f>+SUM(Tabla1[[#This Row],[EJECUTADO 01]:[EJECUTADO 06]])</f>
        <v>4988.55</v>
      </c>
      <c r="DK12" s="78">
        <f>+Tabla1[[#This Row],[mto_devenga_01]]</f>
        <v>0</v>
      </c>
      <c r="DL12" s="78">
        <f>+Tabla1[[#This Row],[mto_devenga_02]]</f>
        <v>0</v>
      </c>
      <c r="DM12" s="78">
        <f>+Tabla1[[#This Row],[mto_devenga_03]]</f>
        <v>0</v>
      </c>
      <c r="DN12" s="78">
        <f>+Tabla1[[#This Row],[mto_devenga_04]]</f>
        <v>4988.55</v>
      </c>
      <c r="DO12" s="78">
        <f>+Tabla1[[#This Row],[mto_devenga_05]]</f>
        <v>0</v>
      </c>
      <c r="DP12" s="76">
        <f>+Tabla1[[#This Row],[mto_devenga_06]]</f>
        <v>0</v>
      </c>
      <c r="DQ12" s="76">
        <f>+Tabla1[[#This Row],[mto_devenga_07]]</f>
        <v>4884.63</v>
      </c>
      <c r="DR12" s="76">
        <f>+Tabla1[[#This Row],[mto_devenga_08]]</f>
        <v>0</v>
      </c>
      <c r="DS12" s="76">
        <f>+Tabla1[[#This Row],[mto_devenga_09]]</f>
        <v>1454.88</v>
      </c>
      <c r="DT12" s="76">
        <f>IFERROR(VLOOKUP(Tabla1[[#This Row],[COD SE]],PF_OCTUBRE,14,0),"0")</f>
        <v>0</v>
      </c>
      <c r="DU12" s="76">
        <f>IFERROR(VLOOKUP(Tabla1[[#This Row],[COD SE]],PF_OCTUBRE,15,0),"0")</f>
        <v>0</v>
      </c>
      <c r="DV12" s="76">
        <f>IFERROR(VLOOKUP(Tabla1[[#This Row],[COD SE]],PF_OCTUBRE,16,0),"0")</f>
        <v>0</v>
      </c>
      <c r="DW12" s="76">
        <f>+SUM(Tabla1[[#This Row],[EJECUTADO 01]:[PF DICIEMBRE
]])</f>
        <v>11328.060000000001</v>
      </c>
      <c r="DX12" s="76">
        <f>IFERROR(VLOOKUP(Tabla1[[#This Row],[COD SE]],PF_OCTUBRE,18,0),"0")</f>
        <v>0</v>
      </c>
      <c r="DY12" s="76">
        <f>IFERROR(VLOOKUP(Tabla1[[#This Row],[COD SE]],PF_OCTUBRE,19,0),"0")</f>
        <v>0.94</v>
      </c>
      <c r="DZ12" s="76">
        <f>IFERROR(VLOOKUP(Tabla1[[#This Row],[COD SE]],PF_OCTUBRE,20,0),"0")</f>
        <v>0.94</v>
      </c>
      <c r="EA12" s="76">
        <f>+Tabla1[[#This Row],[TOTAL EJEC REAL]]+Tabla1[[#This Row],[SALDO FINAL]]</f>
        <v>11329.000000000002</v>
      </c>
      <c r="EB12" s="76">
        <f>IFERROR(VLOOKUP(Tabla1[[#This Row],[COD SE]],PF_OCTUBRE,22,0),"0")</f>
        <v>0.94</v>
      </c>
      <c r="EC12" s="76">
        <f>+IFERROR(VLOOKUP(Tabla1[[#This Row],[COD SE]],SALDO_ESC_2,7,0),0)</f>
        <v>0</v>
      </c>
      <c r="ED12" s="76">
        <f>+IFERROR(VLOOKUP(Tabla1[[#This Row],[COD SE]],SALDO_ESC_3,7,0),0)</f>
        <v>0.94</v>
      </c>
      <c r="EE12" s="76">
        <f>+Tabla1[[#This Row],[mto_pim]]-Tabla1[[#This Row],[TRANSF ESC2 ]]</f>
        <v>11329</v>
      </c>
      <c r="EF12" s="76">
        <f>+Tabla1[[#This Row],[mto_pim]]-Tabla1[[#This Row],[TRANFS ESC 3 ]]</f>
        <v>11328.06</v>
      </c>
      <c r="EG12" s="76">
        <f>+IFERROR(VLOOKUP(Tabla1[[#This Row],[COD SE]],HISTORICO,4,0),0)</f>
        <v>0</v>
      </c>
      <c r="EH12" s="76">
        <f>+IFERROR(VLOOKUP(Tabla1[[#This Row],[COD SE]],HISTORICO,5,0),0)</f>
        <v>0</v>
      </c>
      <c r="EI12" s="76">
        <f>+IFERROR(VLOOKUP(Tabla1[[#This Row],[COD SE]],HISTORICO,6,0),0)</f>
        <v>4989</v>
      </c>
      <c r="EJ12" s="76">
        <f>+IFERROR(VLOOKUP(Tabla1[[#This Row],[COD SE]],HISTORICO,7,0),0)</f>
        <v>4989</v>
      </c>
      <c r="EK12" s="76">
        <f>+IFERROR(VLOOKUP(Tabla1[[#This Row],[COD SE]],HISTORICO,8,0),0)</f>
        <v>0</v>
      </c>
      <c r="EL12" s="76">
        <f>+IFERROR(VLOOKUP(Tabla1[[#This Row],[COD SE]],HISTORICO,9,0),0)</f>
        <v>0</v>
      </c>
      <c r="EM12" s="76">
        <f>+IFERROR(VLOOKUP(Tabla1[[#This Row],[COD SE]],HISTORICO,10,0),0)</f>
        <v>0</v>
      </c>
      <c r="EN12" s="76">
        <f>+IFERROR(VLOOKUP(Tabla1[[#This Row],[COD SE]],HISTORICO,11,0),0)</f>
        <v>0</v>
      </c>
      <c r="EO12" s="76">
        <f>+IFERROR(VLOOKUP(Tabla1[[#This Row],[COD SE]],HISTORICO,12,0),0)</f>
        <v>1455.37</v>
      </c>
      <c r="EP12" s="58">
        <f>+SUM(Tabla1[[#This Row],[EJECUTADO 01]:[EJECUTADO 03]])</f>
        <v>0</v>
      </c>
      <c r="EQ12" s="58">
        <f>+SUM(Tabla1[[#This Row],[EJECUTADO 04]:[EJECUTADO 06]])</f>
        <v>4988.55</v>
      </c>
      <c r="ER12" s="58">
        <f>+SUM(Tabla1[[#This Row],[EJECUTADO 07]:[EJECUTADO 09]])</f>
        <v>6339.51</v>
      </c>
      <c r="ES12" s="58">
        <f>+SUM(Tabla1[[#This Row],[PF OCTUBRE]:[PF DICIEMBRE
]])</f>
        <v>0</v>
      </c>
      <c r="ET12" s="58">
        <f>+SUM(Tabla1[[#This Row],[EJECUTADO 01]:[EJECUTADO 09]])</f>
        <v>11328.060000000001</v>
      </c>
    </row>
    <row r="13" spans="1:153" ht="12.75" customHeight="1" x14ac:dyDescent="0.2">
      <c r="A13" s="369">
        <v>2025</v>
      </c>
      <c r="B13" s="369" t="s">
        <v>1969</v>
      </c>
      <c r="C13" s="369" t="s">
        <v>1970</v>
      </c>
      <c r="D13" s="369" t="s">
        <v>1971</v>
      </c>
      <c r="E13" s="369">
        <v>1650</v>
      </c>
      <c r="F13" s="369" t="s">
        <v>1597</v>
      </c>
      <c r="G13" s="369" t="s">
        <v>1999</v>
      </c>
      <c r="H13" s="369" t="s">
        <v>1604</v>
      </c>
      <c r="I13" s="369" t="s">
        <v>2000</v>
      </c>
      <c r="J13" s="369" t="s">
        <v>2001</v>
      </c>
      <c r="K13" s="369" t="s">
        <v>1975</v>
      </c>
      <c r="L13" s="369" t="s">
        <v>1976</v>
      </c>
      <c r="M13" s="369" t="s">
        <v>1977</v>
      </c>
      <c r="N13" s="369">
        <v>1</v>
      </c>
      <c r="O13" s="369" t="s">
        <v>2002</v>
      </c>
      <c r="P13" s="369" t="s">
        <v>2003</v>
      </c>
      <c r="Q13" s="369">
        <v>49</v>
      </c>
      <c r="R13" s="369">
        <v>0</v>
      </c>
      <c r="S13" s="369">
        <v>0</v>
      </c>
      <c r="T13" s="369">
        <v>0</v>
      </c>
      <c r="U13" s="369">
        <v>2</v>
      </c>
      <c r="V13" s="369" t="s">
        <v>1980</v>
      </c>
      <c r="W13" s="369" t="s">
        <v>1981</v>
      </c>
      <c r="X13" s="369" t="s">
        <v>1981</v>
      </c>
      <c r="Y13" s="369" t="s">
        <v>1983</v>
      </c>
      <c r="Z13" s="369" t="s">
        <v>1984</v>
      </c>
      <c r="AA13" s="369" t="s">
        <v>2004</v>
      </c>
      <c r="AB13" s="369" t="s">
        <v>1986</v>
      </c>
      <c r="AC13" s="369" t="s">
        <v>1656</v>
      </c>
      <c r="AD13" s="369" t="s">
        <v>2006</v>
      </c>
      <c r="AE13" s="369" t="s">
        <v>2007</v>
      </c>
      <c r="AF13" s="369" t="s">
        <v>2007</v>
      </c>
      <c r="AG13" s="369" t="s">
        <v>2009</v>
      </c>
      <c r="AH13" s="369">
        <v>0</v>
      </c>
      <c r="AI13" s="369">
        <v>16305</v>
      </c>
      <c r="AJ13" s="369">
        <v>16305</v>
      </c>
      <c r="AK13" s="370">
        <v>13291</v>
      </c>
      <c r="AL13" s="370">
        <v>13291</v>
      </c>
      <c r="AM13" s="370">
        <v>0</v>
      </c>
      <c r="AN13" s="370">
        <v>0</v>
      </c>
      <c r="AO13" s="370">
        <v>0</v>
      </c>
      <c r="AP13" s="370">
        <v>3936.19</v>
      </c>
      <c r="AQ13" s="370">
        <v>2678.8</v>
      </c>
      <c r="AR13" s="370">
        <v>0</v>
      </c>
      <c r="AS13" s="370">
        <v>1525.61</v>
      </c>
      <c r="AT13" s="370">
        <v>0</v>
      </c>
      <c r="AU13" s="370">
        <v>0</v>
      </c>
      <c r="AV13" s="370">
        <v>0</v>
      </c>
      <c r="AW13" s="370">
        <v>0</v>
      </c>
      <c r="AX13" s="370">
        <v>0</v>
      </c>
      <c r="AY13" s="370">
        <v>0</v>
      </c>
      <c r="AZ13" s="370">
        <v>0</v>
      </c>
      <c r="BA13" s="370">
        <v>0</v>
      </c>
      <c r="BB13" s="370">
        <v>3936.19</v>
      </c>
      <c r="BC13" s="370">
        <v>2678.8</v>
      </c>
      <c r="BD13" s="370">
        <v>0</v>
      </c>
      <c r="BE13" s="370">
        <v>1525.61</v>
      </c>
      <c r="BF13" s="370">
        <v>0</v>
      </c>
      <c r="BG13" s="370">
        <v>0</v>
      </c>
      <c r="BH13" s="370">
        <v>0</v>
      </c>
      <c r="BI13" s="370">
        <v>0</v>
      </c>
      <c r="BJ13" s="370">
        <v>0</v>
      </c>
      <c r="BK13" s="370">
        <v>0</v>
      </c>
      <c r="BL13" s="370">
        <v>0</v>
      </c>
      <c r="BM13" s="370">
        <v>0</v>
      </c>
      <c r="BN13" s="370">
        <v>3936.19</v>
      </c>
      <c r="BO13" s="370">
        <v>2678.8</v>
      </c>
      <c r="BP13" s="370">
        <v>0</v>
      </c>
      <c r="BQ13" s="370">
        <v>1525.61</v>
      </c>
      <c r="BR13" s="370">
        <v>0</v>
      </c>
      <c r="BS13" s="370">
        <v>0</v>
      </c>
      <c r="BT13" s="370">
        <v>0</v>
      </c>
      <c r="BU13" s="370">
        <v>0</v>
      </c>
      <c r="BV13" s="370">
        <v>0</v>
      </c>
      <c r="BW13" s="370">
        <v>0</v>
      </c>
      <c r="BX13" s="370">
        <v>0</v>
      </c>
      <c r="BY13" s="370">
        <v>0</v>
      </c>
      <c r="BZ13" s="370">
        <v>3936.19</v>
      </c>
      <c r="CA13" s="370">
        <v>2678.8</v>
      </c>
      <c r="CB13" s="370">
        <v>0</v>
      </c>
      <c r="CC13" s="370">
        <v>1525.61</v>
      </c>
      <c r="CD13" s="370">
        <v>0</v>
      </c>
      <c r="CE13" s="370">
        <v>0</v>
      </c>
      <c r="CF13" s="370">
        <v>0</v>
      </c>
      <c r="CG13" s="370">
        <v>0</v>
      </c>
      <c r="CH13" s="370">
        <v>0</v>
      </c>
      <c r="CI13" s="48" t="s">
        <v>1987</v>
      </c>
      <c r="CJ13" s="48" t="s">
        <v>1990</v>
      </c>
      <c r="CK13" s="48" t="s">
        <v>1993</v>
      </c>
      <c r="CL13" s="48" t="s">
        <v>1990</v>
      </c>
      <c r="CM13" s="48" t="s">
        <v>1990</v>
      </c>
      <c r="CN13" s="48" t="s">
        <v>1990</v>
      </c>
      <c r="CO13" s="48" t="str">
        <f t="shared" si="16"/>
        <v>2.1.4.1.1.1</v>
      </c>
      <c r="CP13" s="48" t="str">
        <f>+VLOOKUP(Tabla1[[#This Row],[ESPECÍFICA]],CLASIFICADOR_,2,0)</f>
        <v>2.1.4.1.1.1 - COMPENSACION POR TIEMPO DE SERVICIOS DEL REGIMEN LABORAL PRIVADO Y REGIMEN DEL SERVICIO CIVIL</v>
      </c>
      <c r="CQ13" s="48" t="str">
        <f>+VLOOKUP(Tabla1[[#This Row],[ESPECÍFICA]],CLASIFICADOR_,3,0)</f>
        <v>02.SERVIR</v>
      </c>
      <c r="CR13" s="48" t="str">
        <f>+VLOOKUP(Tabla1[[#This Row],[ESPECÍFICA]],CLASIFICADOR_,4,0)</f>
        <v xml:space="preserve"> </v>
      </c>
      <c r="CS13" s="48">
        <f>+VLOOKUP(Tabla1[[#This Row],[ESPECÍFICA]],CLASIFICADOR_,5,0)</f>
        <v>0</v>
      </c>
      <c r="CT13" s="113" t="str">
        <f>+VLOOKUP(Tabla1[[#This Row],[ESPECÍFICA]],CLASIFICADOR_,6,0)</f>
        <v>N/R</v>
      </c>
      <c r="CU13" s="48" t="str">
        <f>+VLOOKUP(Tabla1[[#This Row],[ESPECÍFICA]],CLASIFICADOR_,7,0)</f>
        <v>N/R</v>
      </c>
      <c r="CV13" s="48">
        <f>+VLOOKUP(Tabla1[[#This Row],[ESPECÍFICA]],CLASIFICADOR_,8,0)</f>
        <v>0</v>
      </c>
      <c r="CW13" s="113" t="str">
        <f>+CONCATENATE("2.",Tabla1[[#This Row],[generica]])</f>
        <v>2.1.PERSONAL Y OBLIGACIONES SOCIALES</v>
      </c>
      <c r="CX13" s="48" t="str">
        <f t="shared" si="5"/>
        <v>0002-DCEME</v>
      </c>
      <c r="CY13" s="113" t="str">
        <f t="shared" si="6"/>
        <v>0002-DCEME (CEAM, FP)</v>
      </c>
      <c r="CZ13" s="20" t="str">
        <f t="shared" si="7"/>
        <v>0002-DCEME (IEVCEAM, G CEAM, FP)</v>
      </c>
      <c r="DA13" s="113" t="str">
        <f>+CONCATENATE(Tabla1[[#This Row],[CC COMPLETO]],Tabla1[[#This Row],[ESPECÍFICA]])</f>
        <v>0002-DCEME2.1.4.1.1.1</v>
      </c>
      <c r="DB13" s="49">
        <f t="shared" si="8"/>
        <v>8140.5999999999995</v>
      </c>
      <c r="DC13" s="49">
        <f t="shared" si="9"/>
        <v>8140.5999999999995</v>
      </c>
      <c r="DD13" s="49">
        <f t="shared" si="10"/>
        <v>8140.5999999999995</v>
      </c>
      <c r="DE13" s="49">
        <f t="shared" si="11"/>
        <v>3014</v>
      </c>
      <c r="DF13" s="49">
        <f t="shared" si="12"/>
        <v>0</v>
      </c>
      <c r="DG13" s="49">
        <f t="shared" si="13"/>
        <v>5150.4000000000005</v>
      </c>
      <c r="DH13" s="49">
        <f t="shared" si="14"/>
        <v>8164.4000000000005</v>
      </c>
      <c r="DI13" s="50">
        <f t="shared" si="15"/>
        <v>0</v>
      </c>
      <c r="DJ13" s="78">
        <f>+SUM(Tabla1[[#This Row],[EJECUTADO 01]:[EJECUTADO 06]])</f>
        <v>6614.99</v>
      </c>
      <c r="DK13" s="78">
        <f>+Tabla1[[#This Row],[mto_devenga_01]]</f>
        <v>0</v>
      </c>
      <c r="DL13" s="78">
        <f>+Tabla1[[#This Row],[mto_devenga_02]]</f>
        <v>0</v>
      </c>
      <c r="DM13" s="78">
        <f>+Tabla1[[#This Row],[mto_devenga_03]]</f>
        <v>0</v>
      </c>
      <c r="DN13" s="78">
        <f>+Tabla1[[#This Row],[mto_devenga_04]]</f>
        <v>3936.19</v>
      </c>
      <c r="DO13" s="78">
        <f>+Tabla1[[#This Row],[mto_devenga_05]]</f>
        <v>2678.8</v>
      </c>
      <c r="DP13" s="76">
        <f>+Tabla1[[#This Row],[mto_devenga_06]]</f>
        <v>0</v>
      </c>
      <c r="DQ13" s="76">
        <f>+Tabla1[[#This Row],[mto_devenga_07]]</f>
        <v>1525.61</v>
      </c>
      <c r="DR13" s="76">
        <f>+Tabla1[[#This Row],[mto_devenga_08]]</f>
        <v>0</v>
      </c>
      <c r="DS13" s="76">
        <f>+Tabla1[[#This Row],[mto_devenga_09]]</f>
        <v>0</v>
      </c>
      <c r="DT13" s="76">
        <f>IFERROR(VLOOKUP(Tabla1[[#This Row],[COD SE]],PF_OCTUBRE,14,0),"0")</f>
        <v>0</v>
      </c>
      <c r="DU13" s="76">
        <f>IFERROR(VLOOKUP(Tabla1[[#This Row],[COD SE]],PF_OCTUBRE,15,0),"0")</f>
        <v>8164.4</v>
      </c>
      <c r="DV13" s="76">
        <f>IFERROR(VLOOKUP(Tabla1[[#This Row],[COD SE]],PF_OCTUBRE,16,0),"0")</f>
        <v>0</v>
      </c>
      <c r="DW13" s="76">
        <f>+SUM(Tabla1[[#This Row],[EJECUTADO 01]:[PF DICIEMBRE
]])</f>
        <v>16305</v>
      </c>
      <c r="DX13" s="76">
        <f>IFERROR(VLOOKUP(Tabla1[[#This Row],[COD SE]],PF_OCTUBRE,18,0),"0")</f>
        <v>0</v>
      </c>
      <c r="DY13" s="76">
        <f>IFERROR(VLOOKUP(Tabla1[[#This Row],[COD SE]],PF_OCTUBRE,19,0),"0")</f>
        <v>0</v>
      </c>
      <c r="DZ13" s="76">
        <f>IFERROR(VLOOKUP(Tabla1[[#This Row],[COD SE]],PF_OCTUBRE,20,0),"0")</f>
        <v>0</v>
      </c>
      <c r="EA13" s="76">
        <f>+Tabla1[[#This Row],[TOTAL EJEC REAL]]+Tabla1[[#This Row],[SALDO FINAL]]</f>
        <v>16305</v>
      </c>
      <c r="EB13" s="76">
        <f>IFERROR(VLOOKUP(Tabla1[[#This Row],[COD SE]],PF_OCTUBRE,22,0),"0")</f>
        <v>0</v>
      </c>
      <c r="EC13" s="76">
        <f>+IFERROR(VLOOKUP(Tabla1[[#This Row],[COD SE]],SALDO_ESC_2,7,0),0)</f>
        <v>0</v>
      </c>
      <c r="ED13" s="76">
        <f>+IFERROR(VLOOKUP(Tabla1[[#This Row],[COD SE]],SALDO_ESC_3,7,0),0)</f>
        <v>0</v>
      </c>
      <c r="EE13" s="76">
        <f>+Tabla1[[#This Row],[mto_pim]]-Tabla1[[#This Row],[TRANSF ESC2 ]]</f>
        <v>16305</v>
      </c>
      <c r="EF13" s="76">
        <f>+Tabla1[[#This Row],[mto_pim]]-Tabla1[[#This Row],[TRANFS ESC 3 ]]</f>
        <v>16305</v>
      </c>
      <c r="EG13" s="76">
        <f>+IFERROR(VLOOKUP(Tabla1[[#This Row],[COD SE]],HISTORICO,4,0),0)</f>
        <v>0</v>
      </c>
      <c r="EH13" s="76">
        <f>+IFERROR(VLOOKUP(Tabla1[[#This Row],[COD SE]],HISTORICO,5,0),0)</f>
        <v>0</v>
      </c>
      <c r="EI13" s="76">
        <f>+IFERROR(VLOOKUP(Tabla1[[#This Row],[COD SE]],HISTORICO,6,0),0)</f>
        <v>0</v>
      </c>
      <c r="EJ13" s="76">
        <f>+IFERROR(VLOOKUP(Tabla1[[#This Row],[COD SE]],HISTORICO,7,0),0)</f>
        <v>0</v>
      </c>
      <c r="EK13" s="76">
        <f>+IFERROR(VLOOKUP(Tabla1[[#This Row],[COD SE]],HISTORICO,8,0),0)</f>
        <v>9354</v>
      </c>
      <c r="EL13" s="76">
        <f>+IFERROR(VLOOKUP(Tabla1[[#This Row],[COD SE]],HISTORICO,9,0),0)</f>
        <v>0</v>
      </c>
      <c r="EM13" s="76">
        <f>+IFERROR(VLOOKUP(Tabla1[[#This Row],[COD SE]],HISTORICO,10,0),0)</f>
        <v>0</v>
      </c>
      <c r="EN13" s="76">
        <f>+IFERROR(VLOOKUP(Tabla1[[#This Row],[COD SE]],HISTORICO,11,0),0)</f>
        <v>0</v>
      </c>
      <c r="EO13" s="76">
        <f>+IFERROR(VLOOKUP(Tabla1[[#This Row],[COD SE]],HISTORICO,12,0),0)</f>
        <v>0</v>
      </c>
      <c r="EP13" s="58">
        <f>+SUM(Tabla1[[#This Row],[EJECUTADO 01]:[EJECUTADO 03]])</f>
        <v>0</v>
      </c>
      <c r="EQ13" s="58">
        <f>+SUM(Tabla1[[#This Row],[EJECUTADO 04]:[EJECUTADO 06]])</f>
        <v>6614.99</v>
      </c>
      <c r="ER13" s="58">
        <f>+SUM(Tabla1[[#This Row],[EJECUTADO 07]:[EJECUTADO 09]])</f>
        <v>1525.61</v>
      </c>
      <c r="ES13" s="58">
        <f>+SUM(Tabla1[[#This Row],[PF OCTUBRE]:[PF DICIEMBRE
]])</f>
        <v>8164.4</v>
      </c>
      <c r="ET13" s="58">
        <f>+SUM(Tabla1[[#This Row],[EJECUTADO 01]:[EJECUTADO 09]])</f>
        <v>8140.5999999999995</v>
      </c>
    </row>
    <row r="14" spans="1:153" ht="12.75" customHeight="1" x14ac:dyDescent="0.2">
      <c r="A14" s="369">
        <v>2025</v>
      </c>
      <c r="B14" s="369" t="s">
        <v>1969</v>
      </c>
      <c r="C14" s="369" t="s">
        <v>1970</v>
      </c>
      <c r="D14" s="369" t="s">
        <v>1971</v>
      </c>
      <c r="E14" s="369">
        <v>1650</v>
      </c>
      <c r="F14" s="369" t="s">
        <v>1597</v>
      </c>
      <c r="G14" s="369" t="s">
        <v>1999</v>
      </c>
      <c r="H14" s="369" t="s">
        <v>1604</v>
      </c>
      <c r="I14" s="369" t="s">
        <v>2000</v>
      </c>
      <c r="J14" s="369" t="s">
        <v>2001</v>
      </c>
      <c r="K14" s="369" t="s">
        <v>1975</v>
      </c>
      <c r="L14" s="369" t="s">
        <v>1976</v>
      </c>
      <c r="M14" s="369" t="s">
        <v>1977</v>
      </c>
      <c r="N14" s="369">
        <v>1</v>
      </c>
      <c r="O14" s="369" t="s">
        <v>2002</v>
      </c>
      <c r="P14" s="369" t="s">
        <v>2003</v>
      </c>
      <c r="Q14" s="369">
        <v>49</v>
      </c>
      <c r="R14" s="369">
        <v>0</v>
      </c>
      <c r="S14" s="369">
        <v>0</v>
      </c>
      <c r="T14" s="369">
        <v>0</v>
      </c>
      <c r="U14" s="369">
        <v>2</v>
      </c>
      <c r="V14" s="369" t="s">
        <v>1980</v>
      </c>
      <c r="W14" s="369" t="s">
        <v>1981</v>
      </c>
      <c r="X14" s="369" t="s">
        <v>1981</v>
      </c>
      <c r="Y14" s="369" t="s">
        <v>1983</v>
      </c>
      <c r="Z14" s="369" t="s">
        <v>1984</v>
      </c>
      <c r="AA14" s="369" t="s">
        <v>2004</v>
      </c>
      <c r="AB14" s="369" t="s">
        <v>1986</v>
      </c>
      <c r="AC14" s="369" t="s">
        <v>1656</v>
      </c>
      <c r="AD14" s="369" t="s">
        <v>1657</v>
      </c>
      <c r="AE14" s="369" t="s">
        <v>1660</v>
      </c>
      <c r="AF14" s="369" t="s">
        <v>1661</v>
      </c>
      <c r="AG14" s="369" t="s">
        <v>1663</v>
      </c>
      <c r="AH14" s="369">
        <v>2771020</v>
      </c>
      <c r="AI14" s="369">
        <v>-747229</v>
      </c>
      <c r="AJ14" s="369">
        <v>2023791</v>
      </c>
      <c r="AK14" s="370">
        <v>1846790.34</v>
      </c>
      <c r="AL14" s="370">
        <v>1845072.69</v>
      </c>
      <c r="AM14" s="370">
        <v>194478.73</v>
      </c>
      <c r="AN14" s="370">
        <v>122929.97</v>
      </c>
      <c r="AO14" s="370">
        <v>121293.23</v>
      </c>
      <c r="AP14" s="370">
        <v>122428.38</v>
      </c>
      <c r="AQ14" s="370">
        <v>144928.38</v>
      </c>
      <c r="AR14" s="370">
        <v>143837.88</v>
      </c>
      <c r="AS14" s="370">
        <v>143030.29</v>
      </c>
      <c r="AT14" s="370">
        <v>143462.57999999999</v>
      </c>
      <c r="AU14" s="370">
        <v>143939.64000000001</v>
      </c>
      <c r="AV14" s="370">
        <v>194386.23</v>
      </c>
      <c r="AW14" s="370">
        <v>0</v>
      </c>
      <c r="AX14" s="370">
        <v>0</v>
      </c>
      <c r="AY14" s="370">
        <v>196038.88</v>
      </c>
      <c r="AZ14" s="370">
        <v>122929.97</v>
      </c>
      <c r="BA14" s="370">
        <v>121293.23</v>
      </c>
      <c r="BB14" s="370">
        <v>120868.23</v>
      </c>
      <c r="BC14" s="370">
        <v>144928.38</v>
      </c>
      <c r="BD14" s="370">
        <v>143837.88</v>
      </c>
      <c r="BE14" s="370">
        <v>143187.79</v>
      </c>
      <c r="BF14" s="370">
        <v>143305.07999999999</v>
      </c>
      <c r="BG14" s="370">
        <v>143939.64000000001</v>
      </c>
      <c r="BH14" s="370">
        <v>194386.23</v>
      </c>
      <c r="BI14" s="370">
        <v>0</v>
      </c>
      <c r="BJ14" s="370">
        <v>0</v>
      </c>
      <c r="BK14" s="370">
        <v>195674.74</v>
      </c>
      <c r="BL14" s="370">
        <v>123294.11</v>
      </c>
      <c r="BM14" s="370">
        <v>121293.23</v>
      </c>
      <c r="BN14" s="370">
        <v>110083.24</v>
      </c>
      <c r="BO14" s="370">
        <v>155713.37</v>
      </c>
      <c r="BP14" s="370">
        <v>143837.88</v>
      </c>
      <c r="BQ14" s="370">
        <v>143187.79</v>
      </c>
      <c r="BR14" s="370">
        <v>143305.07999999999</v>
      </c>
      <c r="BS14" s="370">
        <v>143939.64000000001</v>
      </c>
      <c r="BT14" s="370">
        <v>183182.39</v>
      </c>
      <c r="BU14" s="370">
        <v>0</v>
      </c>
      <c r="BV14" s="370">
        <v>0</v>
      </c>
      <c r="BW14" s="370">
        <v>196038.88</v>
      </c>
      <c r="BX14" s="370">
        <v>122929.97</v>
      </c>
      <c r="BY14" s="370">
        <v>121293.23</v>
      </c>
      <c r="BZ14" s="370">
        <v>122428.38</v>
      </c>
      <c r="CA14" s="370">
        <v>144928.38</v>
      </c>
      <c r="CB14" s="370">
        <v>143837.88</v>
      </c>
      <c r="CC14" s="370">
        <v>143187.79</v>
      </c>
      <c r="CD14" s="370">
        <v>143305.07999999999</v>
      </c>
      <c r="CE14" s="370">
        <v>143939.64000000001</v>
      </c>
      <c r="CF14" s="370">
        <v>122333.06</v>
      </c>
      <c r="CG14" s="370">
        <v>0</v>
      </c>
      <c r="CH14" s="370">
        <v>0</v>
      </c>
      <c r="CI14" s="48" t="s">
        <v>1987</v>
      </c>
      <c r="CJ14" s="48" t="s">
        <v>1990</v>
      </c>
      <c r="CK14" s="48" t="s">
        <v>1990</v>
      </c>
      <c r="CL14" s="48" t="s">
        <v>2010</v>
      </c>
      <c r="CM14" s="48" t="s">
        <v>1990</v>
      </c>
      <c r="CN14" s="48" t="s">
        <v>1987</v>
      </c>
      <c r="CO14" s="48" t="str">
        <f t="shared" si="16"/>
        <v>2.1.1.13.1.2</v>
      </c>
      <c r="CP14" s="48" t="str">
        <f>+VLOOKUP(Tabla1[[#This Row],[ESPECÍFICA]],CLASIFICADOR_,2,0)</f>
        <v>2.1.1.13.1.2 - CONTRATO ADMINISTRATIVO DE SERVICIOS - TRANSITORIO</v>
      </c>
      <c r="CQ14" s="48" t="str">
        <f>+VLOOKUP(Tabla1[[#This Row],[ESPECÍFICA]],CLASIFICADOR_,3,0)</f>
        <v>01.CAS</v>
      </c>
      <c r="CR14" s="48" t="str">
        <f>+VLOOKUP(Tabla1[[#This Row],[ESPECÍFICA]],CLASIFICADOR_,4,0)</f>
        <v xml:space="preserve"> </v>
      </c>
      <c r="CS14" s="48">
        <f>+VLOOKUP(Tabla1[[#This Row],[ESPECÍFICA]],CLASIFICADOR_,5,0)</f>
        <v>0</v>
      </c>
      <c r="CT14" s="113" t="str">
        <f>+VLOOKUP(Tabla1[[#This Row],[ESPECÍFICA]],CLASIFICADOR_,6,0)</f>
        <v>N/R</v>
      </c>
      <c r="CU14" s="48" t="str">
        <f>+VLOOKUP(Tabla1[[#This Row],[ESPECÍFICA]],CLASIFICADOR_,7,0)</f>
        <v>N/R</v>
      </c>
      <c r="CV14" s="48">
        <f>+VLOOKUP(Tabla1[[#This Row],[ESPECÍFICA]],CLASIFICADOR_,8,0)</f>
        <v>0</v>
      </c>
      <c r="CW14" s="113" t="str">
        <f>+CONCATENATE("2.",Tabla1[[#This Row],[generica]])</f>
        <v>2.1.PERSONAL Y OBLIGACIONES SOCIALES</v>
      </c>
      <c r="CX14" s="48" t="str">
        <f t="shared" si="5"/>
        <v>0002-DCEME</v>
      </c>
      <c r="CY14" s="113" t="str">
        <f t="shared" si="6"/>
        <v>0002-DCEME (CEAM, FP)</v>
      </c>
      <c r="CZ14" s="20" t="str">
        <f t="shared" si="7"/>
        <v>0002-DCEME (IEVCEAM, G CEAM, FP)</v>
      </c>
      <c r="DA14" s="113" t="str">
        <f>+CONCATENATE(Tabla1[[#This Row],[CC COMPLETO]],Tabla1[[#This Row],[ESPECÍFICA]])</f>
        <v>0002-DCEME2.1.1.13.1.2</v>
      </c>
      <c r="DB14" s="49">
        <f t="shared" si="8"/>
        <v>1474715.31</v>
      </c>
      <c r="DC14" s="49">
        <f t="shared" si="9"/>
        <v>1474715.31</v>
      </c>
      <c r="DD14" s="49">
        <f t="shared" si="10"/>
        <v>1463511.4700000002</v>
      </c>
      <c r="DE14" s="49">
        <f t="shared" si="11"/>
        <v>177000.65999999992</v>
      </c>
      <c r="DF14" s="49">
        <f t="shared" si="12"/>
        <v>1717.6500000001397</v>
      </c>
      <c r="DG14" s="49">
        <f t="shared" si="13"/>
        <v>370357.37999999989</v>
      </c>
      <c r="DH14" s="49">
        <f t="shared" si="14"/>
        <v>549075.68999999994</v>
      </c>
      <c r="DI14" s="50">
        <f t="shared" si="15"/>
        <v>0.53219222885435691</v>
      </c>
      <c r="DJ14" s="78">
        <f>+SUM(Tabla1[[#This Row],[EJECUTADO 01]:[EJECUTADO 06]])</f>
        <v>849896.57</v>
      </c>
      <c r="DK14" s="78">
        <f>+Tabla1[[#This Row],[mto_devenga_01]]</f>
        <v>196038.88</v>
      </c>
      <c r="DL14" s="78">
        <f>+Tabla1[[#This Row],[mto_devenga_02]]</f>
        <v>122929.97</v>
      </c>
      <c r="DM14" s="78">
        <f>+Tabla1[[#This Row],[mto_devenga_03]]</f>
        <v>121293.23</v>
      </c>
      <c r="DN14" s="78">
        <f>+Tabla1[[#This Row],[mto_devenga_04]]</f>
        <v>120868.23</v>
      </c>
      <c r="DO14" s="78">
        <f>+Tabla1[[#This Row],[mto_devenga_05]]</f>
        <v>144928.38</v>
      </c>
      <c r="DP14" s="76">
        <f>+Tabla1[[#This Row],[mto_devenga_06]]</f>
        <v>143837.88</v>
      </c>
      <c r="DQ14" s="76">
        <f>+Tabla1[[#This Row],[mto_devenga_07]]</f>
        <v>143187.79</v>
      </c>
      <c r="DR14" s="76">
        <f>+Tabla1[[#This Row],[mto_devenga_08]]</f>
        <v>143305.07999999999</v>
      </c>
      <c r="DS14" s="76">
        <f>+Tabla1[[#This Row],[mto_devenga_09]]</f>
        <v>143939.64000000001</v>
      </c>
      <c r="DT14" s="76">
        <f>IFERROR(VLOOKUP(Tabla1[[#This Row],[COD SE]],PF_OCTUBRE,14,0),"0")</f>
        <v>146783.80000000002</v>
      </c>
      <c r="DU14" s="76">
        <f>IFERROR(VLOOKUP(Tabla1[[#This Row],[COD SE]],PF_OCTUBRE,15,0),"0")</f>
        <v>146783.80000000002</v>
      </c>
      <c r="DV14" s="76">
        <f>IFERROR(VLOOKUP(Tabla1[[#This Row],[COD SE]],PF_OCTUBRE,16,0),"0")</f>
        <v>146783.80000000002</v>
      </c>
      <c r="DW14" s="76">
        <f>+SUM(Tabla1[[#This Row],[EJECUTADO 01]:[PF DICIEMBRE
]])</f>
        <v>1720680.4800000002</v>
      </c>
      <c r="DX14" s="76">
        <f>IFERROR(VLOOKUP(Tabla1[[#This Row],[COD SE]],PF_OCTUBRE,18,0),"0")</f>
        <v>0</v>
      </c>
      <c r="DY14" s="76">
        <f>IFERROR(VLOOKUP(Tabla1[[#This Row],[COD SE]],PF_OCTUBRE,19,0),"0")</f>
        <v>126110.52000000003</v>
      </c>
      <c r="DZ14" s="76">
        <f>IFERROR(VLOOKUP(Tabla1[[#This Row],[COD SE]],PF_OCTUBRE,20,0),"0")</f>
        <v>126110.52000000003</v>
      </c>
      <c r="EA14" s="76">
        <f>+Tabla1[[#This Row],[TOTAL EJEC REAL]]+Tabla1[[#This Row],[SALDO FINAL]]</f>
        <v>1846791.0000000002</v>
      </c>
      <c r="EB14" s="76">
        <f>IFERROR(VLOOKUP(Tabla1[[#This Row],[COD SE]],PF_OCTUBRE,22,0),"0")</f>
        <v>272894.32</v>
      </c>
      <c r="EC14" s="76">
        <f>+IFERROR(VLOOKUP(Tabla1[[#This Row],[COD SE]],SALDO_ESC_2,7,0),0)</f>
        <v>0</v>
      </c>
      <c r="ED14" s="76">
        <f>+IFERROR(VLOOKUP(Tabla1[[#This Row],[COD SE]],SALDO_ESC_3,7,0),0)</f>
        <v>126110.52000000003</v>
      </c>
      <c r="EE14" s="76">
        <f>+Tabla1[[#This Row],[mto_pim]]-Tabla1[[#This Row],[TRANSF ESC2 ]]</f>
        <v>2023791</v>
      </c>
      <c r="EF14" s="76">
        <f>+Tabla1[[#This Row],[mto_pim]]-Tabla1[[#This Row],[TRANFS ESC 3 ]]</f>
        <v>1897680.48</v>
      </c>
      <c r="EG14" s="76">
        <f>+IFERROR(VLOOKUP(Tabla1[[#This Row],[COD SE]],HISTORICO,4,0),0)</f>
        <v>200189.89000000004</v>
      </c>
      <c r="EH14" s="76">
        <f>+IFERROR(VLOOKUP(Tabla1[[#This Row],[COD SE]],HISTORICO,5,0),0)</f>
        <v>200189.89000000004</v>
      </c>
      <c r="EI14" s="76">
        <f>+IFERROR(VLOOKUP(Tabla1[[#This Row],[COD SE]],HISTORICO,6,0),0)</f>
        <v>200189.89000000004</v>
      </c>
      <c r="EJ14" s="76">
        <f>+IFERROR(VLOOKUP(Tabla1[[#This Row],[COD SE]],HISTORICO,7,0),0)</f>
        <v>123991.23000000003</v>
      </c>
      <c r="EK14" s="76">
        <f>+IFERROR(VLOOKUP(Tabla1[[#This Row],[COD SE]],HISTORICO,8,0),0)</f>
        <v>155164.71000000002</v>
      </c>
      <c r="EL14" s="76">
        <f>+IFERROR(VLOOKUP(Tabla1[[#This Row],[COD SE]],HISTORICO,9,0),0)</f>
        <v>146783.80000000002</v>
      </c>
      <c r="EM14" s="76">
        <f>+IFERROR(VLOOKUP(Tabla1[[#This Row],[COD SE]],HISTORICO,10,0),0)</f>
        <v>146783.80000000002</v>
      </c>
      <c r="EN14" s="76">
        <f>+IFERROR(VLOOKUP(Tabla1[[#This Row],[COD SE]],HISTORICO,11,0),0)</f>
        <v>146783.80000000002</v>
      </c>
      <c r="EO14" s="76">
        <f>+IFERROR(VLOOKUP(Tabla1[[#This Row],[COD SE]],HISTORICO,12,0),0)</f>
        <v>146783.80000000002</v>
      </c>
      <c r="EP14" s="58">
        <f>+SUM(Tabla1[[#This Row],[EJECUTADO 01]:[EJECUTADO 03]])</f>
        <v>440262.07999999996</v>
      </c>
      <c r="EQ14" s="58">
        <f>+SUM(Tabla1[[#This Row],[EJECUTADO 04]:[EJECUTADO 06]])</f>
        <v>409634.49</v>
      </c>
      <c r="ER14" s="58">
        <f>+SUM(Tabla1[[#This Row],[EJECUTADO 07]:[EJECUTADO 09]])</f>
        <v>430432.51</v>
      </c>
      <c r="ES14" s="58">
        <f>+SUM(Tabla1[[#This Row],[PF OCTUBRE]:[PF DICIEMBRE
]])</f>
        <v>440351.4</v>
      </c>
      <c r="ET14" s="58">
        <f>+SUM(Tabla1[[#This Row],[EJECUTADO 01]:[EJECUTADO 09]])</f>
        <v>1280329.08</v>
      </c>
    </row>
    <row r="15" spans="1:153" ht="12.75" customHeight="1" x14ac:dyDescent="0.2">
      <c r="A15" s="369">
        <v>2025</v>
      </c>
      <c r="B15" s="369" t="s">
        <v>1969</v>
      </c>
      <c r="C15" s="369" t="s">
        <v>1970</v>
      </c>
      <c r="D15" s="369" t="s">
        <v>1971</v>
      </c>
      <c r="E15" s="369">
        <v>1650</v>
      </c>
      <c r="F15" s="369" t="s">
        <v>1597</v>
      </c>
      <c r="G15" s="369" t="s">
        <v>1999</v>
      </c>
      <c r="H15" s="369" t="s">
        <v>1604</v>
      </c>
      <c r="I15" s="369" t="s">
        <v>2000</v>
      </c>
      <c r="J15" s="369" t="s">
        <v>2001</v>
      </c>
      <c r="K15" s="369" t="s">
        <v>1975</v>
      </c>
      <c r="L15" s="369" t="s">
        <v>1976</v>
      </c>
      <c r="M15" s="369" t="s">
        <v>1977</v>
      </c>
      <c r="N15" s="369">
        <v>1</v>
      </c>
      <c r="O15" s="369" t="s">
        <v>2002</v>
      </c>
      <c r="P15" s="369" t="s">
        <v>2003</v>
      </c>
      <c r="Q15" s="369">
        <v>49</v>
      </c>
      <c r="R15" s="369">
        <v>0</v>
      </c>
      <c r="S15" s="369">
        <v>0</v>
      </c>
      <c r="T15" s="369">
        <v>0</v>
      </c>
      <c r="U15" s="369">
        <v>2</v>
      </c>
      <c r="V15" s="369" t="s">
        <v>1980</v>
      </c>
      <c r="W15" s="369" t="s">
        <v>1981</v>
      </c>
      <c r="X15" s="369" t="s">
        <v>1981</v>
      </c>
      <c r="Y15" s="369" t="s">
        <v>1983</v>
      </c>
      <c r="Z15" s="369" t="s">
        <v>1984</v>
      </c>
      <c r="AA15" s="369" t="s">
        <v>2004</v>
      </c>
      <c r="AB15" s="369" t="s">
        <v>1986</v>
      </c>
      <c r="AC15" s="369" t="s">
        <v>1672</v>
      </c>
      <c r="AD15" s="369" t="s">
        <v>1673</v>
      </c>
      <c r="AE15" s="369" t="s">
        <v>1678</v>
      </c>
      <c r="AF15" s="369" t="s">
        <v>1810</v>
      </c>
      <c r="AG15" s="369" t="s">
        <v>1812</v>
      </c>
      <c r="AH15" s="369">
        <v>0</v>
      </c>
      <c r="AI15" s="369">
        <v>1000</v>
      </c>
      <c r="AJ15" s="369">
        <v>1000</v>
      </c>
      <c r="AK15" s="370">
        <v>0</v>
      </c>
      <c r="AL15" s="370">
        <v>0</v>
      </c>
      <c r="AM15" s="370">
        <v>0</v>
      </c>
      <c r="AN15" s="370">
        <v>0</v>
      </c>
      <c r="AO15" s="370">
        <v>0</v>
      </c>
      <c r="AP15" s="370">
        <v>0</v>
      </c>
      <c r="AQ15" s="370">
        <v>0</v>
      </c>
      <c r="AR15" s="370">
        <v>0</v>
      </c>
      <c r="AS15" s="370">
        <v>0</v>
      </c>
      <c r="AT15" s="370">
        <v>0</v>
      </c>
      <c r="AU15" s="370">
        <v>0</v>
      </c>
      <c r="AV15" s="370">
        <v>0</v>
      </c>
      <c r="AW15" s="370">
        <v>0</v>
      </c>
      <c r="AX15" s="370">
        <v>0</v>
      </c>
      <c r="AY15" s="370">
        <v>0</v>
      </c>
      <c r="AZ15" s="370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0">
        <v>0</v>
      </c>
      <c r="BG15" s="370">
        <v>0</v>
      </c>
      <c r="BH15" s="370">
        <v>0</v>
      </c>
      <c r="BI15" s="370">
        <v>0</v>
      </c>
      <c r="BJ15" s="370">
        <v>0</v>
      </c>
      <c r="BK15" s="370">
        <v>0</v>
      </c>
      <c r="BL15" s="370">
        <v>0</v>
      </c>
      <c r="BM15" s="370">
        <v>0</v>
      </c>
      <c r="BN15" s="370">
        <v>0</v>
      </c>
      <c r="BO15" s="370">
        <v>0</v>
      </c>
      <c r="BP15" s="370">
        <v>0</v>
      </c>
      <c r="BQ15" s="370">
        <v>0</v>
      </c>
      <c r="BR15" s="370">
        <v>0</v>
      </c>
      <c r="BS15" s="370">
        <v>0</v>
      </c>
      <c r="BT15" s="370">
        <v>0</v>
      </c>
      <c r="BU15" s="370">
        <v>0</v>
      </c>
      <c r="BV15" s="370">
        <v>0</v>
      </c>
      <c r="BW15" s="370">
        <v>0</v>
      </c>
      <c r="BX15" s="370">
        <v>0</v>
      </c>
      <c r="BY15" s="370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0">
        <v>0</v>
      </c>
      <c r="CF15" s="370">
        <v>0</v>
      </c>
      <c r="CG15" s="370">
        <v>0</v>
      </c>
      <c r="CH15" s="370">
        <v>0</v>
      </c>
      <c r="CI15" s="48" t="s">
        <v>1987</v>
      </c>
      <c r="CJ15" s="48" t="s">
        <v>1991</v>
      </c>
      <c r="CK15" s="48" t="s">
        <v>1987</v>
      </c>
      <c r="CL15" s="48" t="s">
        <v>1989</v>
      </c>
      <c r="CM15" s="48" t="s">
        <v>2011</v>
      </c>
      <c r="CN15" s="48" t="s">
        <v>1992</v>
      </c>
      <c r="CO15" s="48" t="str">
        <f t="shared" si="16"/>
        <v>2.3.2.7.5.8</v>
      </c>
      <c r="CP15" s="48" t="str">
        <f>+VLOOKUP(Tabla1[[#This Row],[ESPECÍFICA]],CLASIFICADOR_,2,0)</f>
        <v>2.3.2.7.5.8 - CONTRIBUCIONES A LOS SEGUROS DE SALUD</v>
      </c>
      <c r="CQ15" s="48" t="str">
        <f>+VLOOKUP(Tabla1[[#This Row],[ESPECÍFICA]],CLASIFICADOR_,3,0)</f>
        <v>2.3.2.7 - SERVICIOS PROFESIONALES Y TECNICOS</v>
      </c>
      <c r="CR15" s="48" t="str">
        <f>+VLOOKUP(Tabla1[[#This Row],[ESPECÍFICA]],CLASIFICADOR_,4,0)</f>
        <v xml:space="preserve"> </v>
      </c>
      <c r="CS15" s="48">
        <f>+VLOOKUP(Tabla1[[#This Row],[ESPECÍFICA]],CLASIFICADOR_,5,0)</f>
        <v>0</v>
      </c>
      <c r="CT15" s="113" t="str">
        <f>+VLOOKUP(Tabla1[[#This Row],[ESPECÍFICA]],CLASIFICADOR_,6,0)</f>
        <v>N/R</v>
      </c>
      <c r="CU15" s="48" t="str">
        <f>+VLOOKUP(Tabla1[[#This Row],[ESPECÍFICA]],CLASIFICADOR_,7,0)</f>
        <v>N/R</v>
      </c>
      <c r="CV15" s="48">
        <f>+VLOOKUP(Tabla1[[#This Row],[ESPECÍFICA]],CLASIFICADOR_,8,0)</f>
        <v>0</v>
      </c>
      <c r="CW15" s="113" t="str">
        <f>+CONCATENATE("2.",Tabla1[[#This Row],[generica]])</f>
        <v>2.3.BIENES Y SERVICIOS</v>
      </c>
      <c r="CX15" s="48" t="str">
        <f t="shared" si="5"/>
        <v>0002-DCEME</v>
      </c>
      <c r="CY15" s="113" t="str">
        <f t="shared" si="6"/>
        <v>0002-DCEME (CEAM, FP)</v>
      </c>
      <c r="CZ15" s="20" t="str">
        <f t="shared" si="7"/>
        <v>0002-DCEME (IEVCEAM, G CEAM, FP)</v>
      </c>
      <c r="DA15" s="113" t="str">
        <f>+CONCATENATE(Tabla1[[#This Row],[CC COMPLETO]],Tabla1[[#This Row],[ESPECÍFICA]])</f>
        <v>0002-DCEME2.3.2.7.5.8</v>
      </c>
      <c r="DB15" s="49">
        <f t="shared" si="8"/>
        <v>0</v>
      </c>
      <c r="DC15" s="49">
        <f t="shared" si="9"/>
        <v>0</v>
      </c>
      <c r="DD15" s="49">
        <f t="shared" si="10"/>
        <v>0</v>
      </c>
      <c r="DE15" s="49">
        <f t="shared" si="11"/>
        <v>1000</v>
      </c>
      <c r="DF15" s="49">
        <f t="shared" si="12"/>
        <v>0</v>
      </c>
      <c r="DG15" s="49">
        <f t="shared" si="13"/>
        <v>0</v>
      </c>
      <c r="DH15" s="49">
        <f t="shared" si="14"/>
        <v>1000</v>
      </c>
      <c r="DI15" s="50">
        <f t="shared" si="15"/>
        <v>0</v>
      </c>
      <c r="DJ15" s="78">
        <f>+SUM(Tabla1[[#This Row],[EJECUTADO 01]:[EJECUTADO 06]])</f>
        <v>0</v>
      </c>
      <c r="DK15" s="78">
        <f>+Tabla1[[#This Row],[mto_devenga_01]]</f>
        <v>0</v>
      </c>
      <c r="DL15" s="78">
        <f>+Tabla1[[#This Row],[mto_devenga_02]]</f>
        <v>0</v>
      </c>
      <c r="DM15" s="78">
        <f>+Tabla1[[#This Row],[mto_devenga_03]]</f>
        <v>0</v>
      </c>
      <c r="DN15" s="78">
        <f>+Tabla1[[#This Row],[mto_devenga_04]]</f>
        <v>0</v>
      </c>
      <c r="DO15" s="78">
        <f>+Tabla1[[#This Row],[mto_devenga_05]]</f>
        <v>0</v>
      </c>
      <c r="DP15" s="76">
        <f>+Tabla1[[#This Row],[mto_devenga_06]]</f>
        <v>0</v>
      </c>
      <c r="DQ15" s="76">
        <f>+Tabla1[[#This Row],[mto_devenga_07]]</f>
        <v>0</v>
      </c>
      <c r="DR15" s="76">
        <f>+Tabla1[[#This Row],[mto_devenga_08]]</f>
        <v>0</v>
      </c>
      <c r="DS15" s="76">
        <f>+Tabla1[[#This Row],[mto_devenga_09]]</f>
        <v>0</v>
      </c>
      <c r="DT15" s="76">
        <f>IFERROR(VLOOKUP(Tabla1[[#This Row],[COD SE]],PF_OCTUBRE,14,0),"0")</f>
        <v>0</v>
      </c>
      <c r="DU15" s="76">
        <f>IFERROR(VLOOKUP(Tabla1[[#This Row],[COD SE]],PF_OCTUBRE,15,0),"0")</f>
        <v>1000</v>
      </c>
      <c r="DV15" s="76">
        <f>IFERROR(VLOOKUP(Tabla1[[#This Row],[COD SE]],PF_OCTUBRE,16,0),"0")</f>
        <v>0</v>
      </c>
      <c r="DW15" s="76">
        <f>+SUM(Tabla1[[#This Row],[EJECUTADO 01]:[PF DICIEMBRE
]])</f>
        <v>1000</v>
      </c>
      <c r="DX15" s="76">
        <f>IFERROR(VLOOKUP(Tabla1[[#This Row],[COD SE]],PF_OCTUBRE,18,0),"0")</f>
        <v>0</v>
      </c>
      <c r="DY15" s="76">
        <f>IFERROR(VLOOKUP(Tabla1[[#This Row],[COD SE]],PF_OCTUBRE,19,0),"0")</f>
        <v>0</v>
      </c>
      <c r="DZ15" s="76">
        <f>IFERROR(VLOOKUP(Tabla1[[#This Row],[COD SE]],PF_OCTUBRE,20,0),"0")</f>
        <v>0</v>
      </c>
      <c r="EA15" s="76">
        <f>+Tabla1[[#This Row],[TOTAL EJEC REAL]]+Tabla1[[#This Row],[SALDO FINAL]]</f>
        <v>1000</v>
      </c>
      <c r="EB15" s="76">
        <f>IFERROR(VLOOKUP(Tabla1[[#This Row],[COD SE]],PF_OCTUBRE,22,0),"0")</f>
        <v>0</v>
      </c>
      <c r="EC15" s="76">
        <f>+IFERROR(VLOOKUP(Tabla1[[#This Row],[COD SE]],SALDO_ESC_2,7,0),0)</f>
        <v>0</v>
      </c>
      <c r="ED15" s="76">
        <f>+IFERROR(VLOOKUP(Tabla1[[#This Row],[COD SE]],SALDO_ESC_3,7,0),0)</f>
        <v>0</v>
      </c>
      <c r="EE15" s="76">
        <f>+Tabla1[[#This Row],[mto_pim]]-Tabla1[[#This Row],[TRANSF ESC2 ]]</f>
        <v>1000</v>
      </c>
      <c r="EF15" s="76">
        <f>+Tabla1[[#This Row],[mto_pim]]-Tabla1[[#This Row],[TRANFS ESC 3 ]]</f>
        <v>1000</v>
      </c>
      <c r="EG15" s="76">
        <f>+IFERROR(VLOOKUP(Tabla1[[#This Row],[COD SE]],HISTORICO,4,0),0)</f>
        <v>0</v>
      </c>
      <c r="EH15" s="76">
        <f>+IFERROR(VLOOKUP(Tabla1[[#This Row],[COD SE]],HISTORICO,5,0),0)</f>
        <v>0</v>
      </c>
      <c r="EI15" s="76">
        <f>+IFERROR(VLOOKUP(Tabla1[[#This Row],[COD SE]],HISTORICO,6,0),0)</f>
        <v>0</v>
      </c>
      <c r="EJ15" s="76">
        <f>+IFERROR(VLOOKUP(Tabla1[[#This Row],[COD SE]],HISTORICO,7,0),0)</f>
        <v>0</v>
      </c>
      <c r="EK15" s="76">
        <f>+IFERROR(VLOOKUP(Tabla1[[#This Row],[COD SE]],HISTORICO,8,0),0)</f>
        <v>0</v>
      </c>
      <c r="EL15" s="76">
        <f>+IFERROR(VLOOKUP(Tabla1[[#This Row],[COD SE]],HISTORICO,9,0),0)</f>
        <v>0</v>
      </c>
      <c r="EM15" s="76">
        <f>+IFERROR(VLOOKUP(Tabla1[[#This Row],[COD SE]],HISTORICO,10,0),0)</f>
        <v>0</v>
      </c>
      <c r="EN15" s="76">
        <f>+IFERROR(VLOOKUP(Tabla1[[#This Row],[COD SE]],HISTORICO,11,0),0)</f>
        <v>0</v>
      </c>
      <c r="EO15" s="76">
        <f>+IFERROR(VLOOKUP(Tabla1[[#This Row],[COD SE]],HISTORICO,12,0),0)</f>
        <v>0</v>
      </c>
      <c r="EP15" s="58">
        <f>+SUM(Tabla1[[#This Row],[EJECUTADO 01]:[EJECUTADO 03]])</f>
        <v>0</v>
      </c>
      <c r="EQ15" s="58">
        <f>+SUM(Tabla1[[#This Row],[EJECUTADO 04]:[EJECUTADO 06]])</f>
        <v>0</v>
      </c>
      <c r="ER15" s="58">
        <f>+SUM(Tabla1[[#This Row],[EJECUTADO 07]:[EJECUTADO 09]])</f>
        <v>0</v>
      </c>
      <c r="ES15" s="58">
        <f>+SUM(Tabla1[[#This Row],[PF OCTUBRE]:[PF DICIEMBRE
]])</f>
        <v>1000</v>
      </c>
      <c r="ET15" s="58">
        <f>+SUM(Tabla1[[#This Row],[EJECUTADO 01]:[EJECUTADO 09]])</f>
        <v>0</v>
      </c>
    </row>
    <row r="16" spans="1:153" ht="12.75" customHeight="1" x14ac:dyDescent="0.2">
      <c r="A16" s="369">
        <v>2025</v>
      </c>
      <c r="B16" s="369" t="s">
        <v>1969</v>
      </c>
      <c r="C16" s="369" t="s">
        <v>1970</v>
      </c>
      <c r="D16" s="369" t="s">
        <v>1971</v>
      </c>
      <c r="E16" s="369">
        <v>1650</v>
      </c>
      <c r="F16" s="369" t="s">
        <v>1597</v>
      </c>
      <c r="G16" s="369" t="s">
        <v>1999</v>
      </c>
      <c r="H16" s="369" t="s">
        <v>1604</v>
      </c>
      <c r="I16" s="369" t="s">
        <v>2000</v>
      </c>
      <c r="J16" s="369" t="s">
        <v>2001</v>
      </c>
      <c r="K16" s="369" t="s">
        <v>1975</v>
      </c>
      <c r="L16" s="369" t="s">
        <v>1976</v>
      </c>
      <c r="M16" s="369" t="s">
        <v>1977</v>
      </c>
      <c r="N16" s="369">
        <v>1</v>
      </c>
      <c r="O16" s="369" t="s">
        <v>2002</v>
      </c>
      <c r="P16" s="369" t="s">
        <v>2003</v>
      </c>
      <c r="Q16" s="369">
        <v>49</v>
      </c>
      <c r="R16" s="369">
        <v>0</v>
      </c>
      <c r="S16" s="369">
        <v>0</v>
      </c>
      <c r="T16" s="369">
        <v>0</v>
      </c>
      <c r="U16" s="369">
        <v>2</v>
      </c>
      <c r="V16" s="369" t="s">
        <v>1980</v>
      </c>
      <c r="W16" s="369" t="s">
        <v>1981</v>
      </c>
      <c r="X16" s="369" t="s">
        <v>1981</v>
      </c>
      <c r="Y16" s="369" t="s">
        <v>1983</v>
      </c>
      <c r="Z16" s="369" t="s">
        <v>1984</v>
      </c>
      <c r="AA16" s="369" t="s">
        <v>2004</v>
      </c>
      <c r="AB16" s="369" t="s">
        <v>1986</v>
      </c>
      <c r="AC16" s="369" t="s">
        <v>1672</v>
      </c>
      <c r="AD16" s="369" t="s">
        <v>1673</v>
      </c>
      <c r="AE16" s="369" t="s">
        <v>1674</v>
      </c>
      <c r="AF16" s="369" t="s">
        <v>1675</v>
      </c>
      <c r="AG16" s="369" t="s">
        <v>1677</v>
      </c>
      <c r="AH16" s="369">
        <v>32180</v>
      </c>
      <c r="AI16" s="369">
        <v>-12614</v>
      </c>
      <c r="AJ16" s="369">
        <v>19566</v>
      </c>
      <c r="AK16" s="370">
        <v>9862.2999999999993</v>
      </c>
      <c r="AL16" s="370">
        <v>9768.2999999999993</v>
      </c>
      <c r="AM16" s="370">
        <v>0</v>
      </c>
      <c r="AN16" s="370">
        <v>0</v>
      </c>
      <c r="AO16" s="370">
        <v>0</v>
      </c>
      <c r="AP16" s="370">
        <v>2462</v>
      </c>
      <c r="AQ16" s="370">
        <v>0</v>
      </c>
      <c r="AR16" s="370">
        <v>0</v>
      </c>
      <c r="AS16" s="370">
        <v>476.8</v>
      </c>
      <c r="AT16" s="370">
        <v>2932.2</v>
      </c>
      <c r="AU16" s="370">
        <v>1670.3</v>
      </c>
      <c r="AV16" s="370">
        <v>1907</v>
      </c>
      <c r="AW16" s="370">
        <v>0</v>
      </c>
      <c r="AX16" s="370">
        <v>0</v>
      </c>
      <c r="AY16" s="370">
        <v>0</v>
      </c>
      <c r="AZ16" s="370">
        <v>0</v>
      </c>
      <c r="BA16" s="370">
        <v>0</v>
      </c>
      <c r="BB16" s="370">
        <v>3200</v>
      </c>
      <c r="BC16" s="370">
        <v>-706.1</v>
      </c>
      <c r="BD16" s="370">
        <v>0</v>
      </c>
      <c r="BE16" s="370">
        <v>640</v>
      </c>
      <c r="BF16" s="370">
        <v>3631.8</v>
      </c>
      <c r="BG16" s="370">
        <v>798.6</v>
      </c>
      <c r="BH16" s="370">
        <v>1884</v>
      </c>
      <c r="BI16" s="370">
        <v>0</v>
      </c>
      <c r="BJ16" s="370">
        <v>0</v>
      </c>
      <c r="BK16" s="370">
        <v>0</v>
      </c>
      <c r="BL16" s="370">
        <v>0</v>
      </c>
      <c r="BM16" s="370">
        <v>0</v>
      </c>
      <c r="BN16" s="370">
        <v>3200</v>
      </c>
      <c r="BO16" s="370">
        <v>-706.1</v>
      </c>
      <c r="BP16" s="370">
        <v>0</v>
      </c>
      <c r="BQ16" s="370">
        <v>640</v>
      </c>
      <c r="BR16" s="370">
        <v>3631.8</v>
      </c>
      <c r="BS16" s="370">
        <v>798.6</v>
      </c>
      <c r="BT16" s="370">
        <v>1884</v>
      </c>
      <c r="BU16" s="370">
        <v>0</v>
      </c>
      <c r="BV16" s="370">
        <v>0</v>
      </c>
      <c r="BW16" s="370">
        <v>0</v>
      </c>
      <c r="BX16" s="370">
        <v>0</v>
      </c>
      <c r="BY16" s="370">
        <v>0</v>
      </c>
      <c r="BZ16" s="370">
        <v>3200</v>
      </c>
      <c r="CA16" s="370">
        <v>0</v>
      </c>
      <c r="CB16" s="370">
        <v>0</v>
      </c>
      <c r="CC16" s="370">
        <v>640</v>
      </c>
      <c r="CD16" s="370">
        <v>3866.7</v>
      </c>
      <c r="CE16" s="370">
        <v>1693.3</v>
      </c>
      <c r="CF16" s="370">
        <v>1960</v>
      </c>
      <c r="CG16" s="370">
        <v>0</v>
      </c>
      <c r="CH16" s="370">
        <v>0</v>
      </c>
      <c r="CI16" s="48" t="s">
        <v>1987</v>
      </c>
      <c r="CJ16" s="48" t="s">
        <v>1991</v>
      </c>
      <c r="CK16" s="48" t="s">
        <v>1987</v>
      </c>
      <c r="CL16" s="48" t="s">
        <v>1990</v>
      </c>
      <c r="CM16" s="48" t="s">
        <v>1987</v>
      </c>
      <c r="CN16" s="48" t="s">
        <v>1987</v>
      </c>
      <c r="CO16" s="48" t="str">
        <f t="shared" si="16"/>
        <v>2.3.2.1.2.2</v>
      </c>
      <c r="CP16" s="48" t="str">
        <f>+VLOOKUP(Tabla1[[#This Row],[ESPECÍFICA]],CLASIFICADOR_,2,0)</f>
        <v>2.3.2.1.2.2 - VIATICOS Y ASIGNACIONES POR COMISION DE SERVICIO</v>
      </c>
      <c r="CQ16" s="48" t="str">
        <f>+VLOOKUP(Tabla1[[#This Row],[ESPECÍFICA]],CLASIFICADOR_,3,0)</f>
        <v>2.3.2.1 - VIAJES</v>
      </c>
      <c r="CR16" s="48" t="str">
        <f>+VLOOKUP(Tabla1[[#This Row],[ESPECÍFICA]],CLASIFICADOR_,4,0)</f>
        <v>Límite de Gasto</v>
      </c>
      <c r="CS16" s="48" t="str">
        <f>+VLOOKUP(Tabla1[[#This Row],[ESPECÍFICA]],CLASIFICADOR_,5,0)</f>
        <v>10.6 b)</v>
      </c>
      <c r="CT16" s="113" t="str">
        <f>+VLOOKUP(Tabla1[[#This Row],[ESPECÍFICA]],CLASIFICADOR_,6,0)</f>
        <v>N/R</v>
      </c>
      <c r="CU16" s="48" t="str">
        <f>+VLOOKUP(Tabla1[[#This Row],[ESPECÍFICA]],CLASIFICADOR_,7,0)</f>
        <v>N/R</v>
      </c>
      <c r="CV16" s="48">
        <f>+VLOOKUP(Tabla1[[#This Row],[ESPECÍFICA]],CLASIFICADOR_,8,0)</f>
        <v>0</v>
      </c>
      <c r="CW16" s="113" t="str">
        <f>+CONCATENATE("2.",Tabla1[[#This Row],[generica]])</f>
        <v>2.3.BIENES Y SERVICIOS</v>
      </c>
      <c r="CX16" s="48" t="str">
        <f t="shared" si="5"/>
        <v>0002-DCEME</v>
      </c>
      <c r="CY16" s="113" t="str">
        <f t="shared" si="6"/>
        <v>0002-DCEME (CEAM, FP)</v>
      </c>
      <c r="CZ16" s="20" t="str">
        <f t="shared" si="7"/>
        <v>0002-DCEME (IEVCEAM, G CEAM, FP)</v>
      </c>
      <c r="DA16" s="113" t="str">
        <f>+CONCATENATE(Tabla1[[#This Row],[CC COMPLETO]],Tabla1[[#This Row],[ESPECÍFICA]])</f>
        <v>0002-DCEME2.3.2.1.2.2</v>
      </c>
      <c r="DB16" s="49">
        <f t="shared" si="8"/>
        <v>9448.2999999999993</v>
      </c>
      <c r="DC16" s="49">
        <f t="shared" si="9"/>
        <v>9448.3000000000011</v>
      </c>
      <c r="DD16" s="49">
        <f t="shared" si="10"/>
        <v>9448.3000000000011</v>
      </c>
      <c r="DE16" s="49">
        <f t="shared" si="11"/>
        <v>9703.7000000000007</v>
      </c>
      <c r="DF16" s="49">
        <f t="shared" si="12"/>
        <v>94</v>
      </c>
      <c r="DG16" s="49">
        <f t="shared" si="13"/>
        <v>319.99999999999818</v>
      </c>
      <c r="DH16" s="49">
        <f t="shared" si="14"/>
        <v>10117.699999999999</v>
      </c>
      <c r="DI16" s="50">
        <f t="shared" si="15"/>
        <v>0.29360783095090121</v>
      </c>
      <c r="DJ16" s="78">
        <f>+SUM(Tabla1[[#This Row],[EJECUTADO 01]:[EJECUTADO 06]])</f>
        <v>2493.9</v>
      </c>
      <c r="DK16" s="78">
        <f>+Tabla1[[#This Row],[mto_devenga_01]]</f>
        <v>0</v>
      </c>
      <c r="DL16" s="78">
        <f>+Tabla1[[#This Row],[mto_devenga_02]]</f>
        <v>0</v>
      </c>
      <c r="DM16" s="78">
        <f>+Tabla1[[#This Row],[mto_devenga_03]]</f>
        <v>0</v>
      </c>
      <c r="DN16" s="78">
        <f>+Tabla1[[#This Row],[mto_devenga_04]]</f>
        <v>3200</v>
      </c>
      <c r="DO16" s="78">
        <f>+Tabla1[[#This Row],[mto_devenga_05]]</f>
        <v>-706.1</v>
      </c>
      <c r="DP16" s="76">
        <f>+Tabla1[[#This Row],[mto_devenga_06]]</f>
        <v>0</v>
      </c>
      <c r="DQ16" s="76">
        <f>+Tabla1[[#This Row],[mto_devenga_07]]</f>
        <v>640</v>
      </c>
      <c r="DR16" s="76">
        <f>+Tabla1[[#This Row],[mto_devenga_08]]</f>
        <v>3631.8</v>
      </c>
      <c r="DS16" s="76">
        <f>+Tabla1[[#This Row],[mto_devenga_09]]</f>
        <v>798.6</v>
      </c>
      <c r="DT16" s="76">
        <f>IFERROR(VLOOKUP(Tabla1[[#This Row],[COD SE]],PF_OCTUBRE,14,0),"0")</f>
        <v>0</v>
      </c>
      <c r="DU16" s="76">
        <f>IFERROR(VLOOKUP(Tabla1[[#This Row],[COD SE]],PF_OCTUBRE,15,0),"0")</f>
        <v>5120</v>
      </c>
      <c r="DV16" s="76">
        <f>IFERROR(VLOOKUP(Tabla1[[#This Row],[COD SE]],PF_OCTUBRE,16,0),"0")</f>
        <v>6881.4000000000015</v>
      </c>
      <c r="DW16" s="76">
        <f>+SUM(Tabla1[[#This Row],[EJECUTADO 01]:[PF DICIEMBRE
]])</f>
        <v>19565.700000000004</v>
      </c>
      <c r="DX16" s="76">
        <f>IFERROR(VLOOKUP(Tabla1[[#This Row],[COD SE]],PF_OCTUBRE,18,0),"0")</f>
        <v>0</v>
      </c>
      <c r="DY16" s="76">
        <f>IFERROR(VLOOKUP(Tabla1[[#This Row],[COD SE]],PF_OCTUBRE,19,0),"0")</f>
        <v>12614.3</v>
      </c>
      <c r="DZ16" s="76">
        <f>IFERROR(VLOOKUP(Tabla1[[#This Row],[COD SE]],PF_OCTUBRE,20,0),"0")</f>
        <v>12614.3</v>
      </c>
      <c r="EA16" s="76">
        <f>+Tabla1[[#This Row],[TOTAL EJEC REAL]]+Tabla1[[#This Row],[SALDO FINAL]]</f>
        <v>32180.000000000004</v>
      </c>
      <c r="EB16" s="76">
        <f>IFERROR(VLOOKUP(Tabla1[[#This Row],[COD SE]],PF_OCTUBRE,22,0),"0")</f>
        <v>19495.7</v>
      </c>
      <c r="EC16" s="76">
        <f>+IFERROR(VLOOKUP(Tabla1[[#This Row],[COD SE]],SALDO_ESC_2,7,0),0)</f>
        <v>0</v>
      </c>
      <c r="ED16" s="76">
        <f>+IFERROR(VLOOKUP(Tabla1[[#This Row],[COD SE]],SALDO_ESC_3,7,0),0)</f>
        <v>0</v>
      </c>
      <c r="EE16" s="76">
        <f>+Tabla1[[#This Row],[mto_pim]]-Tabla1[[#This Row],[TRANSF ESC2 ]]</f>
        <v>19566</v>
      </c>
      <c r="EF16" s="76">
        <f>+Tabla1[[#This Row],[mto_pim]]-Tabla1[[#This Row],[TRANFS ESC 3 ]]</f>
        <v>19566</v>
      </c>
      <c r="EG16" s="76">
        <f>+IFERROR(VLOOKUP(Tabla1[[#This Row],[COD SE]],HISTORICO,4,0),0)</f>
        <v>0</v>
      </c>
      <c r="EH16" s="76">
        <f>+IFERROR(VLOOKUP(Tabla1[[#This Row],[COD SE]],HISTORICO,5,0),0)</f>
        <v>0</v>
      </c>
      <c r="EI16" s="76">
        <f>+IFERROR(VLOOKUP(Tabla1[[#This Row],[COD SE]],HISTORICO,6,0),0)</f>
        <v>0</v>
      </c>
      <c r="EJ16" s="76">
        <f>+IFERROR(VLOOKUP(Tabla1[[#This Row],[COD SE]],HISTORICO,7,0),0)</f>
        <v>0</v>
      </c>
      <c r="EK16" s="76">
        <f>+IFERROR(VLOOKUP(Tabla1[[#This Row],[COD SE]],HISTORICO,8,0),0)</f>
        <v>1920</v>
      </c>
      <c r="EL16" s="76">
        <f>+IFERROR(VLOOKUP(Tabla1[[#This Row],[COD SE]],HISTORICO,9,0),0)</f>
        <v>0</v>
      </c>
      <c r="EM16" s="76">
        <f>+IFERROR(VLOOKUP(Tabla1[[#This Row],[COD SE]],HISTORICO,10,0),0)</f>
        <v>0</v>
      </c>
      <c r="EN16" s="76">
        <f>+IFERROR(VLOOKUP(Tabla1[[#This Row],[COD SE]],HISTORICO,11,0),0)</f>
        <v>3133.9</v>
      </c>
      <c r="EO16" s="76">
        <f>+IFERROR(VLOOKUP(Tabla1[[#This Row],[COD SE]],HISTORICO,12,0),0)</f>
        <v>1280</v>
      </c>
      <c r="EP16" s="58">
        <f>+SUM(Tabla1[[#This Row],[EJECUTADO 01]:[EJECUTADO 03]])</f>
        <v>0</v>
      </c>
      <c r="EQ16" s="58">
        <f>+SUM(Tabla1[[#This Row],[EJECUTADO 04]:[EJECUTADO 06]])</f>
        <v>2493.9</v>
      </c>
      <c r="ER16" s="58">
        <f>+SUM(Tabla1[[#This Row],[EJECUTADO 07]:[EJECUTADO 09]])</f>
        <v>5070.4000000000005</v>
      </c>
      <c r="ES16" s="58">
        <f>+SUM(Tabla1[[#This Row],[PF OCTUBRE]:[PF DICIEMBRE
]])</f>
        <v>12001.400000000001</v>
      </c>
      <c r="ET16" s="58">
        <f>+SUM(Tabla1[[#This Row],[EJECUTADO 01]:[EJECUTADO 09]])</f>
        <v>7564.3000000000011</v>
      </c>
    </row>
    <row r="17" spans="1:150" ht="12.75" customHeight="1" x14ac:dyDescent="0.2">
      <c r="A17" s="369">
        <v>2025</v>
      </c>
      <c r="B17" s="369" t="s">
        <v>1969</v>
      </c>
      <c r="C17" s="369" t="s">
        <v>1970</v>
      </c>
      <c r="D17" s="369" t="s">
        <v>1971</v>
      </c>
      <c r="E17" s="369">
        <v>1650</v>
      </c>
      <c r="F17" s="369" t="s">
        <v>1597</v>
      </c>
      <c r="G17" s="369" t="s">
        <v>1999</v>
      </c>
      <c r="H17" s="369" t="s">
        <v>1604</v>
      </c>
      <c r="I17" s="369" t="s">
        <v>2000</v>
      </c>
      <c r="J17" s="369" t="s">
        <v>2001</v>
      </c>
      <c r="K17" s="369" t="s">
        <v>1975</v>
      </c>
      <c r="L17" s="369" t="s">
        <v>1976</v>
      </c>
      <c r="M17" s="369" t="s">
        <v>1977</v>
      </c>
      <c r="N17" s="369">
        <v>1</v>
      </c>
      <c r="O17" s="369" t="s">
        <v>2002</v>
      </c>
      <c r="P17" s="369" t="s">
        <v>2003</v>
      </c>
      <c r="Q17" s="369">
        <v>49</v>
      </c>
      <c r="R17" s="369">
        <v>0</v>
      </c>
      <c r="S17" s="369">
        <v>0</v>
      </c>
      <c r="T17" s="369">
        <v>0</v>
      </c>
      <c r="U17" s="369">
        <v>2</v>
      </c>
      <c r="V17" s="369" t="s">
        <v>1980</v>
      </c>
      <c r="W17" s="369" t="s">
        <v>1981</v>
      </c>
      <c r="X17" s="369" t="s">
        <v>1981</v>
      </c>
      <c r="Y17" s="369" t="s">
        <v>1983</v>
      </c>
      <c r="Z17" s="369" t="s">
        <v>1984</v>
      </c>
      <c r="AA17" s="369" t="s">
        <v>2004</v>
      </c>
      <c r="AB17" s="369" t="s">
        <v>1986</v>
      </c>
      <c r="AC17" s="369" t="s">
        <v>1672</v>
      </c>
      <c r="AD17" s="369" t="s">
        <v>1673</v>
      </c>
      <c r="AE17" s="369" t="s">
        <v>1678</v>
      </c>
      <c r="AF17" s="369" t="s">
        <v>1707</v>
      </c>
      <c r="AG17" s="369" t="s">
        <v>1708</v>
      </c>
      <c r="AH17" s="369">
        <v>0</v>
      </c>
      <c r="AI17" s="369">
        <v>36000</v>
      </c>
      <c r="AJ17" s="369">
        <v>36000</v>
      </c>
      <c r="AK17" s="370">
        <v>36000</v>
      </c>
      <c r="AL17" s="370">
        <v>36000</v>
      </c>
      <c r="AM17" s="370">
        <v>0</v>
      </c>
      <c r="AN17" s="370">
        <v>0</v>
      </c>
      <c r="AO17" s="370">
        <v>0</v>
      </c>
      <c r="AP17" s="370">
        <v>0</v>
      </c>
      <c r="AQ17" s="370">
        <v>0</v>
      </c>
      <c r="AR17" s="370">
        <v>0</v>
      </c>
      <c r="AS17" s="370">
        <v>0</v>
      </c>
      <c r="AT17" s="370">
        <v>0</v>
      </c>
      <c r="AU17" s="370">
        <v>0</v>
      </c>
      <c r="AV17" s="370">
        <v>36000</v>
      </c>
      <c r="AW17" s="370">
        <v>0</v>
      </c>
      <c r="AX17" s="370">
        <v>0</v>
      </c>
      <c r="AY17" s="370">
        <v>0</v>
      </c>
      <c r="AZ17" s="370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0">
        <v>0</v>
      </c>
      <c r="BG17" s="370">
        <v>0</v>
      </c>
      <c r="BH17" s="370">
        <v>0</v>
      </c>
      <c r="BI17" s="370">
        <v>0</v>
      </c>
      <c r="BJ17" s="370">
        <v>0</v>
      </c>
      <c r="BK17" s="370">
        <v>0</v>
      </c>
      <c r="BL17" s="370">
        <v>0</v>
      </c>
      <c r="BM17" s="370">
        <v>0</v>
      </c>
      <c r="BN17" s="370">
        <v>0</v>
      </c>
      <c r="BO17" s="370">
        <v>0</v>
      </c>
      <c r="BP17" s="370">
        <v>0</v>
      </c>
      <c r="BQ17" s="370">
        <v>0</v>
      </c>
      <c r="BR17" s="370">
        <v>0</v>
      </c>
      <c r="BS17" s="370">
        <v>0</v>
      </c>
      <c r="BT17" s="370">
        <v>0</v>
      </c>
      <c r="BU17" s="370">
        <v>0</v>
      </c>
      <c r="BV17" s="370">
        <v>0</v>
      </c>
      <c r="BW17" s="370">
        <v>0</v>
      </c>
      <c r="BX17" s="370">
        <v>0</v>
      </c>
      <c r="BY17" s="370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0">
        <v>0</v>
      </c>
      <c r="CF17" s="370">
        <v>0</v>
      </c>
      <c r="CG17" s="370">
        <v>0</v>
      </c>
      <c r="CH17" s="370">
        <v>0</v>
      </c>
      <c r="CI17" s="48" t="s">
        <v>1987</v>
      </c>
      <c r="CJ17" s="48" t="s">
        <v>1991</v>
      </c>
      <c r="CK17" s="48" t="s">
        <v>1987</v>
      </c>
      <c r="CL17" s="48" t="s">
        <v>1989</v>
      </c>
      <c r="CM17" s="48" t="s">
        <v>2010</v>
      </c>
      <c r="CN17" s="48" t="s">
        <v>2012</v>
      </c>
      <c r="CO17" s="48" t="str">
        <f t="shared" si="16"/>
        <v>2.3.2.7.13.98</v>
      </c>
      <c r="CP17" s="48" t="str">
        <f>+VLOOKUP(Tabla1[[#This Row],[ESPECÍFICA]],CLASIFICADOR_,2,0)</f>
        <v>2.3.2.7.13.98 - OTROS SERVICIOS TÉCNICOS Y PROFESIONALES DESARROLLADOS POR PERSONAS JURÍDICAS</v>
      </c>
      <c r="CQ17" s="48" t="str">
        <f>+VLOOKUP(Tabla1[[#This Row],[ESPECÍFICA]],CLASIFICADOR_,3,0)</f>
        <v>2.3.2.7 - SERVICIOS PROFESIONALES Y TECNICOS</v>
      </c>
      <c r="CR17" s="48" t="str">
        <f>+VLOOKUP(Tabla1[[#This Row],[ESPECÍFICA]],CLASIFICADOR_,4,0)</f>
        <v xml:space="preserve"> </v>
      </c>
      <c r="CS17" s="48">
        <f>+VLOOKUP(Tabla1[[#This Row],[ESPECÍFICA]],CLASIFICADOR_,5,0)</f>
        <v>0</v>
      </c>
      <c r="CT17" s="113" t="str">
        <f>+VLOOKUP(Tabla1[[#This Row],[ESPECÍFICA]],CLASIFICADOR_,6,0)</f>
        <v>N/R</v>
      </c>
      <c r="CU17" s="48" t="str">
        <f>+VLOOKUP(Tabla1[[#This Row],[ESPECÍFICA]],CLASIFICADOR_,7,0)</f>
        <v>N/R</v>
      </c>
      <c r="CV17" s="48">
        <f>+VLOOKUP(Tabla1[[#This Row],[ESPECÍFICA]],CLASIFICADOR_,8,0)</f>
        <v>0</v>
      </c>
      <c r="CW17" s="113" t="str">
        <f>+CONCATENATE("2.",Tabla1[[#This Row],[generica]])</f>
        <v>2.3.BIENES Y SERVICIOS</v>
      </c>
      <c r="CX17" s="48" t="str">
        <f t="shared" si="5"/>
        <v>0002-DCEME</v>
      </c>
      <c r="CY17" s="113" t="str">
        <f t="shared" si="6"/>
        <v>0002-DCEME (CEAM, FP)</v>
      </c>
      <c r="CZ17" s="20" t="str">
        <f t="shared" si="7"/>
        <v>0002-DCEME (IEVCEAM, G CEAM, FP)</v>
      </c>
      <c r="DA17" s="113" t="str">
        <f>+CONCATENATE(Tabla1[[#This Row],[CC COMPLETO]],Tabla1[[#This Row],[ESPECÍFICA]])</f>
        <v>0002-DCEME2.3.2.7.13.98</v>
      </c>
      <c r="DB17" s="49">
        <f t="shared" si="8"/>
        <v>36000</v>
      </c>
      <c r="DC17" s="49">
        <f t="shared" si="9"/>
        <v>0</v>
      </c>
      <c r="DD17" s="49">
        <f t="shared" si="10"/>
        <v>0</v>
      </c>
      <c r="DE17" s="49">
        <f t="shared" si="11"/>
        <v>0</v>
      </c>
      <c r="DF17" s="49">
        <f t="shared" si="12"/>
        <v>0</v>
      </c>
      <c r="DG17" s="49">
        <f t="shared" si="13"/>
        <v>36000</v>
      </c>
      <c r="DH17" s="49">
        <f t="shared" si="14"/>
        <v>36000</v>
      </c>
      <c r="DI17" s="50">
        <f t="shared" si="15"/>
        <v>0</v>
      </c>
      <c r="DJ17" s="78">
        <f>+SUM(Tabla1[[#This Row],[EJECUTADO 01]:[EJECUTADO 06]])</f>
        <v>0</v>
      </c>
      <c r="DK17" s="78">
        <f>+Tabla1[[#This Row],[mto_devenga_01]]</f>
        <v>0</v>
      </c>
      <c r="DL17" s="78">
        <f>+Tabla1[[#This Row],[mto_devenga_02]]</f>
        <v>0</v>
      </c>
      <c r="DM17" s="78">
        <f>+Tabla1[[#This Row],[mto_devenga_03]]</f>
        <v>0</v>
      </c>
      <c r="DN17" s="78">
        <f>+Tabla1[[#This Row],[mto_devenga_04]]</f>
        <v>0</v>
      </c>
      <c r="DO17" s="78">
        <f>+Tabla1[[#This Row],[mto_devenga_05]]</f>
        <v>0</v>
      </c>
      <c r="DP17" s="76">
        <f>+Tabla1[[#This Row],[mto_devenga_06]]</f>
        <v>0</v>
      </c>
      <c r="DQ17" s="76">
        <f>+Tabla1[[#This Row],[mto_devenga_07]]</f>
        <v>0</v>
      </c>
      <c r="DR17" s="76">
        <f>+Tabla1[[#This Row],[mto_devenga_08]]</f>
        <v>0</v>
      </c>
      <c r="DS17" s="76">
        <f>+Tabla1[[#This Row],[mto_devenga_09]]</f>
        <v>0</v>
      </c>
      <c r="DT17" s="76">
        <f>IFERROR(VLOOKUP(Tabla1[[#This Row],[COD SE]],PF_OCTUBRE,14,0),"0")</f>
        <v>0</v>
      </c>
      <c r="DU17" s="76">
        <f>IFERROR(VLOOKUP(Tabla1[[#This Row],[COD SE]],PF_OCTUBRE,15,0),"0")</f>
        <v>0</v>
      </c>
      <c r="DV17" s="76">
        <f>IFERROR(VLOOKUP(Tabla1[[#This Row],[COD SE]],PF_OCTUBRE,16,0),"0")</f>
        <v>36000</v>
      </c>
      <c r="DW17" s="76">
        <f>+SUM(Tabla1[[#This Row],[EJECUTADO 01]:[PF DICIEMBRE
]])</f>
        <v>36000</v>
      </c>
      <c r="DX17" s="76">
        <f>IFERROR(VLOOKUP(Tabla1[[#This Row],[COD SE]],PF_OCTUBRE,18,0),"0")</f>
        <v>0</v>
      </c>
      <c r="DY17" s="76">
        <f>IFERROR(VLOOKUP(Tabla1[[#This Row],[COD SE]],PF_OCTUBRE,19,0),"0")</f>
        <v>0</v>
      </c>
      <c r="DZ17" s="76">
        <f>IFERROR(VLOOKUP(Tabla1[[#This Row],[COD SE]],PF_OCTUBRE,20,0),"0")</f>
        <v>0</v>
      </c>
      <c r="EA17" s="76">
        <f>+Tabla1[[#This Row],[TOTAL EJEC REAL]]+Tabla1[[#This Row],[SALDO FINAL]]</f>
        <v>36000</v>
      </c>
      <c r="EB17" s="76">
        <f>IFERROR(VLOOKUP(Tabla1[[#This Row],[COD SE]],PF_OCTUBRE,22,0),"0")</f>
        <v>36000</v>
      </c>
      <c r="EC17" s="76">
        <f>+IFERROR(VLOOKUP(Tabla1[[#This Row],[COD SE]],SALDO_ESC_2,7,0),0)</f>
        <v>0</v>
      </c>
      <c r="ED17" s="76">
        <f>+IFERROR(VLOOKUP(Tabla1[[#This Row],[COD SE]],SALDO_ESC_3,7,0),0)</f>
        <v>0</v>
      </c>
      <c r="EE17" s="76">
        <f>+Tabla1[[#This Row],[mto_pim]]-Tabla1[[#This Row],[TRANSF ESC2 ]]</f>
        <v>36000</v>
      </c>
      <c r="EF17" s="76">
        <f>+Tabla1[[#This Row],[mto_pim]]-Tabla1[[#This Row],[TRANFS ESC 3 ]]</f>
        <v>36000</v>
      </c>
      <c r="EG17" s="76">
        <f>+IFERROR(VLOOKUP(Tabla1[[#This Row],[COD SE]],HISTORICO,4,0),0)</f>
        <v>0</v>
      </c>
      <c r="EH17" s="76">
        <f>+IFERROR(VLOOKUP(Tabla1[[#This Row],[COD SE]],HISTORICO,5,0),0)</f>
        <v>0</v>
      </c>
      <c r="EI17" s="76">
        <f>+IFERROR(VLOOKUP(Tabla1[[#This Row],[COD SE]],HISTORICO,6,0),0)</f>
        <v>0</v>
      </c>
      <c r="EJ17" s="76">
        <f>+IFERROR(VLOOKUP(Tabla1[[#This Row],[COD SE]],HISTORICO,7,0),0)</f>
        <v>0</v>
      </c>
      <c r="EK17" s="76">
        <f>+IFERROR(VLOOKUP(Tabla1[[#This Row],[COD SE]],HISTORICO,8,0),0)</f>
        <v>0</v>
      </c>
      <c r="EL17" s="76">
        <f>+IFERROR(VLOOKUP(Tabla1[[#This Row],[COD SE]],HISTORICO,9,0),0)</f>
        <v>0</v>
      </c>
      <c r="EM17" s="76">
        <f>+IFERROR(VLOOKUP(Tabla1[[#This Row],[COD SE]],HISTORICO,10,0),0)</f>
        <v>0</v>
      </c>
      <c r="EN17" s="76">
        <f>+IFERROR(VLOOKUP(Tabla1[[#This Row],[COD SE]],HISTORICO,11,0),0)</f>
        <v>0</v>
      </c>
      <c r="EO17" s="76">
        <f>+IFERROR(VLOOKUP(Tabla1[[#This Row],[COD SE]],HISTORICO,12,0),0)</f>
        <v>0</v>
      </c>
      <c r="EP17" s="58">
        <f>+SUM(Tabla1[[#This Row],[EJECUTADO 01]:[EJECUTADO 03]])</f>
        <v>0</v>
      </c>
      <c r="EQ17" s="58">
        <f>+SUM(Tabla1[[#This Row],[EJECUTADO 04]:[EJECUTADO 06]])</f>
        <v>0</v>
      </c>
      <c r="ER17" s="58">
        <f>+SUM(Tabla1[[#This Row],[EJECUTADO 07]:[EJECUTADO 09]])</f>
        <v>0</v>
      </c>
      <c r="ES17" s="58">
        <f>+SUM(Tabla1[[#This Row],[PF OCTUBRE]:[PF DICIEMBRE
]])</f>
        <v>36000</v>
      </c>
      <c r="ET17" s="58">
        <f>+SUM(Tabla1[[#This Row],[EJECUTADO 01]:[EJECUTADO 09]])</f>
        <v>0</v>
      </c>
    </row>
    <row r="18" spans="1:150" ht="12.75" customHeight="1" x14ac:dyDescent="0.2">
      <c r="A18" s="369">
        <v>2025</v>
      </c>
      <c r="B18" s="369" t="s">
        <v>1969</v>
      </c>
      <c r="C18" s="369" t="s">
        <v>1970</v>
      </c>
      <c r="D18" s="369" t="s">
        <v>1971</v>
      </c>
      <c r="E18" s="369">
        <v>1650</v>
      </c>
      <c r="F18" s="369" t="s">
        <v>1597</v>
      </c>
      <c r="G18" s="369" t="s">
        <v>1999</v>
      </c>
      <c r="H18" s="369" t="s">
        <v>1604</v>
      </c>
      <c r="I18" s="369" t="s">
        <v>2000</v>
      </c>
      <c r="J18" s="369" t="s">
        <v>2001</v>
      </c>
      <c r="K18" s="369" t="s">
        <v>1975</v>
      </c>
      <c r="L18" s="369" t="s">
        <v>1976</v>
      </c>
      <c r="M18" s="369" t="s">
        <v>1977</v>
      </c>
      <c r="N18" s="369">
        <v>1</v>
      </c>
      <c r="O18" s="369" t="s">
        <v>2002</v>
      </c>
      <c r="P18" s="369" t="s">
        <v>2003</v>
      </c>
      <c r="Q18" s="369">
        <v>49</v>
      </c>
      <c r="R18" s="369">
        <v>0</v>
      </c>
      <c r="S18" s="369">
        <v>0</v>
      </c>
      <c r="T18" s="369">
        <v>0</v>
      </c>
      <c r="U18" s="369">
        <v>2</v>
      </c>
      <c r="V18" s="369" t="s">
        <v>1980</v>
      </c>
      <c r="W18" s="369" t="s">
        <v>1981</v>
      </c>
      <c r="X18" s="369" t="s">
        <v>1981</v>
      </c>
      <c r="Y18" s="369" t="s">
        <v>1983</v>
      </c>
      <c r="Z18" s="369" t="s">
        <v>1984</v>
      </c>
      <c r="AA18" s="369" t="s">
        <v>2004</v>
      </c>
      <c r="AB18" s="369" t="s">
        <v>1986</v>
      </c>
      <c r="AC18" s="369" t="s">
        <v>1672</v>
      </c>
      <c r="AD18" s="369" t="s">
        <v>1673</v>
      </c>
      <c r="AE18" s="369" t="s">
        <v>1678</v>
      </c>
      <c r="AF18" s="369" t="s">
        <v>1679</v>
      </c>
      <c r="AG18" s="369" t="s">
        <v>1696</v>
      </c>
      <c r="AH18" s="369">
        <v>0</v>
      </c>
      <c r="AI18" s="369">
        <v>5100</v>
      </c>
      <c r="AJ18" s="369">
        <v>5100</v>
      </c>
      <c r="AK18" s="370">
        <v>2180</v>
      </c>
      <c r="AL18" s="370">
        <v>500</v>
      </c>
      <c r="AM18" s="370">
        <v>0</v>
      </c>
      <c r="AN18" s="370">
        <v>0</v>
      </c>
      <c r="AO18" s="370">
        <v>0</v>
      </c>
      <c r="AP18" s="370">
        <v>0</v>
      </c>
      <c r="AQ18" s="370">
        <v>0</v>
      </c>
      <c r="AR18" s="370">
        <v>0</v>
      </c>
      <c r="AS18" s="370">
        <v>0</v>
      </c>
      <c r="AT18" s="370">
        <v>500</v>
      </c>
      <c r="AU18" s="370">
        <v>0</v>
      </c>
      <c r="AV18" s="370">
        <v>0</v>
      </c>
      <c r="AW18" s="370">
        <v>0</v>
      </c>
      <c r="AX18" s="370">
        <v>0</v>
      </c>
      <c r="AY18" s="370">
        <v>0</v>
      </c>
      <c r="AZ18" s="370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0">
        <v>0</v>
      </c>
      <c r="BG18" s="370">
        <v>0</v>
      </c>
      <c r="BH18" s="370">
        <v>0</v>
      </c>
      <c r="BI18" s="370">
        <v>0</v>
      </c>
      <c r="BJ18" s="370">
        <v>0</v>
      </c>
      <c r="BK18" s="370">
        <v>0</v>
      </c>
      <c r="BL18" s="370">
        <v>0</v>
      </c>
      <c r="BM18" s="370">
        <v>0</v>
      </c>
      <c r="BN18" s="370">
        <v>0</v>
      </c>
      <c r="BO18" s="370">
        <v>0</v>
      </c>
      <c r="BP18" s="370">
        <v>0</v>
      </c>
      <c r="BQ18" s="370">
        <v>0</v>
      </c>
      <c r="BR18" s="370">
        <v>0</v>
      </c>
      <c r="BS18" s="370">
        <v>0</v>
      </c>
      <c r="BT18" s="370">
        <v>0</v>
      </c>
      <c r="BU18" s="370">
        <v>0</v>
      </c>
      <c r="BV18" s="370">
        <v>0</v>
      </c>
      <c r="BW18" s="370">
        <v>0</v>
      </c>
      <c r="BX18" s="370">
        <v>0</v>
      </c>
      <c r="BY18" s="370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0">
        <v>0</v>
      </c>
      <c r="CF18" s="370">
        <v>0</v>
      </c>
      <c r="CG18" s="370">
        <v>0</v>
      </c>
      <c r="CH18" s="370">
        <v>0</v>
      </c>
      <c r="CI18" s="48" t="s">
        <v>1987</v>
      </c>
      <c r="CJ18" s="48" t="s">
        <v>1991</v>
      </c>
      <c r="CK18" s="48" t="s">
        <v>1987</v>
      </c>
      <c r="CL18" s="48" t="s">
        <v>1989</v>
      </c>
      <c r="CM18" s="48" t="s">
        <v>2013</v>
      </c>
      <c r="CN18" s="48" t="s">
        <v>1990</v>
      </c>
      <c r="CO18" s="48" t="str">
        <f t="shared" si="16"/>
        <v>2.3.2.7.10.1</v>
      </c>
      <c r="CP18" s="48" t="str">
        <f>+VLOOKUP(Tabla1[[#This Row],[ESPECÍFICA]],CLASIFICADOR_,2,0)</f>
        <v>2.3.2.7.10.1 - SEMINARIOS ,TALLERES Y SIMILARES ORGANIZADOS POR LA  INSTITUCION</v>
      </c>
      <c r="CQ18" s="48" t="str">
        <f>+VLOOKUP(Tabla1[[#This Row],[ESPECÍFICA]],CLASIFICADOR_,3,0)</f>
        <v>2.3.2.7 - SERVICIOS PROFESIONALES Y TECNICOS</v>
      </c>
      <c r="CR18" s="48" t="str">
        <f>+VLOOKUP(Tabla1[[#This Row],[ESPECÍFICA]],CLASIFICADOR_,4,0)</f>
        <v>Límite de Gasto</v>
      </c>
      <c r="CS18" s="48" t="str">
        <f>+VLOOKUP(Tabla1[[#This Row],[ESPECÍFICA]],CLASIFICADOR_,5,0)</f>
        <v>10.6 f)</v>
      </c>
      <c r="CT18" s="113" t="str">
        <f>+VLOOKUP(Tabla1[[#This Row],[ESPECÍFICA]],CLASIFICADOR_,6,0)</f>
        <v>N/R</v>
      </c>
      <c r="CU18" s="48" t="str">
        <f>+VLOOKUP(Tabla1[[#This Row],[ESPECÍFICA]],CLASIFICADOR_,7,0)</f>
        <v>N/R</v>
      </c>
      <c r="CV18" s="48">
        <f>+VLOOKUP(Tabla1[[#This Row],[ESPECÍFICA]],CLASIFICADOR_,8,0)</f>
        <v>0</v>
      </c>
      <c r="CW18" s="113" t="str">
        <f>+CONCATENATE("2.",Tabla1[[#This Row],[generica]])</f>
        <v>2.3.BIENES Y SERVICIOS</v>
      </c>
      <c r="CX18" s="113" t="str">
        <f t="shared" si="5"/>
        <v>0002-DCEME</v>
      </c>
      <c r="CY18" s="113" t="str">
        <f t="shared" si="6"/>
        <v>0002-DCEME (CEAM, FP)</v>
      </c>
      <c r="CZ18" s="20" t="str">
        <f t="shared" si="7"/>
        <v>0002-DCEME (IEVCEAM, G CEAM, FP)</v>
      </c>
      <c r="DA18" s="113" t="str">
        <f>+CONCATENATE(Tabla1[[#This Row],[CC COMPLETO]],Tabla1[[#This Row],[ESPECÍFICA]])</f>
        <v>0002-DCEME2.3.2.7.10.1</v>
      </c>
      <c r="DB18" s="49">
        <f t="shared" si="8"/>
        <v>500</v>
      </c>
      <c r="DC18" s="49">
        <f t="shared" si="9"/>
        <v>0</v>
      </c>
      <c r="DD18" s="49">
        <f t="shared" si="10"/>
        <v>0</v>
      </c>
      <c r="DE18" s="49">
        <f t="shared" si="11"/>
        <v>2920</v>
      </c>
      <c r="DF18" s="49">
        <f t="shared" si="12"/>
        <v>1680</v>
      </c>
      <c r="DG18" s="49">
        <f t="shared" si="13"/>
        <v>500</v>
      </c>
      <c r="DH18" s="49">
        <f t="shared" si="14"/>
        <v>5100</v>
      </c>
      <c r="DI18" s="50">
        <f t="shared" si="15"/>
        <v>0</v>
      </c>
      <c r="DJ18" s="78">
        <f>+SUM(Tabla1[[#This Row],[EJECUTADO 01]:[EJECUTADO 06]])</f>
        <v>0</v>
      </c>
      <c r="DK18" s="78">
        <f>+Tabla1[[#This Row],[mto_devenga_01]]</f>
        <v>0</v>
      </c>
      <c r="DL18" s="78">
        <f>+Tabla1[[#This Row],[mto_devenga_02]]</f>
        <v>0</v>
      </c>
      <c r="DM18" s="78">
        <f>+Tabla1[[#This Row],[mto_devenga_03]]</f>
        <v>0</v>
      </c>
      <c r="DN18" s="78">
        <f>+Tabla1[[#This Row],[mto_devenga_04]]</f>
        <v>0</v>
      </c>
      <c r="DO18" s="78">
        <f>+Tabla1[[#This Row],[mto_devenga_05]]</f>
        <v>0</v>
      </c>
      <c r="DP18" s="76">
        <f>+Tabla1[[#This Row],[mto_devenga_06]]</f>
        <v>0</v>
      </c>
      <c r="DQ18" s="76">
        <f>+Tabla1[[#This Row],[mto_devenga_07]]</f>
        <v>0</v>
      </c>
      <c r="DR18" s="76">
        <f>+Tabla1[[#This Row],[mto_devenga_08]]</f>
        <v>0</v>
      </c>
      <c r="DS18" s="76">
        <f>+Tabla1[[#This Row],[mto_devenga_09]]</f>
        <v>0</v>
      </c>
      <c r="DT18" s="76">
        <f>IFERROR(VLOOKUP(Tabla1[[#This Row],[COD SE]],PF_OCTUBRE,14,0),"0")</f>
        <v>0</v>
      </c>
      <c r="DU18" s="76">
        <f>IFERROR(VLOOKUP(Tabla1[[#This Row],[COD SE]],PF_OCTUBRE,15,0),"0")</f>
        <v>1500</v>
      </c>
      <c r="DV18" s="76">
        <f>IFERROR(VLOOKUP(Tabla1[[#This Row],[COD SE]],PF_OCTUBRE,16,0),"0")</f>
        <v>0</v>
      </c>
      <c r="DW18" s="76">
        <f>+SUM(Tabla1[[#This Row],[EJECUTADO 01]:[PF DICIEMBRE
]])</f>
        <v>1500</v>
      </c>
      <c r="DX18" s="76">
        <f>IFERROR(VLOOKUP(Tabla1[[#This Row],[COD SE]],PF_OCTUBRE,18,0),"0")</f>
        <v>0</v>
      </c>
      <c r="DY18" s="76">
        <f>IFERROR(VLOOKUP(Tabla1[[#This Row],[COD SE]],PF_OCTUBRE,19,0),"0")</f>
        <v>0</v>
      </c>
      <c r="DZ18" s="76">
        <f>IFERROR(VLOOKUP(Tabla1[[#This Row],[COD SE]],PF_OCTUBRE,20,0),"0")</f>
        <v>0</v>
      </c>
      <c r="EA18" s="76">
        <f>+Tabla1[[#This Row],[TOTAL EJEC REAL]]+Tabla1[[#This Row],[SALDO FINAL]]</f>
        <v>1500</v>
      </c>
      <c r="EB18" s="76">
        <f>IFERROR(VLOOKUP(Tabla1[[#This Row],[COD SE]],PF_OCTUBRE,22,0),"0")</f>
        <v>0</v>
      </c>
      <c r="EC18" s="76">
        <f>+IFERROR(VLOOKUP(Tabla1[[#This Row],[COD SE]],SALDO_ESC_2,7,0),0)</f>
        <v>0</v>
      </c>
      <c r="ED18" s="76">
        <f>+IFERROR(VLOOKUP(Tabla1[[#This Row],[COD SE]],SALDO_ESC_3,7,0),0)</f>
        <v>0</v>
      </c>
      <c r="EE18" s="76">
        <f>+Tabla1[[#This Row],[mto_pim]]-Tabla1[[#This Row],[TRANSF ESC2 ]]</f>
        <v>5100</v>
      </c>
      <c r="EF18" s="76">
        <f>+Tabla1[[#This Row],[mto_pim]]-Tabla1[[#This Row],[TRANFS ESC 3 ]]</f>
        <v>5100</v>
      </c>
      <c r="EG18" s="76">
        <f>+IFERROR(VLOOKUP(Tabla1[[#This Row],[COD SE]],HISTORICO,4,0),0)</f>
        <v>0</v>
      </c>
      <c r="EH18" s="76">
        <f>+IFERROR(VLOOKUP(Tabla1[[#This Row],[COD SE]],HISTORICO,5,0),0)</f>
        <v>0</v>
      </c>
      <c r="EI18" s="76">
        <f>+IFERROR(VLOOKUP(Tabla1[[#This Row],[COD SE]],HISTORICO,6,0),0)</f>
        <v>0</v>
      </c>
      <c r="EJ18" s="76">
        <f>+IFERROR(VLOOKUP(Tabla1[[#This Row],[COD SE]],HISTORICO,7,0),0)</f>
        <v>0</v>
      </c>
      <c r="EK18" s="76">
        <f>+IFERROR(VLOOKUP(Tabla1[[#This Row],[COD SE]],HISTORICO,8,0),0)</f>
        <v>0</v>
      </c>
      <c r="EL18" s="76">
        <f>+IFERROR(VLOOKUP(Tabla1[[#This Row],[COD SE]],HISTORICO,9,0),0)</f>
        <v>0</v>
      </c>
      <c r="EM18" s="76">
        <f>+IFERROR(VLOOKUP(Tabla1[[#This Row],[COD SE]],HISTORICO,10,0),0)</f>
        <v>0</v>
      </c>
      <c r="EN18" s="76">
        <f>+IFERROR(VLOOKUP(Tabla1[[#This Row],[COD SE]],HISTORICO,11,0),0)</f>
        <v>0</v>
      </c>
      <c r="EO18" s="76">
        <f>+IFERROR(VLOOKUP(Tabla1[[#This Row],[COD SE]],HISTORICO,12,0),0)</f>
        <v>0</v>
      </c>
      <c r="EP18" s="58">
        <f>+SUM(Tabla1[[#This Row],[EJECUTADO 01]:[EJECUTADO 03]])</f>
        <v>0</v>
      </c>
      <c r="EQ18" s="58">
        <f>+SUM(Tabla1[[#This Row],[EJECUTADO 04]:[EJECUTADO 06]])</f>
        <v>0</v>
      </c>
      <c r="ER18" s="58">
        <f>+SUM(Tabla1[[#This Row],[EJECUTADO 07]:[EJECUTADO 09]])</f>
        <v>0</v>
      </c>
      <c r="ES18" s="58">
        <f>+SUM(Tabla1[[#This Row],[PF OCTUBRE]:[PF DICIEMBRE
]])</f>
        <v>1500</v>
      </c>
      <c r="ET18" s="58">
        <f>+SUM(Tabla1[[#This Row],[EJECUTADO 01]:[EJECUTADO 09]])</f>
        <v>0</v>
      </c>
    </row>
    <row r="19" spans="1:150" ht="12.75" customHeight="1" x14ac:dyDescent="0.2">
      <c r="A19" s="369">
        <v>2025</v>
      </c>
      <c r="B19" s="369" t="s">
        <v>1969</v>
      </c>
      <c r="C19" s="369" t="s">
        <v>1970</v>
      </c>
      <c r="D19" s="369" t="s">
        <v>1971</v>
      </c>
      <c r="E19" s="369">
        <v>1650</v>
      </c>
      <c r="F19" s="369" t="s">
        <v>1597</v>
      </c>
      <c r="G19" s="369" t="s">
        <v>1999</v>
      </c>
      <c r="H19" s="369" t="s">
        <v>1604</v>
      </c>
      <c r="I19" s="369" t="s">
        <v>2000</v>
      </c>
      <c r="J19" s="369" t="s">
        <v>2001</v>
      </c>
      <c r="K19" s="369" t="s">
        <v>1975</v>
      </c>
      <c r="L19" s="369" t="s">
        <v>1976</v>
      </c>
      <c r="M19" s="369" t="s">
        <v>1977</v>
      </c>
      <c r="N19" s="369">
        <v>1</v>
      </c>
      <c r="O19" s="369" t="s">
        <v>2002</v>
      </c>
      <c r="P19" s="369" t="s">
        <v>2003</v>
      </c>
      <c r="Q19" s="369">
        <v>49</v>
      </c>
      <c r="R19" s="369">
        <v>0</v>
      </c>
      <c r="S19" s="369">
        <v>0</v>
      </c>
      <c r="T19" s="369">
        <v>0</v>
      </c>
      <c r="U19" s="369">
        <v>2</v>
      </c>
      <c r="V19" s="369" t="s">
        <v>1980</v>
      </c>
      <c r="W19" s="369" t="s">
        <v>1981</v>
      </c>
      <c r="X19" s="369" t="s">
        <v>1981</v>
      </c>
      <c r="Y19" s="369" t="s">
        <v>1983</v>
      </c>
      <c r="Z19" s="369" t="s">
        <v>1984</v>
      </c>
      <c r="AA19" s="369" t="s">
        <v>2004</v>
      </c>
      <c r="AB19" s="369" t="s">
        <v>1986</v>
      </c>
      <c r="AC19" s="369" t="s">
        <v>1672</v>
      </c>
      <c r="AD19" s="369" t="s">
        <v>1673</v>
      </c>
      <c r="AE19" s="369" t="s">
        <v>1678</v>
      </c>
      <c r="AF19" s="369" t="s">
        <v>1679</v>
      </c>
      <c r="AG19" s="369" t="s">
        <v>1680</v>
      </c>
      <c r="AH19" s="369">
        <v>142600</v>
      </c>
      <c r="AI19" s="369">
        <v>-57373</v>
      </c>
      <c r="AJ19" s="369">
        <v>85227</v>
      </c>
      <c r="AK19" s="370">
        <v>0</v>
      </c>
      <c r="AL19" s="370">
        <v>0</v>
      </c>
      <c r="AM19" s="370">
        <v>0</v>
      </c>
      <c r="AN19" s="370">
        <v>0</v>
      </c>
      <c r="AO19" s="370">
        <v>0</v>
      </c>
      <c r="AP19" s="370">
        <v>0</v>
      </c>
      <c r="AQ19" s="370">
        <v>0</v>
      </c>
      <c r="AR19" s="370">
        <v>0</v>
      </c>
      <c r="AS19" s="370">
        <v>0</v>
      </c>
      <c r="AT19" s="370">
        <v>0</v>
      </c>
      <c r="AU19" s="370">
        <v>0</v>
      </c>
      <c r="AV19" s="370">
        <v>0</v>
      </c>
      <c r="AW19" s="370">
        <v>0</v>
      </c>
      <c r="AX19" s="370">
        <v>0</v>
      </c>
      <c r="AY19" s="370">
        <v>0</v>
      </c>
      <c r="AZ19" s="370">
        <v>0</v>
      </c>
      <c r="BA19" s="370">
        <v>0</v>
      </c>
      <c r="BB19" s="370">
        <v>0</v>
      </c>
      <c r="BC19" s="370">
        <v>0</v>
      </c>
      <c r="BD19" s="370">
        <v>0</v>
      </c>
      <c r="BE19" s="370">
        <v>0</v>
      </c>
      <c r="BF19" s="370">
        <v>0</v>
      </c>
      <c r="BG19" s="370">
        <v>0</v>
      </c>
      <c r="BH19" s="370">
        <v>0</v>
      </c>
      <c r="BI19" s="370">
        <v>0</v>
      </c>
      <c r="BJ19" s="370">
        <v>0</v>
      </c>
      <c r="BK19" s="370">
        <v>0</v>
      </c>
      <c r="BL19" s="370">
        <v>0</v>
      </c>
      <c r="BM19" s="370">
        <v>0</v>
      </c>
      <c r="BN19" s="370">
        <v>0</v>
      </c>
      <c r="BO19" s="370">
        <v>0</v>
      </c>
      <c r="BP19" s="370">
        <v>0</v>
      </c>
      <c r="BQ19" s="370">
        <v>0</v>
      </c>
      <c r="BR19" s="370">
        <v>0</v>
      </c>
      <c r="BS19" s="370">
        <v>0</v>
      </c>
      <c r="BT19" s="370">
        <v>0</v>
      </c>
      <c r="BU19" s="370">
        <v>0</v>
      </c>
      <c r="BV19" s="370">
        <v>0</v>
      </c>
      <c r="BW19" s="370">
        <v>0</v>
      </c>
      <c r="BX19" s="370">
        <v>0</v>
      </c>
      <c r="BY19" s="370">
        <v>0</v>
      </c>
      <c r="BZ19" s="370">
        <v>0</v>
      </c>
      <c r="CA19" s="370">
        <v>0</v>
      </c>
      <c r="CB19" s="370">
        <v>0</v>
      </c>
      <c r="CC19" s="370">
        <v>0</v>
      </c>
      <c r="CD19" s="370">
        <v>0</v>
      </c>
      <c r="CE19" s="370">
        <v>0</v>
      </c>
      <c r="CF19" s="370">
        <v>0</v>
      </c>
      <c r="CG19" s="370">
        <v>0</v>
      </c>
      <c r="CH19" s="370">
        <v>0</v>
      </c>
      <c r="CI19" s="48" t="s">
        <v>1987</v>
      </c>
      <c r="CJ19" s="48" t="s">
        <v>1991</v>
      </c>
      <c r="CK19" s="48" t="s">
        <v>1987</v>
      </c>
      <c r="CL19" s="48" t="s">
        <v>1989</v>
      </c>
      <c r="CM19" s="48" t="s">
        <v>2013</v>
      </c>
      <c r="CN19" s="48" t="s">
        <v>1998</v>
      </c>
      <c r="CO19" s="48" t="str">
        <f t="shared" si="16"/>
        <v>2.3.2.7.10.99</v>
      </c>
      <c r="CP19" s="48" t="str">
        <f>+VLOOKUP(Tabla1[[#This Row],[ESPECÍFICA]],CLASIFICADOR_,2,0)</f>
        <v>2.3.2.7.10.99 - OTRAS ATENCIONES Y CELEBRACIONES</v>
      </c>
      <c r="CQ19" s="48" t="str">
        <f>+VLOOKUP(Tabla1[[#This Row],[ESPECÍFICA]],CLASIFICADOR_,3,0)</f>
        <v>2.3.2.7 - SERVICIOS PROFESIONALES Y TECNICOS</v>
      </c>
      <c r="CR19" s="48" t="str">
        <f>+VLOOKUP(Tabla1[[#This Row],[ESPECÍFICA]],CLASIFICADOR_,4,0)</f>
        <v>Límite de Gasto</v>
      </c>
      <c r="CS19" s="48" t="str">
        <f>+VLOOKUP(Tabla1[[#This Row],[ESPECÍFICA]],CLASIFICADOR_,5,0)</f>
        <v>10.6 f)</v>
      </c>
      <c r="CT19" s="113" t="str">
        <f>+VLOOKUP(Tabla1[[#This Row],[ESPECÍFICA]],CLASIFICADOR_,6,0)</f>
        <v>N/R</v>
      </c>
      <c r="CU19" s="48" t="str">
        <f>+VLOOKUP(Tabla1[[#This Row],[ESPECÍFICA]],CLASIFICADOR_,7,0)</f>
        <v>N/R</v>
      </c>
      <c r="CV19" s="48">
        <f>+VLOOKUP(Tabla1[[#This Row],[ESPECÍFICA]],CLASIFICADOR_,8,0)</f>
        <v>0</v>
      </c>
      <c r="CW19" s="113" t="str">
        <f>+CONCATENATE("2.",Tabla1[[#This Row],[generica]])</f>
        <v>2.3.BIENES Y SERVICIOS</v>
      </c>
      <c r="CX19" s="48" t="str">
        <f t="shared" si="5"/>
        <v>0002-DCEME</v>
      </c>
      <c r="CY19" s="113" t="str">
        <f t="shared" si="6"/>
        <v>0002-DCEME (CEAM, FP)</v>
      </c>
      <c r="CZ19" s="20" t="str">
        <f t="shared" si="7"/>
        <v>0002-DCEME (IEVCEAM, G CEAM, FP)</v>
      </c>
      <c r="DA19" s="113" t="str">
        <f>+CONCATENATE(Tabla1[[#This Row],[CC COMPLETO]],Tabla1[[#This Row],[ESPECÍFICA]])</f>
        <v>0002-DCEME2.3.2.7.10.99</v>
      </c>
      <c r="DB19" s="49">
        <f t="shared" si="8"/>
        <v>0</v>
      </c>
      <c r="DC19" s="49">
        <f t="shared" si="9"/>
        <v>0</v>
      </c>
      <c r="DD19" s="49">
        <f t="shared" si="10"/>
        <v>0</v>
      </c>
      <c r="DE19" s="49">
        <f t="shared" si="11"/>
        <v>85227</v>
      </c>
      <c r="DF19" s="49">
        <f t="shared" si="12"/>
        <v>0</v>
      </c>
      <c r="DG19" s="49">
        <f t="shared" si="13"/>
        <v>0</v>
      </c>
      <c r="DH19" s="49">
        <f t="shared" si="14"/>
        <v>85227</v>
      </c>
      <c r="DI19" s="50">
        <f t="shared" si="15"/>
        <v>0</v>
      </c>
      <c r="DJ19" s="78">
        <f>+SUM(Tabla1[[#This Row],[EJECUTADO 01]:[EJECUTADO 06]])</f>
        <v>0</v>
      </c>
      <c r="DK19" s="78">
        <f>+Tabla1[[#This Row],[mto_devenga_01]]</f>
        <v>0</v>
      </c>
      <c r="DL19" s="78">
        <f>+Tabla1[[#This Row],[mto_devenga_02]]</f>
        <v>0</v>
      </c>
      <c r="DM19" s="78">
        <f>+Tabla1[[#This Row],[mto_devenga_03]]</f>
        <v>0</v>
      </c>
      <c r="DN19" s="78">
        <f>+Tabla1[[#This Row],[mto_devenga_04]]</f>
        <v>0</v>
      </c>
      <c r="DO19" s="78">
        <f>+Tabla1[[#This Row],[mto_devenga_05]]</f>
        <v>0</v>
      </c>
      <c r="DP19" s="76">
        <f>+Tabla1[[#This Row],[mto_devenga_06]]</f>
        <v>0</v>
      </c>
      <c r="DQ19" s="76">
        <f>+Tabla1[[#This Row],[mto_devenga_07]]</f>
        <v>0</v>
      </c>
      <c r="DR19" s="76">
        <f>+Tabla1[[#This Row],[mto_devenga_08]]</f>
        <v>0</v>
      </c>
      <c r="DS19" s="76">
        <f>+Tabla1[[#This Row],[mto_devenga_09]]</f>
        <v>0</v>
      </c>
      <c r="DT19" s="76">
        <f>IFERROR(VLOOKUP(Tabla1[[#This Row],[COD SE]],PF_OCTUBRE,14,0),"0")</f>
        <v>0</v>
      </c>
      <c r="DU19" s="76">
        <f>IFERROR(VLOOKUP(Tabla1[[#This Row],[COD SE]],PF_OCTUBRE,15,0),"0")</f>
        <v>6000</v>
      </c>
      <c r="DV19" s="76">
        <f>IFERROR(VLOOKUP(Tabla1[[#This Row],[COD SE]],PF_OCTUBRE,16,0),"0")</f>
        <v>96000</v>
      </c>
      <c r="DW19" s="76">
        <f>+SUM(Tabla1[[#This Row],[EJECUTADO 01]:[PF DICIEMBRE
]])</f>
        <v>102000</v>
      </c>
      <c r="DX19" s="76">
        <f>IFERROR(VLOOKUP(Tabla1[[#This Row],[COD SE]],PF_OCTUBRE,18,0),"0")</f>
        <v>0</v>
      </c>
      <c r="DY19" s="76">
        <f>IFERROR(VLOOKUP(Tabla1[[#This Row],[COD SE]],PF_OCTUBRE,19,0),"0")</f>
        <v>40600</v>
      </c>
      <c r="DZ19" s="76">
        <f>IFERROR(VLOOKUP(Tabla1[[#This Row],[COD SE]],PF_OCTUBRE,20,0),"0")</f>
        <v>40600</v>
      </c>
      <c r="EA19" s="76">
        <f>+Tabla1[[#This Row],[TOTAL EJEC REAL]]+Tabla1[[#This Row],[SALDO FINAL]]</f>
        <v>142600</v>
      </c>
      <c r="EB19" s="76">
        <f>IFERROR(VLOOKUP(Tabla1[[#This Row],[COD SE]],PF_OCTUBRE,22,0),"0")</f>
        <v>136600</v>
      </c>
      <c r="EC19" s="76">
        <f>+IFERROR(VLOOKUP(Tabla1[[#This Row],[COD SE]],SALDO_ESC_2,7,0),0)</f>
        <v>0</v>
      </c>
      <c r="ED19" s="76">
        <f>+IFERROR(VLOOKUP(Tabla1[[#This Row],[COD SE]],SALDO_ESC_3,7,0),0)</f>
        <v>0</v>
      </c>
      <c r="EE19" s="76">
        <f>+Tabla1[[#This Row],[mto_pim]]-Tabla1[[#This Row],[TRANSF ESC2 ]]</f>
        <v>85227</v>
      </c>
      <c r="EF19" s="76">
        <f>+Tabla1[[#This Row],[mto_pim]]-Tabla1[[#This Row],[TRANFS ESC 3 ]]</f>
        <v>85227</v>
      </c>
      <c r="EG19" s="76">
        <f>+IFERROR(VLOOKUP(Tabla1[[#This Row],[COD SE]],HISTORICO,4,0),0)</f>
        <v>0</v>
      </c>
      <c r="EH19" s="76">
        <f>+IFERROR(VLOOKUP(Tabla1[[#This Row],[COD SE]],HISTORICO,5,0),0)</f>
        <v>0</v>
      </c>
      <c r="EI19" s="76">
        <f>+IFERROR(VLOOKUP(Tabla1[[#This Row],[COD SE]],HISTORICO,6,0),0)</f>
        <v>0</v>
      </c>
      <c r="EJ19" s="76">
        <f>+IFERROR(VLOOKUP(Tabla1[[#This Row],[COD SE]],HISTORICO,7,0),0)</f>
        <v>0</v>
      </c>
      <c r="EK19" s="76">
        <f>+IFERROR(VLOOKUP(Tabla1[[#This Row],[COD SE]],HISTORICO,8,0),0)</f>
        <v>24800</v>
      </c>
      <c r="EL19" s="76">
        <f>+IFERROR(VLOOKUP(Tabla1[[#This Row],[COD SE]],HISTORICO,9,0),0)</f>
        <v>0</v>
      </c>
      <c r="EM19" s="76">
        <f>+IFERROR(VLOOKUP(Tabla1[[#This Row],[COD SE]],HISTORICO,10,0),0)</f>
        <v>0</v>
      </c>
      <c r="EN19" s="76">
        <f>+IFERROR(VLOOKUP(Tabla1[[#This Row],[COD SE]],HISTORICO,11,0),0)</f>
        <v>0</v>
      </c>
      <c r="EO19" s="76">
        <f>+IFERROR(VLOOKUP(Tabla1[[#This Row],[COD SE]],HISTORICO,12,0),0)</f>
        <v>0</v>
      </c>
      <c r="EP19" s="58">
        <f>+SUM(Tabla1[[#This Row],[EJECUTADO 01]:[EJECUTADO 03]])</f>
        <v>0</v>
      </c>
      <c r="EQ19" s="58">
        <f>+SUM(Tabla1[[#This Row],[EJECUTADO 04]:[EJECUTADO 06]])</f>
        <v>0</v>
      </c>
      <c r="ER19" s="58">
        <f>+SUM(Tabla1[[#This Row],[EJECUTADO 07]:[EJECUTADO 09]])</f>
        <v>0</v>
      </c>
      <c r="ES19" s="58">
        <f>+SUM(Tabla1[[#This Row],[PF OCTUBRE]:[PF DICIEMBRE
]])</f>
        <v>102000</v>
      </c>
      <c r="ET19" s="58">
        <f>+SUM(Tabla1[[#This Row],[EJECUTADO 01]:[EJECUTADO 09]])</f>
        <v>0</v>
      </c>
    </row>
    <row r="20" spans="1:150" ht="12.75" customHeight="1" x14ac:dyDescent="0.2">
      <c r="A20" s="369">
        <v>2025</v>
      </c>
      <c r="B20" s="369" t="s">
        <v>1969</v>
      </c>
      <c r="C20" s="369" t="s">
        <v>1970</v>
      </c>
      <c r="D20" s="369" t="s">
        <v>1971</v>
      </c>
      <c r="E20" s="369">
        <v>1650</v>
      </c>
      <c r="F20" s="369" t="s">
        <v>1597</v>
      </c>
      <c r="G20" s="369" t="s">
        <v>1999</v>
      </c>
      <c r="H20" s="369" t="s">
        <v>1604</v>
      </c>
      <c r="I20" s="369" t="s">
        <v>2000</v>
      </c>
      <c r="J20" s="369" t="s">
        <v>2001</v>
      </c>
      <c r="K20" s="369" t="s">
        <v>1975</v>
      </c>
      <c r="L20" s="369" t="s">
        <v>1976</v>
      </c>
      <c r="M20" s="369" t="s">
        <v>1977</v>
      </c>
      <c r="N20" s="369">
        <v>1</v>
      </c>
      <c r="O20" s="369" t="s">
        <v>2002</v>
      </c>
      <c r="P20" s="369" t="s">
        <v>2003</v>
      </c>
      <c r="Q20" s="369">
        <v>49</v>
      </c>
      <c r="R20" s="369">
        <v>0</v>
      </c>
      <c r="S20" s="369">
        <v>0</v>
      </c>
      <c r="T20" s="369">
        <v>0</v>
      </c>
      <c r="U20" s="369">
        <v>2</v>
      </c>
      <c r="V20" s="369" t="s">
        <v>1980</v>
      </c>
      <c r="W20" s="369" t="s">
        <v>1981</v>
      </c>
      <c r="X20" s="369" t="s">
        <v>1981</v>
      </c>
      <c r="Y20" s="369" t="s">
        <v>1983</v>
      </c>
      <c r="Z20" s="369" t="s">
        <v>1984</v>
      </c>
      <c r="AA20" s="369" t="s">
        <v>2004</v>
      </c>
      <c r="AB20" s="369" t="s">
        <v>1986</v>
      </c>
      <c r="AC20" s="369" t="s">
        <v>1672</v>
      </c>
      <c r="AD20" s="369" t="s">
        <v>1673</v>
      </c>
      <c r="AE20" s="369" t="s">
        <v>1674</v>
      </c>
      <c r="AF20" s="369" t="s">
        <v>1675</v>
      </c>
      <c r="AG20" s="369" t="s">
        <v>1676</v>
      </c>
      <c r="AH20" s="369">
        <v>37820</v>
      </c>
      <c r="AI20" s="369">
        <v>0</v>
      </c>
      <c r="AJ20" s="369">
        <v>37820</v>
      </c>
      <c r="AK20" s="370">
        <v>19572.39</v>
      </c>
      <c r="AL20" s="370">
        <v>19492.39</v>
      </c>
      <c r="AM20" s="370">
        <v>0</v>
      </c>
      <c r="AN20" s="370">
        <v>0</v>
      </c>
      <c r="AO20" s="370">
        <v>0</v>
      </c>
      <c r="AP20" s="370">
        <v>1879.44</v>
      </c>
      <c r="AQ20" s="370">
        <v>0</v>
      </c>
      <c r="AR20" s="370">
        <v>0</v>
      </c>
      <c r="AS20" s="370">
        <v>74</v>
      </c>
      <c r="AT20" s="370">
        <v>9051.36</v>
      </c>
      <c r="AU20" s="370">
        <v>4776.68</v>
      </c>
      <c r="AV20" s="370">
        <v>3710.91</v>
      </c>
      <c r="AW20" s="370">
        <v>0</v>
      </c>
      <c r="AX20" s="370">
        <v>0</v>
      </c>
      <c r="AY20" s="370">
        <v>0</v>
      </c>
      <c r="AZ20" s="370">
        <v>0</v>
      </c>
      <c r="BA20" s="370">
        <v>0</v>
      </c>
      <c r="BB20" s="370">
        <v>0</v>
      </c>
      <c r="BC20" s="370">
        <v>1879.44</v>
      </c>
      <c r="BD20" s="370">
        <v>0</v>
      </c>
      <c r="BE20" s="370">
        <v>100</v>
      </c>
      <c r="BF20" s="370">
        <v>134</v>
      </c>
      <c r="BG20" s="370">
        <v>11095.29</v>
      </c>
      <c r="BH20" s="370">
        <v>3733.85</v>
      </c>
      <c r="BI20" s="370">
        <v>0</v>
      </c>
      <c r="BJ20" s="370">
        <v>0</v>
      </c>
      <c r="BK20" s="370">
        <v>0</v>
      </c>
      <c r="BL20" s="370">
        <v>0</v>
      </c>
      <c r="BM20" s="370">
        <v>0</v>
      </c>
      <c r="BN20" s="370">
        <v>0</v>
      </c>
      <c r="BO20" s="370">
        <v>0</v>
      </c>
      <c r="BP20" s="370">
        <v>1879.44</v>
      </c>
      <c r="BQ20" s="370">
        <v>100</v>
      </c>
      <c r="BR20" s="370">
        <v>134</v>
      </c>
      <c r="BS20" s="370">
        <v>8891.36</v>
      </c>
      <c r="BT20" s="370">
        <v>5937.78</v>
      </c>
      <c r="BU20" s="370">
        <v>0</v>
      </c>
      <c r="BV20" s="370">
        <v>0</v>
      </c>
      <c r="BW20" s="370">
        <v>0</v>
      </c>
      <c r="BX20" s="370">
        <v>0</v>
      </c>
      <c r="BY20" s="370">
        <v>0</v>
      </c>
      <c r="BZ20" s="370">
        <v>1879.44</v>
      </c>
      <c r="CA20" s="370">
        <v>0</v>
      </c>
      <c r="CB20" s="370">
        <v>0</v>
      </c>
      <c r="CC20" s="370">
        <v>100</v>
      </c>
      <c r="CD20" s="370">
        <v>9131.36</v>
      </c>
      <c r="CE20" s="370">
        <v>4776.68</v>
      </c>
      <c r="CF20" s="370">
        <v>1241.0999999999999</v>
      </c>
      <c r="CG20" s="370">
        <v>0</v>
      </c>
      <c r="CH20" s="370">
        <v>0</v>
      </c>
      <c r="CI20" s="48" t="s">
        <v>1987</v>
      </c>
      <c r="CJ20" s="48" t="s">
        <v>1991</v>
      </c>
      <c r="CK20" s="48" t="s">
        <v>1987</v>
      </c>
      <c r="CL20" s="48" t="s">
        <v>1990</v>
      </c>
      <c r="CM20" s="48" t="s">
        <v>1987</v>
      </c>
      <c r="CN20" s="48" t="s">
        <v>1990</v>
      </c>
      <c r="CO20" s="48" t="str">
        <f t="shared" si="16"/>
        <v>2.3.2.1.2.1</v>
      </c>
      <c r="CP20" s="48" t="str">
        <f>+VLOOKUP(Tabla1[[#This Row],[ESPECÍFICA]],CLASIFICADOR_,2,0)</f>
        <v>2.3.2.1.2.1 - PASAJES Y GASTOS DE TRANSPORTE</v>
      </c>
      <c r="CQ20" s="48" t="str">
        <f>+VLOOKUP(Tabla1[[#This Row],[ESPECÍFICA]],CLASIFICADOR_,3,0)</f>
        <v>2.3.2.1 - VIAJES</v>
      </c>
      <c r="CR20" s="48" t="str">
        <f>+VLOOKUP(Tabla1[[#This Row],[ESPECÍFICA]],CLASIFICADOR_,4,0)</f>
        <v>Límite de Gasto</v>
      </c>
      <c r="CS20" s="48" t="str">
        <f>+VLOOKUP(Tabla1[[#This Row],[ESPECÍFICA]],CLASIFICADOR_,5,0)</f>
        <v>10.6 b)</v>
      </c>
      <c r="CT20" s="113" t="str">
        <f>+VLOOKUP(Tabla1[[#This Row],[ESPECÍFICA]],CLASIFICADOR_,6,0)</f>
        <v>N/R</v>
      </c>
      <c r="CU20" s="48" t="str">
        <f>+VLOOKUP(Tabla1[[#This Row],[ESPECÍFICA]],CLASIFICADOR_,7,0)</f>
        <v>N/R</v>
      </c>
      <c r="CV20" s="48">
        <f>+VLOOKUP(Tabla1[[#This Row],[ESPECÍFICA]],CLASIFICADOR_,8,0)</f>
        <v>0</v>
      </c>
      <c r="CW20" s="113" t="str">
        <f>+CONCATENATE("2.",Tabla1[[#This Row],[generica]])</f>
        <v>2.3.BIENES Y SERVICIOS</v>
      </c>
      <c r="CX20" s="48" t="str">
        <f t="shared" si="5"/>
        <v>0002-DCEME</v>
      </c>
      <c r="CY20" s="113" t="str">
        <f t="shared" si="6"/>
        <v>0002-DCEME (CEAM, FP)</v>
      </c>
      <c r="CZ20" s="20" t="str">
        <f t="shared" si="7"/>
        <v>0002-DCEME (IEVCEAM, G CEAM, FP)</v>
      </c>
      <c r="DA20" s="113" t="str">
        <f>+CONCATENATE(Tabla1[[#This Row],[CC COMPLETO]],Tabla1[[#This Row],[ESPECÍFICA]])</f>
        <v>0002-DCEME2.3.2.1.2.1</v>
      </c>
      <c r="DB20" s="49">
        <f t="shared" si="8"/>
        <v>19492.39</v>
      </c>
      <c r="DC20" s="49">
        <f t="shared" si="9"/>
        <v>16942.580000000002</v>
      </c>
      <c r="DD20" s="49">
        <f t="shared" si="10"/>
        <v>16942.580000000002</v>
      </c>
      <c r="DE20" s="49">
        <f t="shared" si="11"/>
        <v>18247.61</v>
      </c>
      <c r="DF20" s="49">
        <f t="shared" si="12"/>
        <v>80</v>
      </c>
      <c r="DG20" s="49">
        <f t="shared" si="13"/>
        <v>2549.8099999999977</v>
      </c>
      <c r="DH20" s="49">
        <f t="shared" si="14"/>
        <v>20877.419999999998</v>
      </c>
      <c r="DI20" s="50">
        <f t="shared" si="15"/>
        <v>0.44797937599153892</v>
      </c>
      <c r="DJ20" s="78">
        <f>+SUM(Tabla1[[#This Row],[EJECUTADO 01]:[EJECUTADO 06]])</f>
        <v>1879.44</v>
      </c>
      <c r="DK20" s="78">
        <f>+Tabla1[[#This Row],[mto_devenga_01]]</f>
        <v>0</v>
      </c>
      <c r="DL20" s="78">
        <f>+Tabla1[[#This Row],[mto_devenga_02]]</f>
        <v>0</v>
      </c>
      <c r="DM20" s="78">
        <f>+Tabla1[[#This Row],[mto_devenga_03]]</f>
        <v>0</v>
      </c>
      <c r="DN20" s="78">
        <f>+Tabla1[[#This Row],[mto_devenga_04]]</f>
        <v>0</v>
      </c>
      <c r="DO20" s="78">
        <f>+Tabla1[[#This Row],[mto_devenga_05]]</f>
        <v>1879.44</v>
      </c>
      <c r="DP20" s="76">
        <f>+Tabla1[[#This Row],[mto_devenga_06]]</f>
        <v>0</v>
      </c>
      <c r="DQ20" s="76">
        <f>+Tabla1[[#This Row],[mto_devenga_07]]</f>
        <v>100</v>
      </c>
      <c r="DR20" s="76">
        <f>+Tabla1[[#This Row],[mto_devenga_08]]</f>
        <v>134</v>
      </c>
      <c r="DS20" s="76">
        <f>+Tabla1[[#This Row],[mto_devenga_09]]</f>
        <v>11095.29</v>
      </c>
      <c r="DT20" s="76">
        <f>IFERROR(VLOOKUP(Tabla1[[#This Row],[COD SE]],PF_OCTUBRE,14,0),"0")</f>
        <v>0</v>
      </c>
      <c r="DU20" s="76">
        <f>IFERROR(VLOOKUP(Tabla1[[#This Row],[COD SE]],PF_OCTUBRE,15,0),"0")</f>
        <v>8000</v>
      </c>
      <c r="DV20" s="76">
        <f>IFERROR(VLOOKUP(Tabla1[[#This Row],[COD SE]],PF_OCTUBRE,16,0),"0")</f>
        <v>16611.27</v>
      </c>
      <c r="DW20" s="76">
        <f>+SUM(Tabla1[[#This Row],[EJECUTADO 01]:[PF DICIEMBRE
]])</f>
        <v>37820</v>
      </c>
      <c r="DX20" s="76">
        <f>IFERROR(VLOOKUP(Tabla1[[#This Row],[COD SE]],PF_OCTUBRE,18,0),"0")</f>
        <v>0</v>
      </c>
      <c r="DY20" s="76">
        <f>IFERROR(VLOOKUP(Tabla1[[#This Row],[COD SE]],PF_OCTUBRE,19,0),"0")</f>
        <v>0</v>
      </c>
      <c r="DZ20" s="76">
        <f>IFERROR(VLOOKUP(Tabla1[[#This Row],[COD SE]],PF_OCTUBRE,20,0),"0")</f>
        <v>0</v>
      </c>
      <c r="EA20" s="76">
        <f>+Tabla1[[#This Row],[TOTAL EJEC REAL]]+Tabla1[[#This Row],[SALDO FINAL]]</f>
        <v>37820</v>
      </c>
      <c r="EB20" s="76">
        <f>IFERROR(VLOOKUP(Tabla1[[#This Row],[COD SE]],PF_OCTUBRE,22,0),"0")</f>
        <v>16611.27</v>
      </c>
      <c r="EC20" s="76">
        <f>+IFERROR(VLOOKUP(Tabla1[[#This Row],[COD SE]],SALDO_ESC_2,7,0),0)</f>
        <v>0</v>
      </c>
      <c r="ED20" s="76">
        <f>+IFERROR(VLOOKUP(Tabla1[[#This Row],[COD SE]],SALDO_ESC_3,7,0),0)</f>
        <v>0</v>
      </c>
      <c r="EE20" s="76">
        <f>+Tabla1[[#This Row],[mto_pim]]-Tabla1[[#This Row],[TRANSF ESC2 ]]</f>
        <v>37820</v>
      </c>
      <c r="EF20" s="76">
        <f>+Tabla1[[#This Row],[mto_pim]]-Tabla1[[#This Row],[TRANFS ESC 3 ]]</f>
        <v>37820</v>
      </c>
      <c r="EG20" s="76">
        <f>+IFERROR(VLOOKUP(Tabla1[[#This Row],[COD SE]],HISTORICO,4,0),0)</f>
        <v>0</v>
      </c>
      <c r="EH20" s="76">
        <f>+IFERROR(VLOOKUP(Tabla1[[#This Row],[COD SE]],HISTORICO,5,0),0)</f>
        <v>0</v>
      </c>
      <c r="EI20" s="76">
        <f>+IFERROR(VLOOKUP(Tabla1[[#This Row],[COD SE]],HISTORICO,6,0),0)</f>
        <v>0</v>
      </c>
      <c r="EJ20" s="76">
        <f>+IFERROR(VLOOKUP(Tabla1[[#This Row],[COD SE]],HISTORICO,7,0),0)</f>
        <v>0</v>
      </c>
      <c r="EK20" s="76">
        <f>+IFERROR(VLOOKUP(Tabla1[[#This Row],[COD SE]],HISTORICO,8,0),0)</f>
        <v>4860</v>
      </c>
      <c r="EL20" s="76">
        <f>+IFERROR(VLOOKUP(Tabla1[[#This Row],[COD SE]],HISTORICO,9,0),0)</f>
        <v>0</v>
      </c>
      <c r="EM20" s="76">
        <f>+IFERROR(VLOOKUP(Tabla1[[#This Row],[COD SE]],HISTORICO,10,0),0)</f>
        <v>0</v>
      </c>
      <c r="EN20" s="76">
        <f>+IFERROR(VLOOKUP(Tabla1[[#This Row],[COD SE]],HISTORICO,11,0),0)</f>
        <v>1979.44</v>
      </c>
      <c r="EO20" s="76">
        <f>+IFERROR(VLOOKUP(Tabla1[[#This Row],[COD SE]],HISTORICO,12,0),0)</f>
        <v>2000</v>
      </c>
      <c r="EP20" s="58">
        <f>+SUM(Tabla1[[#This Row],[EJECUTADO 01]:[EJECUTADO 03]])</f>
        <v>0</v>
      </c>
      <c r="EQ20" s="58">
        <f>+SUM(Tabla1[[#This Row],[EJECUTADO 04]:[EJECUTADO 06]])</f>
        <v>1879.44</v>
      </c>
      <c r="ER20" s="58">
        <f>+SUM(Tabla1[[#This Row],[EJECUTADO 07]:[EJECUTADO 09]])</f>
        <v>11329.29</v>
      </c>
      <c r="ES20" s="58">
        <f>+SUM(Tabla1[[#This Row],[PF OCTUBRE]:[PF DICIEMBRE
]])</f>
        <v>24611.27</v>
      </c>
      <c r="ET20" s="58">
        <f>+SUM(Tabla1[[#This Row],[EJECUTADO 01]:[EJECUTADO 09]])</f>
        <v>13208.730000000001</v>
      </c>
    </row>
    <row r="21" spans="1:150" ht="12.75" customHeight="1" x14ac:dyDescent="0.2">
      <c r="A21" s="369">
        <v>2025</v>
      </c>
      <c r="B21" s="369" t="s">
        <v>1969</v>
      </c>
      <c r="C21" s="369" t="s">
        <v>1970</v>
      </c>
      <c r="D21" s="369" t="s">
        <v>1971</v>
      </c>
      <c r="E21" s="369">
        <v>1650</v>
      </c>
      <c r="F21" s="369" t="s">
        <v>1597</v>
      </c>
      <c r="G21" s="369" t="s">
        <v>1999</v>
      </c>
      <c r="H21" s="369" t="s">
        <v>1604</v>
      </c>
      <c r="I21" s="369" t="s">
        <v>2000</v>
      </c>
      <c r="J21" s="369" t="s">
        <v>2001</v>
      </c>
      <c r="K21" s="369" t="s">
        <v>1975</v>
      </c>
      <c r="L21" s="369" t="s">
        <v>1976</v>
      </c>
      <c r="M21" s="369" t="s">
        <v>1977</v>
      </c>
      <c r="N21" s="369">
        <v>1</v>
      </c>
      <c r="O21" s="369" t="s">
        <v>2002</v>
      </c>
      <c r="P21" s="369" t="s">
        <v>2003</v>
      </c>
      <c r="Q21" s="369">
        <v>49</v>
      </c>
      <c r="R21" s="369">
        <v>0</v>
      </c>
      <c r="S21" s="369">
        <v>0</v>
      </c>
      <c r="T21" s="369">
        <v>0</v>
      </c>
      <c r="U21" s="369">
        <v>2</v>
      </c>
      <c r="V21" s="369" t="s">
        <v>1980</v>
      </c>
      <c r="W21" s="369" t="s">
        <v>1981</v>
      </c>
      <c r="X21" s="369" t="s">
        <v>1981</v>
      </c>
      <c r="Y21" s="369" t="s">
        <v>1983</v>
      </c>
      <c r="Z21" s="369" t="s">
        <v>1984</v>
      </c>
      <c r="AA21" s="369" t="s">
        <v>2004</v>
      </c>
      <c r="AB21" s="369" t="s">
        <v>1986</v>
      </c>
      <c r="AC21" s="369" t="s">
        <v>1656</v>
      </c>
      <c r="AD21" s="369" t="s">
        <v>1657</v>
      </c>
      <c r="AE21" s="369" t="s">
        <v>1664</v>
      </c>
      <c r="AF21" s="369" t="s">
        <v>1665</v>
      </c>
      <c r="AG21" s="369" t="s">
        <v>1666</v>
      </c>
      <c r="AH21" s="369">
        <v>0</v>
      </c>
      <c r="AI21" s="369">
        <v>37415</v>
      </c>
      <c r="AJ21" s="369">
        <v>37415</v>
      </c>
      <c r="AK21" s="370">
        <v>37415</v>
      </c>
      <c r="AL21" s="370">
        <v>37415</v>
      </c>
      <c r="AM21" s="370">
        <v>0</v>
      </c>
      <c r="AN21" s="370">
        <v>0</v>
      </c>
      <c r="AO21" s="370">
        <v>0</v>
      </c>
      <c r="AP21" s="370">
        <v>0</v>
      </c>
      <c r="AQ21" s="370">
        <v>0</v>
      </c>
      <c r="AR21" s="370">
        <v>0</v>
      </c>
      <c r="AS21" s="370">
        <v>11328.21</v>
      </c>
      <c r="AT21" s="370">
        <v>0</v>
      </c>
      <c r="AU21" s="370">
        <v>0</v>
      </c>
      <c r="AV21" s="370">
        <v>0</v>
      </c>
      <c r="AW21" s="370">
        <v>0</v>
      </c>
      <c r="AX21" s="370">
        <v>0</v>
      </c>
      <c r="AY21" s="370">
        <v>0</v>
      </c>
      <c r="AZ21" s="370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11328.21</v>
      </c>
      <c r="BF21" s="370">
        <v>0</v>
      </c>
      <c r="BG21" s="370">
        <v>0</v>
      </c>
      <c r="BH21" s="370">
        <v>0</v>
      </c>
      <c r="BI21" s="370">
        <v>0</v>
      </c>
      <c r="BJ21" s="370">
        <v>0</v>
      </c>
      <c r="BK21" s="370">
        <v>0</v>
      </c>
      <c r="BL21" s="370">
        <v>0</v>
      </c>
      <c r="BM21" s="370">
        <v>0</v>
      </c>
      <c r="BN21" s="370">
        <v>0</v>
      </c>
      <c r="BO21" s="370">
        <v>0</v>
      </c>
      <c r="BP21" s="370">
        <v>0</v>
      </c>
      <c r="BQ21" s="370">
        <v>11328.21</v>
      </c>
      <c r="BR21" s="370">
        <v>0</v>
      </c>
      <c r="BS21" s="370">
        <v>0</v>
      </c>
      <c r="BT21" s="370">
        <v>0</v>
      </c>
      <c r="BU21" s="370">
        <v>0</v>
      </c>
      <c r="BV21" s="370">
        <v>0</v>
      </c>
      <c r="BW21" s="370">
        <v>0</v>
      </c>
      <c r="BX21" s="370">
        <v>0</v>
      </c>
      <c r="BY21" s="370">
        <v>0</v>
      </c>
      <c r="BZ21" s="370">
        <v>0</v>
      </c>
      <c r="CA21" s="370">
        <v>0</v>
      </c>
      <c r="CB21" s="370">
        <v>0</v>
      </c>
      <c r="CC21" s="370">
        <v>11328.21</v>
      </c>
      <c r="CD21" s="370">
        <v>0</v>
      </c>
      <c r="CE21" s="370">
        <v>0</v>
      </c>
      <c r="CF21" s="370">
        <v>0</v>
      </c>
      <c r="CG21" s="370">
        <v>0</v>
      </c>
      <c r="CH21" s="370">
        <v>0</v>
      </c>
      <c r="CI21" s="48" t="s">
        <v>1987</v>
      </c>
      <c r="CJ21" s="48" t="s">
        <v>1990</v>
      </c>
      <c r="CK21" s="48" t="s">
        <v>1990</v>
      </c>
      <c r="CL21" s="48" t="s">
        <v>2005</v>
      </c>
      <c r="CM21" s="48" t="s">
        <v>1990</v>
      </c>
      <c r="CN21" s="48" t="s">
        <v>1987</v>
      </c>
      <c r="CO21" s="48" t="str">
        <f t="shared" si="16"/>
        <v>2.1.1.9.1.2</v>
      </c>
      <c r="CP21" s="48" t="str">
        <f>+VLOOKUP(Tabla1[[#This Row],[ESPECÍFICA]],CLASIFICADOR_,2,0)</f>
        <v>2.1.1.9.1.2 - AGUINALDOS</v>
      </c>
      <c r="CQ21" s="48" t="str">
        <f>+VLOOKUP(Tabla1[[#This Row],[ESPECÍFICA]],CLASIFICADOR_,3,0)</f>
        <v>02.SERVIR</v>
      </c>
      <c r="CR21" s="48" t="str">
        <f>+VLOOKUP(Tabla1[[#This Row],[ESPECÍFICA]],CLASIFICADOR_,4,0)</f>
        <v xml:space="preserve"> </v>
      </c>
      <c r="CS21" s="48">
        <f>+VLOOKUP(Tabla1[[#This Row],[ESPECÍFICA]],CLASIFICADOR_,5,0)</f>
        <v>0</v>
      </c>
      <c r="CT21" s="113" t="str">
        <f>+VLOOKUP(Tabla1[[#This Row],[ESPECÍFICA]],CLASIFICADOR_,6,0)</f>
        <v>N/R</v>
      </c>
      <c r="CU21" s="48" t="str">
        <f>+VLOOKUP(Tabla1[[#This Row],[ESPECÍFICA]],CLASIFICADOR_,7,0)</f>
        <v>N/R</v>
      </c>
      <c r="CV21" s="48">
        <f>+VLOOKUP(Tabla1[[#This Row],[ESPECÍFICA]],CLASIFICADOR_,8,0)</f>
        <v>0</v>
      </c>
      <c r="CW21" s="113" t="str">
        <f>+CONCATENATE("2.",Tabla1[[#This Row],[generica]])</f>
        <v>2.1.PERSONAL Y OBLIGACIONES SOCIALES</v>
      </c>
      <c r="CX21" s="48" t="str">
        <f t="shared" si="5"/>
        <v>0002-DCEME</v>
      </c>
      <c r="CY21" s="113" t="str">
        <f t="shared" si="6"/>
        <v>0002-DCEME (CEAM, FP)</v>
      </c>
      <c r="CZ21" s="20" t="str">
        <f t="shared" si="7"/>
        <v>0002-DCEME (IEVCEAM, G CEAM, FP)</v>
      </c>
      <c r="DA21" s="113" t="str">
        <f>+CONCATENATE(Tabla1[[#This Row],[CC COMPLETO]],Tabla1[[#This Row],[ESPECÍFICA]])</f>
        <v>0002-DCEME2.1.1.9.1.2</v>
      </c>
      <c r="DB21" s="49">
        <f t="shared" si="8"/>
        <v>11328.21</v>
      </c>
      <c r="DC21" s="49">
        <f t="shared" si="9"/>
        <v>11328.21</v>
      </c>
      <c r="DD21" s="49">
        <f t="shared" si="10"/>
        <v>11328.21</v>
      </c>
      <c r="DE21" s="49">
        <f t="shared" si="11"/>
        <v>0</v>
      </c>
      <c r="DF21" s="49">
        <f t="shared" si="12"/>
        <v>0</v>
      </c>
      <c r="DG21" s="49">
        <f t="shared" si="13"/>
        <v>26086.79</v>
      </c>
      <c r="DH21" s="49">
        <f t="shared" si="14"/>
        <v>26086.79</v>
      </c>
      <c r="DI21" s="50">
        <f t="shared" si="15"/>
        <v>0</v>
      </c>
      <c r="DJ21" s="78">
        <f>+SUM(Tabla1[[#This Row],[EJECUTADO 01]:[EJECUTADO 06]])</f>
        <v>0</v>
      </c>
      <c r="DK21" s="78">
        <f>+Tabla1[[#This Row],[mto_devenga_01]]</f>
        <v>0</v>
      </c>
      <c r="DL21" s="78">
        <f>+Tabla1[[#This Row],[mto_devenga_02]]</f>
        <v>0</v>
      </c>
      <c r="DM21" s="78">
        <f>+Tabla1[[#This Row],[mto_devenga_03]]</f>
        <v>0</v>
      </c>
      <c r="DN21" s="78">
        <f>+Tabla1[[#This Row],[mto_devenga_04]]</f>
        <v>0</v>
      </c>
      <c r="DO21" s="78">
        <f>+Tabla1[[#This Row],[mto_devenga_05]]</f>
        <v>0</v>
      </c>
      <c r="DP21" s="76">
        <f>+Tabla1[[#This Row],[mto_devenga_06]]</f>
        <v>0</v>
      </c>
      <c r="DQ21" s="76">
        <f>+Tabla1[[#This Row],[mto_devenga_07]]</f>
        <v>11328.21</v>
      </c>
      <c r="DR21" s="76">
        <f>+Tabla1[[#This Row],[mto_devenga_08]]</f>
        <v>0</v>
      </c>
      <c r="DS21" s="76">
        <f>+Tabla1[[#This Row],[mto_devenga_09]]</f>
        <v>0</v>
      </c>
      <c r="DT21" s="76">
        <f>IFERROR(VLOOKUP(Tabla1[[#This Row],[COD SE]],PF_OCTUBRE,14,0),"0")</f>
        <v>0</v>
      </c>
      <c r="DU21" s="76">
        <f>IFERROR(VLOOKUP(Tabla1[[#This Row],[COD SE]],PF_OCTUBRE,15,0),"0")</f>
        <v>0</v>
      </c>
      <c r="DV21" s="76">
        <f>IFERROR(VLOOKUP(Tabla1[[#This Row],[COD SE]],PF_OCTUBRE,16,0),"0")</f>
        <v>18707.14</v>
      </c>
      <c r="DW21" s="76">
        <f>+SUM(Tabla1[[#This Row],[EJECUTADO 01]:[PF DICIEMBRE
]])</f>
        <v>30035.35</v>
      </c>
      <c r="DX21" s="76">
        <f>IFERROR(VLOOKUP(Tabla1[[#This Row],[COD SE]],PF_OCTUBRE,18,0),"0")</f>
        <v>0</v>
      </c>
      <c r="DY21" s="76">
        <f>IFERROR(VLOOKUP(Tabla1[[#This Row],[COD SE]],PF_OCTUBRE,19,0),"0")</f>
        <v>7379.6500000000015</v>
      </c>
      <c r="DZ21" s="76">
        <f>IFERROR(VLOOKUP(Tabla1[[#This Row],[COD SE]],PF_OCTUBRE,20,0),"0")</f>
        <v>7379.6500000000015</v>
      </c>
      <c r="EA21" s="76">
        <f>+Tabla1[[#This Row],[TOTAL EJEC REAL]]+Tabla1[[#This Row],[SALDO FINAL]]</f>
        <v>37415</v>
      </c>
      <c r="EB21" s="76">
        <f>IFERROR(VLOOKUP(Tabla1[[#This Row],[COD SE]],PF_OCTUBRE,22,0),"0")</f>
        <v>26086.79</v>
      </c>
      <c r="EC21" s="76">
        <f>+IFERROR(VLOOKUP(Tabla1[[#This Row],[COD SE]],SALDO_ESC_2,7,0),0)</f>
        <v>0</v>
      </c>
      <c r="ED21" s="76">
        <f>+IFERROR(VLOOKUP(Tabla1[[#This Row],[COD SE]],SALDO_ESC_3,7,0),0)</f>
        <v>7379.6500000000015</v>
      </c>
      <c r="EE21" s="76">
        <f>+Tabla1[[#This Row],[mto_pim]]-Tabla1[[#This Row],[TRANSF ESC2 ]]</f>
        <v>37415</v>
      </c>
      <c r="EF21" s="76">
        <f>+Tabla1[[#This Row],[mto_pim]]-Tabla1[[#This Row],[TRANFS ESC 3 ]]</f>
        <v>30035.35</v>
      </c>
      <c r="EG21" s="76">
        <f>+IFERROR(VLOOKUP(Tabla1[[#This Row],[COD SE]],HISTORICO,4,0),0)</f>
        <v>0</v>
      </c>
      <c r="EH21" s="76">
        <f>+IFERROR(VLOOKUP(Tabla1[[#This Row],[COD SE]],HISTORICO,5,0),0)</f>
        <v>0</v>
      </c>
      <c r="EI21" s="76">
        <f>+IFERROR(VLOOKUP(Tabla1[[#This Row],[COD SE]],HISTORICO,6,0),0)</f>
        <v>0</v>
      </c>
      <c r="EJ21" s="76">
        <f>+IFERROR(VLOOKUP(Tabla1[[#This Row],[COD SE]],HISTORICO,7,0),0)</f>
        <v>0</v>
      </c>
      <c r="EK21" s="76">
        <f>+IFERROR(VLOOKUP(Tabla1[[#This Row],[COD SE]],HISTORICO,8,0),0)</f>
        <v>0</v>
      </c>
      <c r="EL21" s="76">
        <f>+IFERROR(VLOOKUP(Tabla1[[#This Row],[COD SE]],HISTORICO,9,0),0)</f>
        <v>0</v>
      </c>
      <c r="EM21" s="76">
        <f>+IFERROR(VLOOKUP(Tabla1[[#This Row],[COD SE]],HISTORICO,10,0),0)</f>
        <v>1974.64</v>
      </c>
      <c r="EN21" s="76">
        <f>+IFERROR(VLOOKUP(Tabla1[[#This Row],[COD SE]],HISTORICO,11,0),0)</f>
        <v>0</v>
      </c>
      <c r="EO21" s="76">
        <f>+IFERROR(VLOOKUP(Tabla1[[#This Row],[COD SE]],HISTORICO,12,0),0)</f>
        <v>0</v>
      </c>
      <c r="EP21" s="58">
        <f>+SUM(Tabla1[[#This Row],[EJECUTADO 01]:[EJECUTADO 03]])</f>
        <v>0</v>
      </c>
      <c r="EQ21" s="58">
        <f>+SUM(Tabla1[[#This Row],[EJECUTADO 04]:[EJECUTADO 06]])</f>
        <v>0</v>
      </c>
      <c r="ER21" s="58">
        <f>+SUM(Tabla1[[#This Row],[EJECUTADO 07]:[EJECUTADO 09]])</f>
        <v>11328.21</v>
      </c>
      <c r="ES21" s="58">
        <f>+SUM(Tabla1[[#This Row],[PF OCTUBRE]:[PF DICIEMBRE
]])</f>
        <v>18707.14</v>
      </c>
      <c r="ET21" s="58">
        <f>+SUM(Tabla1[[#This Row],[EJECUTADO 01]:[EJECUTADO 09]])</f>
        <v>11328.21</v>
      </c>
    </row>
    <row r="22" spans="1:150" ht="13.5" customHeight="1" x14ac:dyDescent="0.2">
      <c r="A22" s="369">
        <v>2025</v>
      </c>
      <c r="B22" s="369" t="s">
        <v>1969</v>
      </c>
      <c r="C22" s="369" t="s">
        <v>1970</v>
      </c>
      <c r="D22" s="369" t="s">
        <v>1971</v>
      </c>
      <c r="E22" s="369">
        <v>1650</v>
      </c>
      <c r="F22" s="369" t="s">
        <v>1597</v>
      </c>
      <c r="G22" s="369" t="s">
        <v>1999</v>
      </c>
      <c r="H22" s="369" t="s">
        <v>1604</v>
      </c>
      <c r="I22" s="369" t="s">
        <v>2000</v>
      </c>
      <c r="J22" s="369" t="s">
        <v>2001</v>
      </c>
      <c r="K22" s="369" t="s">
        <v>1975</v>
      </c>
      <c r="L22" s="369" t="s">
        <v>1976</v>
      </c>
      <c r="M22" s="369" t="s">
        <v>1977</v>
      </c>
      <c r="N22" s="369">
        <v>1</v>
      </c>
      <c r="O22" s="369" t="s">
        <v>2002</v>
      </c>
      <c r="P22" s="369" t="s">
        <v>2003</v>
      </c>
      <c r="Q22" s="369">
        <v>49</v>
      </c>
      <c r="R22" s="369">
        <v>0</v>
      </c>
      <c r="S22" s="369">
        <v>0</v>
      </c>
      <c r="T22" s="369">
        <v>0</v>
      </c>
      <c r="U22" s="369">
        <v>2</v>
      </c>
      <c r="V22" s="369" t="s">
        <v>1980</v>
      </c>
      <c r="W22" s="369" t="s">
        <v>1981</v>
      </c>
      <c r="X22" s="369" t="s">
        <v>1981</v>
      </c>
      <c r="Y22" s="369" t="s">
        <v>1983</v>
      </c>
      <c r="Z22" s="369" t="s">
        <v>1984</v>
      </c>
      <c r="AA22" s="369" t="s">
        <v>2004</v>
      </c>
      <c r="AB22" s="369" t="s">
        <v>1986</v>
      </c>
      <c r="AC22" s="369" t="s">
        <v>1672</v>
      </c>
      <c r="AD22" s="369" t="s">
        <v>1684</v>
      </c>
      <c r="AE22" s="369" t="s">
        <v>1685</v>
      </c>
      <c r="AF22" s="369" t="s">
        <v>1686</v>
      </c>
      <c r="AG22" s="369" t="s">
        <v>1687</v>
      </c>
      <c r="AH22" s="369">
        <v>0</v>
      </c>
      <c r="AI22" s="369">
        <v>1015</v>
      </c>
      <c r="AJ22" s="369">
        <v>1015</v>
      </c>
      <c r="AK22" s="370">
        <v>0</v>
      </c>
      <c r="AL22" s="370">
        <v>0</v>
      </c>
      <c r="AM22" s="370">
        <v>0</v>
      </c>
      <c r="AN22" s="370">
        <v>0</v>
      </c>
      <c r="AO22" s="370">
        <v>0</v>
      </c>
      <c r="AP22" s="370">
        <v>0</v>
      </c>
      <c r="AQ22" s="370">
        <v>0</v>
      </c>
      <c r="AR22" s="370">
        <v>0</v>
      </c>
      <c r="AS22" s="370">
        <v>0</v>
      </c>
      <c r="AT22" s="370">
        <v>0</v>
      </c>
      <c r="AU22" s="370">
        <v>0</v>
      </c>
      <c r="AV22" s="370">
        <v>0</v>
      </c>
      <c r="AW22" s="370">
        <v>0</v>
      </c>
      <c r="AX22" s="370">
        <v>0</v>
      </c>
      <c r="AY22" s="370">
        <v>0</v>
      </c>
      <c r="AZ22" s="370">
        <v>0</v>
      </c>
      <c r="BA22" s="370">
        <v>0</v>
      </c>
      <c r="BB22" s="370">
        <v>0</v>
      </c>
      <c r="BC22" s="370">
        <v>0</v>
      </c>
      <c r="BD22" s="370">
        <v>0</v>
      </c>
      <c r="BE22" s="370">
        <v>0</v>
      </c>
      <c r="BF22" s="370">
        <v>0</v>
      </c>
      <c r="BG22" s="370">
        <v>0</v>
      </c>
      <c r="BH22" s="370">
        <v>0</v>
      </c>
      <c r="BI22" s="370">
        <v>0</v>
      </c>
      <c r="BJ22" s="370">
        <v>0</v>
      </c>
      <c r="BK22" s="370">
        <v>0</v>
      </c>
      <c r="BL22" s="370">
        <v>0</v>
      </c>
      <c r="BM22" s="370">
        <v>0</v>
      </c>
      <c r="BN22" s="370">
        <v>0</v>
      </c>
      <c r="BO22" s="370">
        <v>0</v>
      </c>
      <c r="BP22" s="370">
        <v>0</v>
      </c>
      <c r="BQ22" s="370">
        <v>0</v>
      </c>
      <c r="BR22" s="370">
        <v>0</v>
      </c>
      <c r="BS22" s="370">
        <v>0</v>
      </c>
      <c r="BT22" s="370">
        <v>0</v>
      </c>
      <c r="BU22" s="370">
        <v>0</v>
      </c>
      <c r="BV22" s="370">
        <v>0</v>
      </c>
      <c r="BW22" s="370">
        <v>0</v>
      </c>
      <c r="BX22" s="370">
        <v>0</v>
      </c>
      <c r="BY22" s="370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0">
        <v>0</v>
      </c>
      <c r="CF22" s="370">
        <v>0</v>
      </c>
      <c r="CG22" s="370">
        <v>0</v>
      </c>
      <c r="CH22" s="370">
        <v>0</v>
      </c>
      <c r="CI22" s="48" t="s">
        <v>1987</v>
      </c>
      <c r="CJ22" s="48" t="s">
        <v>1991</v>
      </c>
      <c r="CK22" s="48" t="s">
        <v>1990</v>
      </c>
      <c r="CL22" s="48" t="s">
        <v>1998</v>
      </c>
      <c r="CM22" s="48" t="s">
        <v>1990</v>
      </c>
      <c r="CN22" s="48" t="s">
        <v>1991</v>
      </c>
      <c r="CO22" s="48" t="str">
        <f t="shared" si="16"/>
        <v>2.3.1.99.1.3</v>
      </c>
      <c r="CP22" s="48" t="str">
        <f>+VLOOKUP(Tabla1[[#This Row],[ESPECÍFICA]],CLASIFICADOR_,2,0)</f>
        <v>2.3.1.99.1.3 - LIBROS, DIARIOS, REVISTAS Y OTROS BIENES IMPRESOS NO VINCULADOS A ENSEÑANZA</v>
      </c>
      <c r="CQ22" s="48" t="str">
        <f>+VLOOKUP(Tabla1[[#This Row],[ESPECÍFICA]],CLASIFICADOR_,3,0)</f>
        <v>2.3.1.99 - COMPRA DE OTROS BIENES</v>
      </c>
      <c r="CR22" s="48" t="str">
        <f>+VLOOKUP(Tabla1[[#This Row],[ESPECÍFICA]],CLASIFICADOR_,4,0)</f>
        <v xml:space="preserve"> </v>
      </c>
      <c r="CS22" s="48">
        <f>+VLOOKUP(Tabla1[[#This Row],[ESPECÍFICA]],CLASIFICADOR_,5,0)</f>
        <v>0</v>
      </c>
      <c r="CT22" s="113" t="str">
        <f>+VLOOKUP(Tabla1[[#This Row],[ESPECÍFICA]],CLASIFICADOR_,6,0)</f>
        <v>N/R</v>
      </c>
      <c r="CU22" s="48" t="str">
        <f>+VLOOKUP(Tabla1[[#This Row],[ESPECÍFICA]],CLASIFICADOR_,7,0)</f>
        <v>N/R</v>
      </c>
      <c r="CV22" s="48">
        <f>+VLOOKUP(Tabla1[[#This Row],[ESPECÍFICA]],CLASIFICADOR_,8,0)</f>
        <v>0</v>
      </c>
      <c r="CW22" s="113" t="str">
        <f>+CONCATENATE("2.",Tabla1[[#This Row],[generica]])</f>
        <v>2.3.BIENES Y SERVICIOS</v>
      </c>
      <c r="CX22" s="48" t="str">
        <f t="shared" si="5"/>
        <v>0002-DCEME</v>
      </c>
      <c r="CY22" s="113" t="str">
        <f t="shared" si="6"/>
        <v>0002-DCEME (CEAM, FP)</v>
      </c>
      <c r="CZ22" s="20" t="str">
        <f t="shared" si="7"/>
        <v>0002-DCEME (IEVCEAM, G CEAM, FP)</v>
      </c>
      <c r="DA22" s="113" t="str">
        <f>+CONCATENATE(Tabla1[[#This Row],[CC COMPLETO]],Tabla1[[#This Row],[ESPECÍFICA]])</f>
        <v>0002-DCEME2.3.1.99.1.3</v>
      </c>
      <c r="DB22" s="49">
        <f t="shared" si="8"/>
        <v>0</v>
      </c>
      <c r="DC22" s="49">
        <f t="shared" si="9"/>
        <v>0</v>
      </c>
      <c r="DD22" s="49">
        <f t="shared" si="10"/>
        <v>0</v>
      </c>
      <c r="DE22" s="49">
        <f t="shared" si="11"/>
        <v>1015</v>
      </c>
      <c r="DF22" s="49">
        <f t="shared" si="12"/>
        <v>0</v>
      </c>
      <c r="DG22" s="49">
        <f t="shared" si="13"/>
        <v>0</v>
      </c>
      <c r="DH22" s="49">
        <f t="shared" si="14"/>
        <v>1015</v>
      </c>
      <c r="DI22" s="50">
        <f t="shared" si="15"/>
        <v>0</v>
      </c>
      <c r="DJ22" s="78">
        <f>+SUM(Tabla1[[#This Row],[EJECUTADO 01]:[EJECUTADO 06]])</f>
        <v>0</v>
      </c>
      <c r="DK22" s="78">
        <f>+Tabla1[[#This Row],[mto_devenga_01]]</f>
        <v>0</v>
      </c>
      <c r="DL22" s="78">
        <f>+Tabla1[[#This Row],[mto_devenga_02]]</f>
        <v>0</v>
      </c>
      <c r="DM22" s="78">
        <f>+Tabla1[[#This Row],[mto_devenga_03]]</f>
        <v>0</v>
      </c>
      <c r="DN22" s="78">
        <f>+Tabla1[[#This Row],[mto_devenga_04]]</f>
        <v>0</v>
      </c>
      <c r="DO22" s="78">
        <f>+Tabla1[[#This Row],[mto_devenga_05]]</f>
        <v>0</v>
      </c>
      <c r="DP22" s="76">
        <f>+Tabla1[[#This Row],[mto_devenga_06]]</f>
        <v>0</v>
      </c>
      <c r="DQ22" s="76">
        <f>+Tabla1[[#This Row],[mto_devenga_07]]</f>
        <v>0</v>
      </c>
      <c r="DR22" s="76">
        <f>+Tabla1[[#This Row],[mto_devenga_08]]</f>
        <v>0</v>
      </c>
      <c r="DS22" s="76">
        <f>+Tabla1[[#This Row],[mto_devenga_09]]</f>
        <v>0</v>
      </c>
      <c r="DT22" s="76">
        <f>IFERROR(VLOOKUP(Tabla1[[#This Row],[COD SE]],PF_OCTUBRE,14,0),"0")</f>
        <v>0</v>
      </c>
      <c r="DU22" s="76">
        <f>IFERROR(VLOOKUP(Tabla1[[#This Row],[COD SE]],PF_OCTUBRE,15,0),"0")</f>
        <v>0</v>
      </c>
      <c r="DV22" s="76">
        <f>IFERROR(VLOOKUP(Tabla1[[#This Row],[COD SE]],PF_OCTUBRE,16,0),"0")</f>
        <v>0</v>
      </c>
      <c r="DW22" s="76">
        <f>+SUM(Tabla1[[#This Row],[EJECUTADO 01]:[PF DICIEMBRE
]])</f>
        <v>0</v>
      </c>
      <c r="DX22" s="76">
        <f>IFERROR(VLOOKUP(Tabla1[[#This Row],[COD SE]],PF_OCTUBRE,18,0),"0")</f>
        <v>0</v>
      </c>
      <c r="DY22" s="76">
        <f>IFERROR(VLOOKUP(Tabla1[[#This Row],[COD SE]],PF_OCTUBRE,19,0),"0")</f>
        <v>4615</v>
      </c>
      <c r="DZ22" s="76">
        <f>IFERROR(VLOOKUP(Tabla1[[#This Row],[COD SE]],PF_OCTUBRE,20,0),"0")</f>
        <v>4615</v>
      </c>
      <c r="EA22" s="76">
        <f>+Tabla1[[#This Row],[TOTAL EJEC REAL]]+Tabla1[[#This Row],[SALDO FINAL]]</f>
        <v>4615</v>
      </c>
      <c r="EB22" s="76">
        <f>IFERROR(VLOOKUP(Tabla1[[#This Row],[COD SE]],PF_OCTUBRE,22,0),"0")</f>
        <v>4615</v>
      </c>
      <c r="EC22" s="76">
        <f>+IFERROR(VLOOKUP(Tabla1[[#This Row],[COD SE]],SALDO_ESC_2,7,0),0)</f>
        <v>0</v>
      </c>
      <c r="ED22" s="76">
        <f>+IFERROR(VLOOKUP(Tabla1[[#This Row],[COD SE]],SALDO_ESC_3,7,0),0)</f>
        <v>0</v>
      </c>
      <c r="EE22" s="76">
        <f>+Tabla1[[#This Row],[mto_pim]]-Tabla1[[#This Row],[TRANSF ESC2 ]]</f>
        <v>1015</v>
      </c>
      <c r="EF22" s="76">
        <f>+Tabla1[[#This Row],[mto_pim]]-Tabla1[[#This Row],[TRANFS ESC 3 ]]</f>
        <v>1015</v>
      </c>
      <c r="EG22" s="76">
        <f>+IFERROR(VLOOKUP(Tabla1[[#This Row],[COD SE]],HISTORICO,4,0),0)</f>
        <v>0</v>
      </c>
      <c r="EH22" s="76">
        <f>+IFERROR(VLOOKUP(Tabla1[[#This Row],[COD SE]],HISTORICO,5,0),0)</f>
        <v>0</v>
      </c>
      <c r="EI22" s="76">
        <f>+IFERROR(VLOOKUP(Tabla1[[#This Row],[COD SE]],HISTORICO,6,0),0)</f>
        <v>0</v>
      </c>
      <c r="EJ22" s="76">
        <f>+IFERROR(VLOOKUP(Tabla1[[#This Row],[COD SE]],HISTORICO,7,0),0)</f>
        <v>0</v>
      </c>
      <c r="EK22" s="76">
        <f>+IFERROR(VLOOKUP(Tabla1[[#This Row],[COD SE]],HISTORICO,8,0),0)</f>
        <v>0</v>
      </c>
      <c r="EL22" s="76">
        <f>+IFERROR(VLOOKUP(Tabla1[[#This Row],[COD SE]],HISTORICO,9,0),0)</f>
        <v>0</v>
      </c>
      <c r="EM22" s="76">
        <f>+IFERROR(VLOOKUP(Tabla1[[#This Row],[COD SE]],HISTORICO,10,0),0)</f>
        <v>0</v>
      </c>
      <c r="EN22" s="76">
        <f>+IFERROR(VLOOKUP(Tabla1[[#This Row],[COD SE]],HISTORICO,11,0),0)</f>
        <v>0</v>
      </c>
      <c r="EO22" s="76">
        <f>+IFERROR(VLOOKUP(Tabla1[[#This Row],[COD SE]],HISTORICO,12,0),0)</f>
        <v>0</v>
      </c>
      <c r="EP22" s="58">
        <f>+SUM(Tabla1[[#This Row],[EJECUTADO 01]:[EJECUTADO 03]])</f>
        <v>0</v>
      </c>
      <c r="EQ22" s="58">
        <f>+SUM(Tabla1[[#This Row],[EJECUTADO 04]:[EJECUTADO 06]])</f>
        <v>0</v>
      </c>
      <c r="ER22" s="58">
        <f>+SUM(Tabla1[[#This Row],[EJECUTADO 07]:[EJECUTADO 09]])</f>
        <v>0</v>
      </c>
      <c r="ES22" s="58">
        <f>+SUM(Tabla1[[#This Row],[PF OCTUBRE]:[PF DICIEMBRE
]])</f>
        <v>0</v>
      </c>
      <c r="ET22" s="58">
        <f>+SUM(Tabla1[[#This Row],[EJECUTADO 01]:[EJECUTADO 09]])</f>
        <v>0</v>
      </c>
    </row>
    <row r="23" spans="1:150" ht="12.75" customHeight="1" x14ac:dyDescent="0.2">
      <c r="A23" s="369">
        <v>2025</v>
      </c>
      <c r="B23" s="369" t="s">
        <v>1969</v>
      </c>
      <c r="C23" s="369" t="s">
        <v>1970</v>
      </c>
      <c r="D23" s="369" t="s">
        <v>1971</v>
      </c>
      <c r="E23" s="369">
        <v>1650</v>
      </c>
      <c r="F23" s="369" t="s">
        <v>1597</v>
      </c>
      <c r="G23" s="369" t="s">
        <v>1999</v>
      </c>
      <c r="H23" s="369" t="s">
        <v>1604</v>
      </c>
      <c r="I23" s="369" t="s">
        <v>2000</v>
      </c>
      <c r="J23" s="369" t="s">
        <v>2001</v>
      </c>
      <c r="K23" s="369" t="s">
        <v>1975</v>
      </c>
      <c r="L23" s="369" t="s">
        <v>1976</v>
      </c>
      <c r="M23" s="369" t="s">
        <v>1977</v>
      </c>
      <c r="N23" s="369">
        <v>1</v>
      </c>
      <c r="O23" s="369" t="s">
        <v>2002</v>
      </c>
      <c r="P23" s="369" t="s">
        <v>2003</v>
      </c>
      <c r="Q23" s="369">
        <v>49</v>
      </c>
      <c r="R23" s="369">
        <v>0</v>
      </c>
      <c r="S23" s="369">
        <v>0</v>
      </c>
      <c r="T23" s="369">
        <v>0</v>
      </c>
      <c r="U23" s="369">
        <v>2</v>
      </c>
      <c r="V23" s="369" t="s">
        <v>1980</v>
      </c>
      <c r="W23" s="369" t="s">
        <v>1981</v>
      </c>
      <c r="X23" s="369" t="s">
        <v>1981</v>
      </c>
      <c r="Y23" s="369" t="s">
        <v>1983</v>
      </c>
      <c r="Z23" s="369" t="s">
        <v>1984</v>
      </c>
      <c r="AA23" s="369" t="s">
        <v>2004</v>
      </c>
      <c r="AB23" s="369" t="s">
        <v>1986</v>
      </c>
      <c r="AC23" s="369" t="s">
        <v>1656</v>
      </c>
      <c r="AD23" s="369" t="s">
        <v>1668</v>
      </c>
      <c r="AE23" s="369" t="s">
        <v>1669</v>
      </c>
      <c r="AF23" s="369" t="s">
        <v>1669</v>
      </c>
      <c r="AG23" s="369" t="s">
        <v>1671</v>
      </c>
      <c r="AH23" s="369">
        <v>217758</v>
      </c>
      <c r="AI23" s="369">
        <v>15391</v>
      </c>
      <c r="AJ23" s="369">
        <v>233149</v>
      </c>
      <c r="AK23" s="370">
        <v>185888.91</v>
      </c>
      <c r="AL23" s="370">
        <v>185888.91</v>
      </c>
      <c r="AM23" s="370">
        <v>17058.97</v>
      </c>
      <c r="AN23" s="370">
        <v>14276.35</v>
      </c>
      <c r="AO23" s="370">
        <v>13867.52</v>
      </c>
      <c r="AP23" s="370">
        <v>16229.17</v>
      </c>
      <c r="AQ23" s="370">
        <v>15817.64</v>
      </c>
      <c r="AR23" s="370">
        <v>15438.45</v>
      </c>
      <c r="AS23" s="370">
        <v>14950.92</v>
      </c>
      <c r="AT23" s="370">
        <v>14950.92</v>
      </c>
      <c r="AU23" s="370">
        <v>15167.6</v>
      </c>
      <c r="AV23" s="370">
        <v>15310.53</v>
      </c>
      <c r="AW23" s="370">
        <v>0</v>
      </c>
      <c r="AX23" s="370">
        <v>0</v>
      </c>
      <c r="AY23" s="370">
        <v>17058.97</v>
      </c>
      <c r="AZ23" s="370">
        <v>14276.35</v>
      </c>
      <c r="BA23" s="370">
        <v>13867.52</v>
      </c>
      <c r="BB23" s="370">
        <v>16229.17</v>
      </c>
      <c r="BC23" s="370">
        <v>15817.64</v>
      </c>
      <c r="BD23" s="370">
        <v>15438.45</v>
      </c>
      <c r="BE23" s="370">
        <v>14950.92</v>
      </c>
      <c r="BF23" s="370">
        <v>14950.92</v>
      </c>
      <c r="BG23" s="370">
        <v>15167.6</v>
      </c>
      <c r="BH23" s="370">
        <v>15310.53</v>
      </c>
      <c r="BI23" s="370">
        <v>0</v>
      </c>
      <c r="BJ23" s="370">
        <v>0</v>
      </c>
      <c r="BK23" s="370">
        <v>17058.97</v>
      </c>
      <c r="BL23" s="370">
        <v>14276.35</v>
      </c>
      <c r="BM23" s="370">
        <v>13867.52</v>
      </c>
      <c r="BN23" s="370">
        <v>16229.17</v>
      </c>
      <c r="BO23" s="370">
        <v>15817.64</v>
      </c>
      <c r="BP23" s="370">
        <v>15438.45</v>
      </c>
      <c r="BQ23" s="370">
        <v>14950.92</v>
      </c>
      <c r="BR23" s="370">
        <v>14950.92</v>
      </c>
      <c r="BS23" s="370">
        <v>14950.92</v>
      </c>
      <c r="BT23" s="370">
        <v>15527.21</v>
      </c>
      <c r="BU23" s="370">
        <v>0</v>
      </c>
      <c r="BV23" s="370">
        <v>0</v>
      </c>
      <c r="BW23" s="370">
        <v>17058.97</v>
      </c>
      <c r="BX23" s="370">
        <v>14276.35</v>
      </c>
      <c r="BY23" s="370">
        <v>13867.52</v>
      </c>
      <c r="BZ23" s="370">
        <v>16229.17</v>
      </c>
      <c r="CA23" s="370">
        <v>15817.64</v>
      </c>
      <c r="CB23" s="370">
        <v>15438.45</v>
      </c>
      <c r="CC23" s="370">
        <v>14950.92</v>
      </c>
      <c r="CD23" s="370">
        <v>14950.92</v>
      </c>
      <c r="CE23" s="370">
        <v>15167.6</v>
      </c>
      <c r="CF23" s="370">
        <v>13793.77</v>
      </c>
      <c r="CG23" s="370">
        <v>0</v>
      </c>
      <c r="CH23" s="370">
        <v>0</v>
      </c>
      <c r="CI23" s="48" t="s">
        <v>1987</v>
      </c>
      <c r="CJ23" s="48" t="s">
        <v>1990</v>
      </c>
      <c r="CK23" s="48" t="s">
        <v>1991</v>
      </c>
      <c r="CL23" s="48" t="s">
        <v>1990</v>
      </c>
      <c r="CM23" s="48" t="s">
        <v>1990</v>
      </c>
      <c r="CN23" s="48" t="s">
        <v>2014</v>
      </c>
      <c r="CO23" s="48" t="str">
        <f t="shared" si="16"/>
        <v>2.1.3.1.1.15</v>
      </c>
      <c r="CP23" s="48" t="str">
        <f>+VLOOKUP(Tabla1[[#This Row],[ESPECÍFICA]],CLASIFICADOR_,2,0)</f>
        <v>2.1.3.1.1.15 - CONTRIBUCIONES A ESSALUD DE CONTRATO ADMINISTRATIVO DE SERVICIOS</v>
      </c>
      <c r="CQ23" s="48" t="str">
        <f>+VLOOKUP(Tabla1[[#This Row],[ESPECÍFICA]],CLASIFICADOR_,3,0)</f>
        <v>01.CAS</v>
      </c>
      <c r="CR23" s="48" t="str">
        <f>+VLOOKUP(Tabla1[[#This Row],[ESPECÍFICA]],CLASIFICADOR_,4,0)</f>
        <v xml:space="preserve"> </v>
      </c>
      <c r="CS23" s="48">
        <f>+VLOOKUP(Tabla1[[#This Row],[ESPECÍFICA]],CLASIFICADOR_,5,0)</f>
        <v>0</v>
      </c>
      <c r="CT23" s="113" t="str">
        <f>+VLOOKUP(Tabla1[[#This Row],[ESPECÍFICA]],CLASIFICADOR_,6,0)</f>
        <v>N/R</v>
      </c>
      <c r="CU23" s="48" t="str">
        <f>+VLOOKUP(Tabla1[[#This Row],[ESPECÍFICA]],CLASIFICADOR_,7,0)</f>
        <v>N/R</v>
      </c>
      <c r="CV23" s="48">
        <f>+VLOOKUP(Tabla1[[#This Row],[ESPECÍFICA]],CLASIFICADOR_,8,0)</f>
        <v>0</v>
      </c>
      <c r="CW23" s="113" t="str">
        <f>+CONCATENATE("2.",Tabla1[[#This Row],[generica]])</f>
        <v>2.1.PERSONAL Y OBLIGACIONES SOCIALES</v>
      </c>
      <c r="CX23" s="48" t="str">
        <f t="shared" si="5"/>
        <v>0002-DCEME</v>
      </c>
      <c r="CY23" s="113" t="str">
        <f t="shared" si="6"/>
        <v>0002-DCEME (CEAM, FP)</v>
      </c>
      <c r="CZ23" s="20" t="str">
        <f t="shared" si="7"/>
        <v>0002-DCEME (IEVCEAM, G CEAM, FP)</v>
      </c>
      <c r="DA23" s="113" t="str">
        <f>+CONCATENATE(Tabla1[[#This Row],[CC COMPLETO]],Tabla1[[#This Row],[ESPECÍFICA]])</f>
        <v>0002-DCEME2.1.3.1.1.15</v>
      </c>
      <c r="DB23" s="49">
        <f t="shared" si="8"/>
        <v>153068.06999999998</v>
      </c>
      <c r="DC23" s="49">
        <f t="shared" si="9"/>
        <v>153068.06999999998</v>
      </c>
      <c r="DD23" s="49">
        <f t="shared" si="10"/>
        <v>153068.06999999998</v>
      </c>
      <c r="DE23" s="49">
        <f t="shared" si="11"/>
        <v>47260.09</v>
      </c>
      <c r="DF23" s="49">
        <f t="shared" si="12"/>
        <v>0</v>
      </c>
      <c r="DG23" s="49">
        <f t="shared" si="13"/>
        <v>32820.840000000026</v>
      </c>
      <c r="DH23" s="49">
        <f t="shared" si="14"/>
        <v>80080.930000000022</v>
      </c>
      <c r="DI23" s="50">
        <f t="shared" si="15"/>
        <v>0.70292742402116104</v>
      </c>
      <c r="DJ23" s="78">
        <f>+SUM(Tabla1[[#This Row],[EJECUTADO 01]:[EJECUTADO 06]])</f>
        <v>92688.099999999991</v>
      </c>
      <c r="DK23" s="78">
        <f>+Tabla1[[#This Row],[mto_devenga_01]]</f>
        <v>17058.97</v>
      </c>
      <c r="DL23" s="78">
        <f>+Tabla1[[#This Row],[mto_devenga_02]]</f>
        <v>14276.35</v>
      </c>
      <c r="DM23" s="78">
        <f>+Tabla1[[#This Row],[mto_devenga_03]]</f>
        <v>13867.52</v>
      </c>
      <c r="DN23" s="78">
        <f>+Tabla1[[#This Row],[mto_devenga_04]]</f>
        <v>16229.17</v>
      </c>
      <c r="DO23" s="78">
        <f>+Tabla1[[#This Row],[mto_devenga_05]]</f>
        <v>15817.64</v>
      </c>
      <c r="DP23" s="76">
        <f>+Tabla1[[#This Row],[mto_devenga_06]]</f>
        <v>15438.45</v>
      </c>
      <c r="DQ23" s="76">
        <f>+Tabla1[[#This Row],[mto_devenga_07]]</f>
        <v>14950.92</v>
      </c>
      <c r="DR23" s="76">
        <f>+Tabla1[[#This Row],[mto_devenga_08]]</f>
        <v>14950.92</v>
      </c>
      <c r="DS23" s="76">
        <f>+Tabla1[[#This Row],[mto_devenga_09]]</f>
        <v>15167.6</v>
      </c>
      <c r="DT23" s="76">
        <f>IFERROR(VLOOKUP(Tabla1[[#This Row],[COD SE]],PF_OCTUBRE,14,0),"0")</f>
        <v>16684.360000000015</v>
      </c>
      <c r="DU23" s="76">
        <f>IFERROR(VLOOKUP(Tabla1[[#This Row],[COD SE]],PF_OCTUBRE,15,0),"0")</f>
        <v>16901.040000000015</v>
      </c>
      <c r="DV23" s="76">
        <f>IFERROR(VLOOKUP(Tabla1[[#This Row],[COD SE]],PF_OCTUBRE,16,0),"0")</f>
        <v>16901.040000000015</v>
      </c>
      <c r="DW23" s="76">
        <f>+SUM(Tabla1[[#This Row],[EJECUTADO 01]:[PF DICIEMBRE
]])</f>
        <v>188243.98</v>
      </c>
      <c r="DX23" s="76">
        <f>IFERROR(VLOOKUP(Tabla1[[#This Row],[COD SE]],PF_OCTUBRE,18,0),"0")</f>
        <v>0</v>
      </c>
      <c r="DY23" s="76">
        <f>IFERROR(VLOOKUP(Tabla1[[#This Row],[COD SE]],PF_OCTUBRE,19,0),"0")</f>
        <v>44905.020000000004</v>
      </c>
      <c r="DZ23" s="76">
        <f>IFERROR(VLOOKUP(Tabla1[[#This Row],[COD SE]],PF_OCTUBRE,20,0),"0")</f>
        <v>44905.020000000004</v>
      </c>
      <c r="EA23" s="76">
        <f>+Tabla1[[#This Row],[TOTAL EJEC REAL]]+Tabla1[[#This Row],[SALDO FINAL]]</f>
        <v>233149</v>
      </c>
      <c r="EB23" s="76">
        <f>IFERROR(VLOOKUP(Tabla1[[#This Row],[COD SE]],PF_OCTUBRE,22,0),"0")</f>
        <v>61806.060000000041</v>
      </c>
      <c r="EC23" s="76">
        <f>+IFERROR(VLOOKUP(Tabla1[[#This Row],[COD SE]],SALDO_ESC_2,7,0),0)</f>
        <v>0</v>
      </c>
      <c r="ED23" s="76">
        <f>+IFERROR(VLOOKUP(Tabla1[[#This Row],[COD SE]],SALDO_ESC_3,7,0),0)</f>
        <v>44905.020000000004</v>
      </c>
      <c r="EE23" s="76">
        <f>+Tabla1[[#This Row],[mto_pim]]-Tabla1[[#This Row],[TRANSF ESC2 ]]</f>
        <v>233149</v>
      </c>
      <c r="EF23" s="76">
        <f>+Tabla1[[#This Row],[mto_pim]]-Tabla1[[#This Row],[TRANFS ESC 3 ]]</f>
        <v>188243.97999999998</v>
      </c>
      <c r="EG23" s="76">
        <f>+IFERROR(VLOOKUP(Tabla1[[#This Row],[COD SE]],HISTORICO,4,0),0)</f>
        <v>17984.440000000017</v>
      </c>
      <c r="EH23" s="76">
        <f>+IFERROR(VLOOKUP(Tabla1[[#This Row],[COD SE]],HISTORICO,5,0),0)</f>
        <v>17117.720000000016</v>
      </c>
      <c r="EI23" s="76">
        <f>+IFERROR(VLOOKUP(Tabla1[[#This Row],[COD SE]],HISTORICO,6,0),0)</f>
        <v>17984.440000000017</v>
      </c>
      <c r="EJ23" s="76">
        <f>+IFERROR(VLOOKUP(Tabla1[[#This Row],[COD SE]],HISTORICO,7,0),0)</f>
        <v>13867.520000000011</v>
      </c>
      <c r="EK23" s="76">
        <f>+IFERROR(VLOOKUP(Tabla1[[#This Row],[COD SE]],HISTORICO,8,0),0)</f>
        <v>18259.870000000014</v>
      </c>
      <c r="EL23" s="76">
        <f>+IFERROR(VLOOKUP(Tabla1[[#This Row],[COD SE]],HISTORICO,9,0),0)</f>
        <v>15817.640000000014</v>
      </c>
      <c r="EM23" s="76">
        <f>+IFERROR(VLOOKUP(Tabla1[[#This Row],[COD SE]],HISTORICO,10,0),0)</f>
        <v>15167.600000000013</v>
      </c>
      <c r="EN23" s="76">
        <f>+IFERROR(VLOOKUP(Tabla1[[#This Row],[COD SE]],HISTORICO,11,0),0)</f>
        <v>15167.600000000013</v>
      </c>
      <c r="EO23" s="76">
        <f>+IFERROR(VLOOKUP(Tabla1[[#This Row],[COD SE]],HISTORICO,12,0),0)</f>
        <v>15167.600000000013</v>
      </c>
      <c r="EP23" s="58">
        <f>+SUM(Tabla1[[#This Row],[EJECUTADO 01]:[EJECUTADO 03]])</f>
        <v>45202.84</v>
      </c>
      <c r="EQ23" s="58">
        <f>+SUM(Tabla1[[#This Row],[EJECUTADO 04]:[EJECUTADO 06]])</f>
        <v>47485.259999999995</v>
      </c>
      <c r="ER23" s="58">
        <f>+SUM(Tabla1[[#This Row],[EJECUTADO 07]:[EJECUTADO 09]])</f>
        <v>45069.440000000002</v>
      </c>
      <c r="ES23" s="58">
        <f>+SUM(Tabla1[[#This Row],[PF OCTUBRE]:[PF DICIEMBRE
]])</f>
        <v>50486.440000000046</v>
      </c>
      <c r="ET23" s="58">
        <f>+SUM(Tabla1[[#This Row],[EJECUTADO 01]:[EJECUTADO 09]])</f>
        <v>137757.53999999998</v>
      </c>
    </row>
    <row r="24" spans="1:150" ht="12.75" customHeight="1" x14ac:dyDescent="0.2">
      <c r="A24" s="369">
        <v>2025</v>
      </c>
      <c r="B24" s="369" t="s">
        <v>1969</v>
      </c>
      <c r="C24" s="369" t="s">
        <v>1970</v>
      </c>
      <c r="D24" s="369" t="s">
        <v>1971</v>
      </c>
      <c r="E24" s="369">
        <v>1650</v>
      </c>
      <c r="F24" s="369" t="s">
        <v>1597</v>
      </c>
      <c r="G24" s="369" t="s">
        <v>1999</v>
      </c>
      <c r="H24" s="369" t="s">
        <v>1604</v>
      </c>
      <c r="I24" s="369" t="s">
        <v>2000</v>
      </c>
      <c r="J24" s="369" t="s">
        <v>2001</v>
      </c>
      <c r="K24" s="369" t="s">
        <v>1975</v>
      </c>
      <c r="L24" s="369" t="s">
        <v>1976</v>
      </c>
      <c r="M24" s="369" t="s">
        <v>1977</v>
      </c>
      <c r="N24" s="369">
        <v>1</v>
      </c>
      <c r="O24" s="369" t="s">
        <v>2002</v>
      </c>
      <c r="P24" s="369" t="s">
        <v>2003</v>
      </c>
      <c r="Q24" s="369">
        <v>49</v>
      </c>
      <c r="R24" s="369">
        <v>0</v>
      </c>
      <c r="S24" s="369">
        <v>0</v>
      </c>
      <c r="T24" s="369">
        <v>0</v>
      </c>
      <c r="U24" s="369">
        <v>2</v>
      </c>
      <c r="V24" s="369" t="s">
        <v>1980</v>
      </c>
      <c r="W24" s="369" t="s">
        <v>1981</v>
      </c>
      <c r="X24" s="369" t="s">
        <v>1981</v>
      </c>
      <c r="Y24" s="369" t="s">
        <v>1983</v>
      </c>
      <c r="Z24" s="369" t="s">
        <v>1984</v>
      </c>
      <c r="AA24" s="369" t="s">
        <v>2004</v>
      </c>
      <c r="AB24" s="369" t="s">
        <v>1986</v>
      </c>
      <c r="AC24" s="369" t="s">
        <v>1656</v>
      </c>
      <c r="AD24" s="369" t="s">
        <v>2006</v>
      </c>
      <c r="AE24" s="369" t="s">
        <v>2007</v>
      </c>
      <c r="AF24" s="369" t="s">
        <v>2007</v>
      </c>
      <c r="AG24" s="369" t="s">
        <v>2015</v>
      </c>
      <c r="AH24" s="369">
        <v>0</v>
      </c>
      <c r="AI24" s="369">
        <v>87525</v>
      </c>
      <c r="AJ24" s="369">
        <v>87525</v>
      </c>
      <c r="AK24" s="370">
        <v>87525</v>
      </c>
      <c r="AL24" s="370">
        <v>49038</v>
      </c>
      <c r="AM24" s="370">
        <v>0</v>
      </c>
      <c r="AN24" s="370">
        <v>0</v>
      </c>
      <c r="AO24" s="370">
        <v>0</v>
      </c>
      <c r="AP24" s="370">
        <v>42402.02</v>
      </c>
      <c r="AQ24" s="370">
        <v>350.86</v>
      </c>
      <c r="AR24" s="370">
        <v>0</v>
      </c>
      <c r="AS24" s="370">
        <v>0</v>
      </c>
      <c r="AT24" s="370">
        <v>0</v>
      </c>
      <c r="AU24" s="370">
        <v>6275.48</v>
      </c>
      <c r="AV24" s="370">
        <v>0</v>
      </c>
      <c r="AW24" s="370">
        <v>0</v>
      </c>
      <c r="AX24" s="370">
        <v>0</v>
      </c>
      <c r="AY24" s="370">
        <v>0</v>
      </c>
      <c r="AZ24" s="370">
        <v>0</v>
      </c>
      <c r="BA24" s="370">
        <v>0</v>
      </c>
      <c r="BB24" s="370">
        <v>42402.02</v>
      </c>
      <c r="BC24" s="370">
        <v>350.86</v>
      </c>
      <c r="BD24" s="370">
        <v>0</v>
      </c>
      <c r="BE24" s="370">
        <v>0</v>
      </c>
      <c r="BF24" s="370">
        <v>0</v>
      </c>
      <c r="BG24" s="370">
        <v>6275.48</v>
      </c>
      <c r="BH24" s="370">
        <v>0</v>
      </c>
      <c r="BI24" s="370">
        <v>0</v>
      </c>
      <c r="BJ24" s="370">
        <v>0</v>
      </c>
      <c r="BK24" s="370">
        <v>0</v>
      </c>
      <c r="BL24" s="370">
        <v>0</v>
      </c>
      <c r="BM24" s="370">
        <v>0</v>
      </c>
      <c r="BN24" s="370">
        <v>42402.02</v>
      </c>
      <c r="BO24" s="370">
        <v>350.86</v>
      </c>
      <c r="BP24" s="370">
        <v>0</v>
      </c>
      <c r="BQ24" s="370">
        <v>0</v>
      </c>
      <c r="BR24" s="370">
        <v>0</v>
      </c>
      <c r="BS24" s="370">
        <v>0</v>
      </c>
      <c r="BT24" s="370">
        <v>6275.48</v>
      </c>
      <c r="BU24" s="370">
        <v>0</v>
      </c>
      <c r="BV24" s="370">
        <v>0</v>
      </c>
      <c r="BW24" s="370">
        <v>0</v>
      </c>
      <c r="BX24" s="370">
        <v>0</v>
      </c>
      <c r="BY24" s="370">
        <v>0</v>
      </c>
      <c r="BZ24" s="370">
        <v>40841.870000000003</v>
      </c>
      <c r="CA24" s="370">
        <v>0</v>
      </c>
      <c r="CB24" s="370">
        <v>0</v>
      </c>
      <c r="CC24" s="370">
        <v>0</v>
      </c>
      <c r="CD24" s="370">
        <v>0</v>
      </c>
      <c r="CE24" s="370">
        <v>5895.12</v>
      </c>
      <c r="CF24" s="370">
        <v>0</v>
      </c>
      <c r="CG24" s="370">
        <v>0</v>
      </c>
      <c r="CH24" s="370">
        <v>0</v>
      </c>
      <c r="CI24" s="48" t="s">
        <v>1987</v>
      </c>
      <c r="CJ24" s="48" t="s">
        <v>1990</v>
      </c>
      <c r="CK24" s="48" t="s">
        <v>1993</v>
      </c>
      <c r="CL24" s="48" t="s">
        <v>1990</v>
      </c>
      <c r="CM24" s="48" t="s">
        <v>1990</v>
      </c>
      <c r="CN24" s="48" t="s">
        <v>1989</v>
      </c>
      <c r="CO24" s="48" t="str">
        <f t="shared" si="16"/>
        <v>2.1.4.1.1.7</v>
      </c>
      <c r="CP24" s="48" t="str">
        <f>+VLOOKUP(Tabla1[[#This Row],[ESPECÍFICA]],CLASIFICADOR_,2,0)</f>
        <v>2.1.4.1.1.7 - VACACIONES TRUNCAS PERSONAL CAS</v>
      </c>
      <c r="CQ24" s="48" t="str">
        <f>+VLOOKUP(Tabla1[[#This Row],[ESPECÍFICA]],CLASIFICADOR_,3,0)</f>
        <v>01.CAS</v>
      </c>
      <c r="CR24" s="48" t="str">
        <f>+VLOOKUP(Tabla1[[#This Row],[ESPECÍFICA]],CLASIFICADOR_,4,0)</f>
        <v xml:space="preserve"> </v>
      </c>
      <c r="CS24" s="48">
        <f>+VLOOKUP(Tabla1[[#This Row],[ESPECÍFICA]],CLASIFICADOR_,5,0)</f>
        <v>0</v>
      </c>
      <c r="CT24" s="113" t="str">
        <f>+VLOOKUP(Tabla1[[#This Row],[ESPECÍFICA]],CLASIFICADOR_,6,0)</f>
        <v>N/R</v>
      </c>
      <c r="CU24" s="48" t="str">
        <f>+VLOOKUP(Tabla1[[#This Row],[ESPECÍFICA]],CLASIFICADOR_,7,0)</f>
        <v>N/R</v>
      </c>
      <c r="CV24" s="48">
        <f>+VLOOKUP(Tabla1[[#This Row],[ESPECÍFICA]],CLASIFICADOR_,8,0)</f>
        <v>0</v>
      </c>
      <c r="CW24" s="113" t="str">
        <f>+CONCATENATE("2.",Tabla1[[#This Row],[generica]])</f>
        <v>2.1.PERSONAL Y OBLIGACIONES SOCIALES</v>
      </c>
      <c r="CX24" s="48" t="str">
        <f t="shared" si="5"/>
        <v>0002-DCEME</v>
      </c>
      <c r="CY24" s="113" t="str">
        <f t="shared" si="6"/>
        <v>0002-DCEME (CEAM, FP)</v>
      </c>
      <c r="CZ24" s="20" t="str">
        <f t="shared" si="7"/>
        <v>0002-DCEME (IEVCEAM, G CEAM, FP)</v>
      </c>
      <c r="DA24" s="113" t="str">
        <f>+CONCATENATE(Tabla1[[#This Row],[CC COMPLETO]],Tabla1[[#This Row],[ESPECÍFICA]])</f>
        <v>0002-DCEME2.1.4.1.1.7</v>
      </c>
      <c r="DB24" s="49">
        <f t="shared" si="8"/>
        <v>49028.36</v>
      </c>
      <c r="DC24" s="49">
        <f t="shared" si="9"/>
        <v>49028.36</v>
      </c>
      <c r="DD24" s="49">
        <f t="shared" si="10"/>
        <v>49028.36</v>
      </c>
      <c r="DE24" s="49">
        <f t="shared" si="11"/>
        <v>0</v>
      </c>
      <c r="DF24" s="49">
        <f t="shared" si="12"/>
        <v>38487</v>
      </c>
      <c r="DG24" s="49">
        <f t="shared" si="13"/>
        <v>9.6399999999994179</v>
      </c>
      <c r="DH24" s="49">
        <f t="shared" si="14"/>
        <v>38496.639999999999</v>
      </c>
      <c r="DI24" s="50">
        <f t="shared" si="15"/>
        <v>0</v>
      </c>
      <c r="DJ24" s="78">
        <f>+SUM(Tabla1[[#This Row],[EJECUTADO 01]:[EJECUTADO 06]])</f>
        <v>42752.88</v>
      </c>
      <c r="DK24" s="78">
        <f>+Tabla1[[#This Row],[mto_devenga_01]]</f>
        <v>0</v>
      </c>
      <c r="DL24" s="78">
        <f>+Tabla1[[#This Row],[mto_devenga_02]]</f>
        <v>0</v>
      </c>
      <c r="DM24" s="78">
        <f>+Tabla1[[#This Row],[mto_devenga_03]]</f>
        <v>0</v>
      </c>
      <c r="DN24" s="78">
        <f>+Tabla1[[#This Row],[mto_devenga_04]]</f>
        <v>42402.02</v>
      </c>
      <c r="DO24" s="78">
        <f>+Tabla1[[#This Row],[mto_devenga_05]]</f>
        <v>350.86</v>
      </c>
      <c r="DP24" s="76">
        <f>+Tabla1[[#This Row],[mto_devenga_06]]</f>
        <v>0</v>
      </c>
      <c r="DQ24" s="76">
        <f>+Tabla1[[#This Row],[mto_devenga_07]]</f>
        <v>0</v>
      </c>
      <c r="DR24" s="76">
        <f>+Tabla1[[#This Row],[mto_devenga_08]]</f>
        <v>0</v>
      </c>
      <c r="DS24" s="76">
        <f>+Tabla1[[#This Row],[mto_devenga_09]]</f>
        <v>6275.48</v>
      </c>
      <c r="DT24" s="76">
        <f>IFERROR(VLOOKUP(Tabla1[[#This Row],[COD SE]],PF_OCTUBRE,14,0),"0")</f>
        <v>0</v>
      </c>
      <c r="DU24" s="76">
        <f>IFERROR(VLOOKUP(Tabla1[[#This Row],[COD SE]],PF_OCTUBRE,15,0),"0")</f>
        <v>0</v>
      </c>
      <c r="DV24" s="76">
        <f>IFERROR(VLOOKUP(Tabla1[[#This Row],[COD SE]],PF_OCTUBRE,16,0),"0")</f>
        <v>-8615.8300000000017</v>
      </c>
      <c r="DW24" s="76">
        <f>+SUM(Tabla1[[#This Row],[EJECUTADO 01]:[PF DICIEMBRE
]])</f>
        <v>40412.53</v>
      </c>
      <c r="DX24" s="76">
        <f>IFERROR(VLOOKUP(Tabla1[[#This Row],[COD SE]],PF_OCTUBRE,18,0),"0")</f>
        <v>0</v>
      </c>
      <c r="DY24" s="76">
        <f>IFERROR(VLOOKUP(Tabla1[[#This Row],[COD SE]],PF_OCTUBRE,19,0),"0")</f>
        <v>8625.4699999999993</v>
      </c>
      <c r="DZ24" s="76">
        <f>IFERROR(VLOOKUP(Tabla1[[#This Row],[COD SE]],PF_OCTUBRE,20,0),"0")</f>
        <v>8625.4699999999993</v>
      </c>
      <c r="EA24" s="76">
        <f>+Tabla1[[#This Row],[TOTAL EJEC REAL]]+Tabla1[[#This Row],[SALDO FINAL]]</f>
        <v>49038</v>
      </c>
      <c r="EB24" s="76">
        <f>IFERROR(VLOOKUP(Tabla1[[#This Row],[COD SE]],PF_OCTUBRE,22,0),"0")</f>
        <v>9.64</v>
      </c>
      <c r="EC24" s="76">
        <f>+IFERROR(VLOOKUP(Tabla1[[#This Row],[COD SE]],SALDO_ESC_2,7,0),0)</f>
        <v>0</v>
      </c>
      <c r="ED24" s="76">
        <f>+IFERROR(VLOOKUP(Tabla1[[#This Row],[COD SE]],SALDO_ESC_3,7,0),0)</f>
        <v>8625.4699999999993</v>
      </c>
      <c r="EE24" s="76">
        <f>+Tabla1[[#This Row],[mto_pim]]-Tabla1[[#This Row],[TRANSF ESC2 ]]</f>
        <v>87525</v>
      </c>
      <c r="EF24" s="76">
        <f>+Tabla1[[#This Row],[mto_pim]]-Tabla1[[#This Row],[TRANFS ESC 3 ]]</f>
        <v>78899.53</v>
      </c>
      <c r="EG24" s="76">
        <f>+IFERROR(VLOOKUP(Tabla1[[#This Row],[COD SE]],HISTORICO,4,0),0)</f>
        <v>0</v>
      </c>
      <c r="EH24" s="76">
        <f>+IFERROR(VLOOKUP(Tabla1[[#This Row],[COD SE]],HISTORICO,5,0),0)</f>
        <v>0</v>
      </c>
      <c r="EI24" s="76">
        <f>+IFERROR(VLOOKUP(Tabla1[[#This Row],[COD SE]],HISTORICO,6,0),0)</f>
        <v>42411</v>
      </c>
      <c r="EJ24" s="76">
        <f>+IFERROR(VLOOKUP(Tabla1[[#This Row],[COD SE]],HISTORICO,7,0),0)</f>
        <v>42411</v>
      </c>
      <c r="EK24" s="76">
        <f>+IFERROR(VLOOKUP(Tabla1[[#This Row],[COD SE]],HISTORICO,8,0),0)</f>
        <v>351</v>
      </c>
      <c r="EL24" s="76">
        <f>+IFERROR(VLOOKUP(Tabla1[[#This Row],[COD SE]],HISTORICO,9,0),0)</f>
        <v>0</v>
      </c>
      <c r="EM24" s="76">
        <f>+IFERROR(VLOOKUP(Tabla1[[#This Row],[COD SE]],HISTORICO,10,0),0)</f>
        <v>0</v>
      </c>
      <c r="EN24" s="76">
        <f>+IFERROR(VLOOKUP(Tabla1[[#This Row],[COD SE]],HISTORICO,11,0),0)</f>
        <v>0</v>
      </c>
      <c r="EO24" s="76">
        <f>+IFERROR(VLOOKUP(Tabla1[[#This Row],[COD SE]],HISTORICO,12,0),0)</f>
        <v>0</v>
      </c>
      <c r="EP24" s="58">
        <f>+SUM(Tabla1[[#This Row],[EJECUTADO 01]:[EJECUTADO 03]])</f>
        <v>0</v>
      </c>
      <c r="EQ24" s="58">
        <f>+SUM(Tabla1[[#This Row],[EJECUTADO 04]:[EJECUTADO 06]])</f>
        <v>42752.88</v>
      </c>
      <c r="ER24" s="58">
        <f>+SUM(Tabla1[[#This Row],[EJECUTADO 07]:[EJECUTADO 09]])</f>
        <v>6275.48</v>
      </c>
      <c r="ES24" s="58">
        <f>+SUM(Tabla1[[#This Row],[PF OCTUBRE]:[PF DICIEMBRE
]])</f>
        <v>-8615.8300000000017</v>
      </c>
      <c r="ET24" s="58">
        <f>+SUM(Tabla1[[#This Row],[EJECUTADO 01]:[EJECUTADO 09]])</f>
        <v>49028.36</v>
      </c>
    </row>
    <row r="25" spans="1:150" ht="12.75" customHeight="1" x14ac:dyDescent="0.2">
      <c r="A25" s="369">
        <v>2025</v>
      </c>
      <c r="B25" s="369" t="s">
        <v>1969</v>
      </c>
      <c r="C25" s="369" t="s">
        <v>1970</v>
      </c>
      <c r="D25" s="369" t="s">
        <v>1971</v>
      </c>
      <c r="E25" s="369">
        <v>1650</v>
      </c>
      <c r="F25" s="369" t="s">
        <v>1597</v>
      </c>
      <c r="G25" s="369" t="s">
        <v>1999</v>
      </c>
      <c r="H25" s="369" t="s">
        <v>1604</v>
      </c>
      <c r="I25" s="369" t="s">
        <v>2000</v>
      </c>
      <c r="J25" s="369" t="s">
        <v>2001</v>
      </c>
      <c r="K25" s="369" t="s">
        <v>1975</v>
      </c>
      <c r="L25" s="369" t="s">
        <v>1976</v>
      </c>
      <c r="M25" s="369" t="s">
        <v>1977</v>
      </c>
      <c r="N25" s="369">
        <v>1</v>
      </c>
      <c r="O25" s="369" t="s">
        <v>2002</v>
      </c>
      <c r="P25" s="369" t="s">
        <v>2003</v>
      </c>
      <c r="Q25" s="369">
        <v>49</v>
      </c>
      <c r="R25" s="369">
        <v>0</v>
      </c>
      <c r="S25" s="369">
        <v>0</v>
      </c>
      <c r="T25" s="369">
        <v>0</v>
      </c>
      <c r="U25" s="369">
        <v>2</v>
      </c>
      <c r="V25" s="369" t="s">
        <v>1980</v>
      </c>
      <c r="W25" s="369" t="s">
        <v>1981</v>
      </c>
      <c r="X25" s="369" t="s">
        <v>1981</v>
      </c>
      <c r="Y25" s="369" t="s">
        <v>1983</v>
      </c>
      <c r="Z25" s="369" t="s">
        <v>1984</v>
      </c>
      <c r="AA25" s="369" t="s">
        <v>2004</v>
      </c>
      <c r="AB25" s="369" t="s">
        <v>1986</v>
      </c>
      <c r="AC25" s="369" t="s">
        <v>1672</v>
      </c>
      <c r="AD25" s="369" t="s">
        <v>1673</v>
      </c>
      <c r="AE25" s="369" t="s">
        <v>1678</v>
      </c>
      <c r="AF25" s="369" t="s">
        <v>1810</v>
      </c>
      <c r="AG25" s="369" t="s">
        <v>2016</v>
      </c>
      <c r="AH25" s="369">
        <v>0</v>
      </c>
      <c r="AI25" s="369">
        <v>13560</v>
      </c>
      <c r="AJ25" s="369">
        <v>13560</v>
      </c>
      <c r="AK25" s="370">
        <v>0</v>
      </c>
      <c r="AL25" s="370">
        <v>0</v>
      </c>
      <c r="AM25" s="370">
        <v>0</v>
      </c>
      <c r="AN25" s="370">
        <v>0</v>
      </c>
      <c r="AO25" s="370">
        <v>0</v>
      </c>
      <c r="AP25" s="370">
        <v>0</v>
      </c>
      <c r="AQ25" s="370">
        <v>0</v>
      </c>
      <c r="AR25" s="370">
        <v>0</v>
      </c>
      <c r="AS25" s="370">
        <v>0</v>
      </c>
      <c r="AT25" s="370">
        <v>0</v>
      </c>
      <c r="AU25" s="370">
        <v>0</v>
      </c>
      <c r="AV25" s="370">
        <v>0</v>
      </c>
      <c r="AW25" s="370">
        <v>0</v>
      </c>
      <c r="AX25" s="370">
        <v>0</v>
      </c>
      <c r="AY25" s="370">
        <v>0</v>
      </c>
      <c r="AZ25" s="370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0">
        <v>0</v>
      </c>
      <c r="BG25" s="370">
        <v>0</v>
      </c>
      <c r="BH25" s="370">
        <v>0</v>
      </c>
      <c r="BI25" s="370">
        <v>0</v>
      </c>
      <c r="BJ25" s="370">
        <v>0</v>
      </c>
      <c r="BK25" s="370">
        <v>0</v>
      </c>
      <c r="BL25" s="370">
        <v>0</v>
      </c>
      <c r="BM25" s="370">
        <v>0</v>
      </c>
      <c r="BN25" s="370">
        <v>0</v>
      </c>
      <c r="BO25" s="370">
        <v>0</v>
      </c>
      <c r="BP25" s="370">
        <v>0</v>
      </c>
      <c r="BQ25" s="370">
        <v>0</v>
      </c>
      <c r="BR25" s="370">
        <v>0</v>
      </c>
      <c r="BS25" s="370">
        <v>0</v>
      </c>
      <c r="BT25" s="370">
        <v>0</v>
      </c>
      <c r="BU25" s="370">
        <v>0</v>
      </c>
      <c r="BV25" s="370">
        <v>0</v>
      </c>
      <c r="BW25" s="370">
        <v>0</v>
      </c>
      <c r="BX25" s="370">
        <v>0</v>
      </c>
      <c r="BY25" s="370">
        <v>0</v>
      </c>
      <c r="BZ25" s="370">
        <v>0</v>
      </c>
      <c r="CA25" s="370">
        <v>0</v>
      </c>
      <c r="CB25" s="370">
        <v>0</v>
      </c>
      <c r="CC25" s="370">
        <v>0</v>
      </c>
      <c r="CD25" s="370">
        <v>0</v>
      </c>
      <c r="CE25" s="370">
        <v>0</v>
      </c>
      <c r="CF25" s="370">
        <v>0</v>
      </c>
      <c r="CG25" s="370">
        <v>0</v>
      </c>
      <c r="CH25" s="370">
        <v>0</v>
      </c>
      <c r="CI25" s="48" t="s">
        <v>1987</v>
      </c>
      <c r="CJ25" s="48" t="s">
        <v>1991</v>
      </c>
      <c r="CK25" s="48" t="s">
        <v>1987</v>
      </c>
      <c r="CL25" s="48" t="s">
        <v>1989</v>
      </c>
      <c r="CM25" s="48" t="s">
        <v>2011</v>
      </c>
      <c r="CN25" s="48" t="s">
        <v>1987</v>
      </c>
      <c r="CO25" s="48" t="str">
        <f t="shared" si="16"/>
        <v>2.3.2.7.5.2</v>
      </c>
      <c r="CP25" s="48" t="str">
        <f>+VLOOKUP(Tabla1[[#This Row],[ESPECÍFICA]],CLASIFICADOR_,2,0)</f>
        <v>2.3.2.7.5.2 - PROPINAS PARA PRACTICANTES</v>
      </c>
      <c r="CQ25" s="48" t="str">
        <f>+VLOOKUP(Tabla1[[#This Row],[ESPECÍFICA]],CLASIFICADOR_,3,0)</f>
        <v>2.3.2.7 - SERVICIOS PROFESIONALES Y TECNICOS</v>
      </c>
      <c r="CR25" s="48" t="str">
        <f>+VLOOKUP(Tabla1[[#This Row],[ESPECÍFICA]],CLASIFICADOR_,4,0)</f>
        <v xml:space="preserve"> </v>
      </c>
      <c r="CS25" s="48">
        <f>+VLOOKUP(Tabla1[[#This Row],[ESPECÍFICA]],CLASIFICADOR_,5,0)</f>
        <v>0</v>
      </c>
      <c r="CT25" s="113" t="str">
        <f>+VLOOKUP(Tabla1[[#This Row],[ESPECÍFICA]],CLASIFICADOR_,6,0)</f>
        <v>N/R</v>
      </c>
      <c r="CU25" s="48" t="str">
        <f>+VLOOKUP(Tabla1[[#This Row],[ESPECÍFICA]],CLASIFICADOR_,7,0)</f>
        <v>N/R</v>
      </c>
      <c r="CV25" s="48">
        <f>+VLOOKUP(Tabla1[[#This Row],[ESPECÍFICA]],CLASIFICADOR_,8,0)</f>
        <v>0</v>
      </c>
      <c r="CW25" s="113" t="str">
        <f>+CONCATENATE("2.",Tabla1[[#This Row],[generica]])</f>
        <v>2.3.BIENES Y SERVICIOS</v>
      </c>
      <c r="CX25" s="48" t="str">
        <f t="shared" si="5"/>
        <v>0002-DCEME</v>
      </c>
      <c r="CY25" s="113" t="str">
        <f t="shared" si="6"/>
        <v>0002-DCEME (CEAM, FP)</v>
      </c>
      <c r="CZ25" s="20" t="str">
        <f t="shared" si="7"/>
        <v>0002-DCEME (IEVCEAM, G CEAM, FP)</v>
      </c>
      <c r="DA25" s="113" t="str">
        <f>+CONCATENATE(Tabla1[[#This Row],[CC COMPLETO]],Tabla1[[#This Row],[ESPECÍFICA]])</f>
        <v>0002-DCEME2.3.2.7.5.2</v>
      </c>
      <c r="DB25" s="49">
        <f t="shared" si="8"/>
        <v>0</v>
      </c>
      <c r="DC25" s="49">
        <f t="shared" si="9"/>
        <v>0</v>
      </c>
      <c r="DD25" s="49">
        <f t="shared" si="10"/>
        <v>0</v>
      </c>
      <c r="DE25" s="49">
        <f t="shared" si="11"/>
        <v>13560</v>
      </c>
      <c r="DF25" s="49">
        <f t="shared" si="12"/>
        <v>0</v>
      </c>
      <c r="DG25" s="49">
        <f t="shared" si="13"/>
        <v>0</v>
      </c>
      <c r="DH25" s="49">
        <f t="shared" si="14"/>
        <v>13560</v>
      </c>
      <c r="DI25" s="50">
        <f t="shared" si="15"/>
        <v>0</v>
      </c>
      <c r="DJ25" s="78">
        <f>+SUM(Tabla1[[#This Row],[EJECUTADO 01]:[EJECUTADO 06]])</f>
        <v>0</v>
      </c>
      <c r="DK25" s="78">
        <f>+Tabla1[[#This Row],[mto_devenga_01]]</f>
        <v>0</v>
      </c>
      <c r="DL25" s="78">
        <f>+Tabla1[[#This Row],[mto_devenga_02]]</f>
        <v>0</v>
      </c>
      <c r="DM25" s="78">
        <f>+Tabla1[[#This Row],[mto_devenga_03]]</f>
        <v>0</v>
      </c>
      <c r="DN25" s="78">
        <f>+Tabla1[[#This Row],[mto_devenga_04]]</f>
        <v>0</v>
      </c>
      <c r="DO25" s="78">
        <f>+Tabla1[[#This Row],[mto_devenga_05]]</f>
        <v>0</v>
      </c>
      <c r="DP25" s="76">
        <f>+Tabla1[[#This Row],[mto_devenga_06]]</f>
        <v>0</v>
      </c>
      <c r="DQ25" s="76">
        <f>+Tabla1[[#This Row],[mto_devenga_07]]</f>
        <v>0</v>
      </c>
      <c r="DR25" s="76">
        <f>+Tabla1[[#This Row],[mto_devenga_08]]</f>
        <v>0</v>
      </c>
      <c r="DS25" s="76">
        <f>+Tabla1[[#This Row],[mto_devenga_09]]</f>
        <v>0</v>
      </c>
      <c r="DT25" s="76">
        <f>IFERROR(VLOOKUP(Tabla1[[#This Row],[COD SE]],PF_OCTUBRE,14,0),"0")</f>
        <v>0</v>
      </c>
      <c r="DU25" s="76">
        <f>IFERROR(VLOOKUP(Tabla1[[#This Row],[COD SE]],PF_OCTUBRE,15,0),"0")</f>
        <v>1130</v>
      </c>
      <c r="DV25" s="76">
        <f>IFERROR(VLOOKUP(Tabla1[[#This Row],[COD SE]],PF_OCTUBRE,16,0),"0")</f>
        <v>12430</v>
      </c>
      <c r="DW25" s="76">
        <f>+SUM(Tabla1[[#This Row],[EJECUTADO 01]:[PF DICIEMBRE
]])</f>
        <v>13560</v>
      </c>
      <c r="DX25" s="76">
        <f>IFERROR(VLOOKUP(Tabla1[[#This Row],[COD SE]],PF_OCTUBRE,18,0),"0")</f>
        <v>0</v>
      </c>
      <c r="DY25" s="76">
        <f>IFERROR(VLOOKUP(Tabla1[[#This Row],[COD SE]],PF_OCTUBRE,19,0),"0")</f>
        <v>0</v>
      </c>
      <c r="DZ25" s="76">
        <f>IFERROR(VLOOKUP(Tabla1[[#This Row],[COD SE]],PF_OCTUBRE,20,0),"0")</f>
        <v>0</v>
      </c>
      <c r="EA25" s="76">
        <f>+Tabla1[[#This Row],[TOTAL EJEC REAL]]+Tabla1[[#This Row],[SALDO FINAL]]</f>
        <v>13560</v>
      </c>
      <c r="EB25" s="76">
        <f>IFERROR(VLOOKUP(Tabla1[[#This Row],[COD SE]],PF_OCTUBRE,22,0),"0")</f>
        <v>12430</v>
      </c>
      <c r="EC25" s="76">
        <f>+IFERROR(VLOOKUP(Tabla1[[#This Row],[COD SE]],SALDO_ESC_2,7,0),0)</f>
        <v>0</v>
      </c>
      <c r="ED25" s="76">
        <f>+IFERROR(VLOOKUP(Tabla1[[#This Row],[COD SE]],SALDO_ESC_3,7,0),0)</f>
        <v>0</v>
      </c>
      <c r="EE25" s="76">
        <f>+Tabla1[[#This Row],[mto_pim]]-Tabla1[[#This Row],[TRANSF ESC2 ]]</f>
        <v>13560</v>
      </c>
      <c r="EF25" s="76">
        <f>+Tabla1[[#This Row],[mto_pim]]-Tabla1[[#This Row],[TRANFS ESC 3 ]]</f>
        <v>13560</v>
      </c>
      <c r="EG25" s="76">
        <f>+IFERROR(VLOOKUP(Tabla1[[#This Row],[COD SE]],HISTORICO,4,0),0)</f>
        <v>0</v>
      </c>
      <c r="EH25" s="76">
        <f>+IFERROR(VLOOKUP(Tabla1[[#This Row],[COD SE]],HISTORICO,5,0),0)</f>
        <v>0</v>
      </c>
      <c r="EI25" s="76">
        <f>+IFERROR(VLOOKUP(Tabla1[[#This Row],[COD SE]],HISTORICO,6,0),0)</f>
        <v>0</v>
      </c>
      <c r="EJ25" s="76">
        <f>+IFERROR(VLOOKUP(Tabla1[[#This Row],[COD SE]],HISTORICO,7,0),0)</f>
        <v>0</v>
      </c>
      <c r="EK25" s="76">
        <f>+IFERROR(VLOOKUP(Tabla1[[#This Row],[COD SE]],HISTORICO,8,0),0)</f>
        <v>0</v>
      </c>
      <c r="EL25" s="76">
        <f>+IFERROR(VLOOKUP(Tabla1[[#This Row],[COD SE]],HISTORICO,9,0),0)</f>
        <v>0</v>
      </c>
      <c r="EM25" s="76">
        <f>+IFERROR(VLOOKUP(Tabla1[[#This Row],[COD SE]],HISTORICO,10,0),0)</f>
        <v>0</v>
      </c>
      <c r="EN25" s="76">
        <f>+IFERROR(VLOOKUP(Tabla1[[#This Row],[COD SE]],HISTORICO,11,0),0)</f>
        <v>0</v>
      </c>
      <c r="EO25" s="76">
        <f>+IFERROR(VLOOKUP(Tabla1[[#This Row],[COD SE]],HISTORICO,12,0),0)</f>
        <v>0</v>
      </c>
      <c r="EP25" s="58">
        <f>+SUM(Tabla1[[#This Row],[EJECUTADO 01]:[EJECUTADO 03]])</f>
        <v>0</v>
      </c>
      <c r="EQ25" s="58">
        <f>+SUM(Tabla1[[#This Row],[EJECUTADO 04]:[EJECUTADO 06]])</f>
        <v>0</v>
      </c>
      <c r="ER25" s="58">
        <f>+SUM(Tabla1[[#This Row],[EJECUTADO 07]:[EJECUTADO 09]])</f>
        <v>0</v>
      </c>
      <c r="ES25" s="58">
        <f>+SUM(Tabla1[[#This Row],[PF OCTUBRE]:[PF DICIEMBRE
]])</f>
        <v>13560</v>
      </c>
      <c r="ET25" s="58">
        <f>+SUM(Tabla1[[#This Row],[EJECUTADO 01]:[EJECUTADO 09]])</f>
        <v>0</v>
      </c>
    </row>
    <row r="26" spans="1:150" ht="12.75" customHeight="1" x14ac:dyDescent="0.2">
      <c r="A26" s="369">
        <v>2025</v>
      </c>
      <c r="B26" s="369" t="s">
        <v>1969</v>
      </c>
      <c r="C26" s="369" t="s">
        <v>1970</v>
      </c>
      <c r="D26" s="369" t="s">
        <v>1971</v>
      </c>
      <c r="E26" s="369">
        <v>1650</v>
      </c>
      <c r="F26" s="369" t="s">
        <v>1597</v>
      </c>
      <c r="G26" s="369" t="s">
        <v>1999</v>
      </c>
      <c r="H26" s="369" t="s">
        <v>1604</v>
      </c>
      <c r="I26" s="369" t="s">
        <v>2000</v>
      </c>
      <c r="J26" s="369" t="s">
        <v>2001</v>
      </c>
      <c r="K26" s="369" t="s">
        <v>1975</v>
      </c>
      <c r="L26" s="369" t="s">
        <v>1976</v>
      </c>
      <c r="M26" s="369" t="s">
        <v>1977</v>
      </c>
      <c r="N26" s="369">
        <v>1</v>
      </c>
      <c r="O26" s="369" t="s">
        <v>2002</v>
      </c>
      <c r="P26" s="369" t="s">
        <v>2003</v>
      </c>
      <c r="Q26" s="369">
        <v>49</v>
      </c>
      <c r="R26" s="369">
        <v>0</v>
      </c>
      <c r="S26" s="369">
        <v>0</v>
      </c>
      <c r="T26" s="369">
        <v>0</v>
      </c>
      <c r="U26" s="369">
        <v>2</v>
      </c>
      <c r="V26" s="369" t="s">
        <v>1980</v>
      </c>
      <c r="W26" s="369" t="s">
        <v>1981</v>
      </c>
      <c r="X26" s="369" t="s">
        <v>1981</v>
      </c>
      <c r="Y26" s="369" t="s">
        <v>1983</v>
      </c>
      <c r="Z26" s="369" t="s">
        <v>1984</v>
      </c>
      <c r="AA26" s="369" t="s">
        <v>2004</v>
      </c>
      <c r="AB26" s="369" t="s">
        <v>1986</v>
      </c>
      <c r="AC26" s="369" t="s">
        <v>1656</v>
      </c>
      <c r="AD26" s="369" t="s">
        <v>1668</v>
      </c>
      <c r="AE26" s="369" t="s">
        <v>1669</v>
      </c>
      <c r="AF26" s="369" t="s">
        <v>1669</v>
      </c>
      <c r="AG26" s="369" t="s">
        <v>1670</v>
      </c>
      <c r="AH26" s="369">
        <v>0</v>
      </c>
      <c r="AI26" s="369">
        <v>20204</v>
      </c>
      <c r="AJ26" s="369">
        <v>20204</v>
      </c>
      <c r="AK26" s="370">
        <v>20204</v>
      </c>
      <c r="AL26" s="370">
        <v>20204</v>
      </c>
      <c r="AM26" s="370">
        <v>1066.31</v>
      </c>
      <c r="AN26" s="370">
        <v>0</v>
      </c>
      <c r="AO26" s="370">
        <v>1459.16</v>
      </c>
      <c r="AP26" s="370">
        <v>2132.61</v>
      </c>
      <c r="AQ26" s="370">
        <v>1683.64</v>
      </c>
      <c r="AR26" s="370">
        <v>1515.28</v>
      </c>
      <c r="AS26" s="370">
        <v>944.71</v>
      </c>
      <c r="AT26" s="370">
        <v>0</v>
      </c>
      <c r="AU26" s="370">
        <v>1197.25</v>
      </c>
      <c r="AV26" s="370">
        <v>1683.64</v>
      </c>
      <c r="AW26" s="370">
        <v>0</v>
      </c>
      <c r="AX26" s="370">
        <v>0</v>
      </c>
      <c r="AY26" s="370">
        <v>1066.31</v>
      </c>
      <c r="AZ26" s="370">
        <v>0</v>
      </c>
      <c r="BA26" s="370">
        <v>1459.16</v>
      </c>
      <c r="BB26" s="370">
        <v>2132.61</v>
      </c>
      <c r="BC26" s="370">
        <v>1683.64</v>
      </c>
      <c r="BD26" s="370">
        <v>1515.28</v>
      </c>
      <c r="BE26" s="370">
        <v>944.71</v>
      </c>
      <c r="BF26" s="370">
        <v>0</v>
      </c>
      <c r="BG26" s="370">
        <v>1197.25</v>
      </c>
      <c r="BH26" s="370">
        <v>1683.64</v>
      </c>
      <c r="BI26" s="370">
        <v>0</v>
      </c>
      <c r="BJ26" s="370">
        <v>0</v>
      </c>
      <c r="BK26" s="370">
        <v>1066.31</v>
      </c>
      <c r="BL26" s="370">
        <v>0</v>
      </c>
      <c r="BM26" s="370">
        <v>1459.16</v>
      </c>
      <c r="BN26" s="370">
        <v>2132.61</v>
      </c>
      <c r="BO26" s="370">
        <v>1683.64</v>
      </c>
      <c r="BP26" s="370">
        <v>1515.28</v>
      </c>
      <c r="BQ26" s="370">
        <v>944.71</v>
      </c>
      <c r="BR26" s="370">
        <v>0</v>
      </c>
      <c r="BS26" s="370">
        <v>1197.25</v>
      </c>
      <c r="BT26" s="370">
        <v>1683.64</v>
      </c>
      <c r="BU26" s="370">
        <v>0</v>
      </c>
      <c r="BV26" s="370">
        <v>0</v>
      </c>
      <c r="BW26" s="370">
        <v>1066.31</v>
      </c>
      <c r="BX26" s="370">
        <v>0</v>
      </c>
      <c r="BY26" s="370">
        <v>1459.16</v>
      </c>
      <c r="BZ26" s="370">
        <v>2132.61</v>
      </c>
      <c r="CA26" s="370">
        <v>1683.64</v>
      </c>
      <c r="CB26" s="370">
        <v>1515.28</v>
      </c>
      <c r="CC26" s="370">
        <v>944.71</v>
      </c>
      <c r="CD26" s="370">
        <v>0</v>
      </c>
      <c r="CE26" s="370">
        <v>1197.25</v>
      </c>
      <c r="CF26" s="370">
        <v>1683.64</v>
      </c>
      <c r="CG26" s="370">
        <v>0</v>
      </c>
      <c r="CH26" s="370">
        <v>0</v>
      </c>
      <c r="CI26" s="48" t="s">
        <v>1987</v>
      </c>
      <c r="CJ26" s="48" t="s">
        <v>1990</v>
      </c>
      <c r="CK26" s="48" t="s">
        <v>1991</v>
      </c>
      <c r="CL26" s="48" t="s">
        <v>1990</v>
      </c>
      <c r="CM26" s="48" t="s">
        <v>1990</v>
      </c>
      <c r="CN26" s="48" t="s">
        <v>2010</v>
      </c>
      <c r="CO26" s="48" t="str">
        <f t="shared" si="16"/>
        <v>2.1.3.1.1.13</v>
      </c>
      <c r="CP26" s="48" t="str">
        <f>+VLOOKUP(Tabla1[[#This Row],[ESPECÍFICA]],CLASIFICADOR_,2,0)</f>
        <v>2.1.3.1.1.13 - CONTRIBUCIONES A ESSALUD DEL PERSONAL ADMINISTRATIVO</v>
      </c>
      <c r="CQ26" s="48" t="str">
        <f>+VLOOKUP(Tabla1[[#This Row],[ESPECÍFICA]],CLASIFICADOR_,3,0)</f>
        <v>02.SERVIR</v>
      </c>
      <c r="CR26" s="48" t="str">
        <f>+VLOOKUP(Tabla1[[#This Row],[ESPECÍFICA]],CLASIFICADOR_,4,0)</f>
        <v xml:space="preserve"> </v>
      </c>
      <c r="CS26" s="48">
        <f>+VLOOKUP(Tabla1[[#This Row],[ESPECÍFICA]],CLASIFICADOR_,5,0)</f>
        <v>0</v>
      </c>
      <c r="CT26" s="113" t="str">
        <f>+VLOOKUP(Tabla1[[#This Row],[ESPECÍFICA]],CLASIFICADOR_,6,0)</f>
        <v>N/R</v>
      </c>
      <c r="CU26" s="48" t="str">
        <f>+VLOOKUP(Tabla1[[#This Row],[ESPECÍFICA]],CLASIFICADOR_,7,0)</f>
        <v>N/R</v>
      </c>
      <c r="CV26" s="48">
        <f>+VLOOKUP(Tabla1[[#This Row],[ESPECÍFICA]],CLASIFICADOR_,8,0)</f>
        <v>0</v>
      </c>
      <c r="CW26" s="113" t="str">
        <f>+CONCATENATE("2.",Tabla1[[#This Row],[generica]])</f>
        <v>2.1.PERSONAL Y OBLIGACIONES SOCIALES</v>
      </c>
      <c r="CX26" s="48" t="str">
        <f t="shared" si="5"/>
        <v>0002-DCEME</v>
      </c>
      <c r="CY26" s="113" t="str">
        <f t="shared" si="6"/>
        <v>0002-DCEME (CEAM, FP)</v>
      </c>
      <c r="CZ26" s="20" t="str">
        <f t="shared" si="7"/>
        <v>0002-DCEME (IEVCEAM, G CEAM, FP)</v>
      </c>
      <c r="DA26" s="113" t="str">
        <f>+CONCATENATE(Tabla1[[#This Row],[CC COMPLETO]],Tabla1[[#This Row],[ESPECÍFICA]])</f>
        <v>0002-DCEME2.1.3.1.1.13</v>
      </c>
      <c r="DB26" s="49">
        <f t="shared" si="8"/>
        <v>11682.599999999999</v>
      </c>
      <c r="DC26" s="49">
        <f t="shared" si="9"/>
        <v>11682.599999999999</v>
      </c>
      <c r="DD26" s="49">
        <f t="shared" si="10"/>
        <v>11682.599999999999</v>
      </c>
      <c r="DE26" s="49">
        <f t="shared" si="11"/>
        <v>0</v>
      </c>
      <c r="DF26" s="49">
        <f t="shared" si="12"/>
        <v>0</v>
      </c>
      <c r="DG26" s="49">
        <f t="shared" si="13"/>
        <v>8521.4000000000015</v>
      </c>
      <c r="DH26" s="49">
        <f t="shared" si="14"/>
        <v>8521.4000000000015</v>
      </c>
      <c r="DI26" s="50">
        <f t="shared" si="15"/>
        <v>0</v>
      </c>
      <c r="DJ26" s="78">
        <f>+SUM(Tabla1[[#This Row],[EJECUTADO 01]:[EJECUTADO 06]])</f>
        <v>7857</v>
      </c>
      <c r="DK26" s="78">
        <f>+Tabla1[[#This Row],[mto_devenga_01]]</f>
        <v>1066.31</v>
      </c>
      <c r="DL26" s="78">
        <f>+Tabla1[[#This Row],[mto_devenga_02]]</f>
        <v>0</v>
      </c>
      <c r="DM26" s="78">
        <f>+Tabla1[[#This Row],[mto_devenga_03]]</f>
        <v>1459.16</v>
      </c>
      <c r="DN26" s="78">
        <f>+Tabla1[[#This Row],[mto_devenga_04]]</f>
        <v>2132.61</v>
      </c>
      <c r="DO26" s="78">
        <f>+Tabla1[[#This Row],[mto_devenga_05]]</f>
        <v>1683.64</v>
      </c>
      <c r="DP26" s="76">
        <f>+Tabla1[[#This Row],[mto_devenga_06]]</f>
        <v>1515.28</v>
      </c>
      <c r="DQ26" s="76">
        <f>+Tabla1[[#This Row],[mto_devenga_07]]</f>
        <v>944.71</v>
      </c>
      <c r="DR26" s="76">
        <f>+Tabla1[[#This Row],[mto_devenga_08]]</f>
        <v>0</v>
      </c>
      <c r="DS26" s="76">
        <f>+Tabla1[[#This Row],[mto_devenga_09]]</f>
        <v>1197.25</v>
      </c>
      <c r="DT26" s="76">
        <f>IFERROR(VLOOKUP(Tabla1[[#This Row],[COD SE]],PF_OCTUBRE,14,0),"0")</f>
        <v>1683.64</v>
      </c>
      <c r="DU26" s="76">
        <f>IFERROR(VLOOKUP(Tabla1[[#This Row],[COD SE]],PF_OCTUBRE,15,0),"0")</f>
        <v>1683.64</v>
      </c>
      <c r="DV26" s="76">
        <f>IFERROR(VLOOKUP(Tabla1[[#This Row],[COD SE]],PF_OCTUBRE,16,0),"0")</f>
        <v>1683.6400000000003</v>
      </c>
      <c r="DW26" s="76">
        <f>+SUM(Tabla1[[#This Row],[EJECUTADO 01]:[PF DICIEMBRE
]])</f>
        <v>15049.879999999997</v>
      </c>
      <c r="DX26" s="76">
        <f>IFERROR(VLOOKUP(Tabla1[[#This Row],[COD SE]],PF_OCTUBRE,18,0),"0")</f>
        <v>0</v>
      </c>
      <c r="DY26" s="76">
        <f>IFERROR(VLOOKUP(Tabla1[[#This Row],[COD SE]],PF_OCTUBRE,19,0),"0")</f>
        <v>5154.12</v>
      </c>
      <c r="DZ26" s="76">
        <f>IFERROR(VLOOKUP(Tabla1[[#This Row],[COD SE]],PF_OCTUBRE,20,0),"0")</f>
        <v>5154.12</v>
      </c>
      <c r="EA26" s="76">
        <f>+Tabla1[[#This Row],[TOTAL EJEC REAL]]+Tabla1[[#This Row],[SALDO FINAL]]</f>
        <v>20203.999999999996</v>
      </c>
      <c r="EB26" s="76">
        <f>IFERROR(VLOOKUP(Tabla1[[#This Row],[COD SE]],PF_OCTUBRE,22,0),"0")</f>
        <v>6837.76</v>
      </c>
      <c r="EC26" s="76">
        <f>+IFERROR(VLOOKUP(Tabla1[[#This Row],[COD SE]],SALDO_ESC_2,7,0),0)</f>
        <v>0</v>
      </c>
      <c r="ED26" s="76">
        <f>+IFERROR(VLOOKUP(Tabla1[[#This Row],[COD SE]],SALDO_ESC_3,7,0),0)</f>
        <v>5154.12</v>
      </c>
      <c r="EE26" s="76">
        <f>+Tabla1[[#This Row],[mto_pim]]-Tabla1[[#This Row],[TRANSF ESC2 ]]</f>
        <v>20204</v>
      </c>
      <c r="EF26" s="76">
        <f>+Tabla1[[#This Row],[mto_pim]]-Tabla1[[#This Row],[TRANFS ESC 3 ]]</f>
        <v>15049.880000000001</v>
      </c>
      <c r="EG26" s="76">
        <f>+IFERROR(VLOOKUP(Tabla1[[#This Row],[COD SE]],HISTORICO,4,0),0)</f>
        <v>1683.64</v>
      </c>
      <c r="EH26" s="76">
        <f>+IFERROR(VLOOKUP(Tabla1[[#This Row],[COD SE]],HISTORICO,5,0),0)</f>
        <v>1683.96</v>
      </c>
      <c r="EI26" s="76">
        <f>+IFERROR(VLOOKUP(Tabla1[[#This Row],[COD SE]],HISTORICO,6,0),0)</f>
        <v>1683.64</v>
      </c>
      <c r="EJ26" s="76">
        <f>+IFERROR(VLOOKUP(Tabla1[[#This Row],[COD SE]],HISTORICO,7,0),0)</f>
        <v>1683.64</v>
      </c>
      <c r="EK26" s="76">
        <f>+IFERROR(VLOOKUP(Tabla1[[#This Row],[COD SE]],HISTORICO,8,0),0)</f>
        <v>4209.09</v>
      </c>
      <c r="EL26" s="76">
        <f>+IFERROR(VLOOKUP(Tabla1[[#This Row],[COD SE]],HISTORICO,9,0),0)</f>
        <v>1683.64</v>
      </c>
      <c r="EM26" s="76">
        <f>+IFERROR(VLOOKUP(Tabla1[[#This Row],[COD SE]],HISTORICO,10,0),0)</f>
        <v>1683.64</v>
      </c>
      <c r="EN26" s="76">
        <f>+IFERROR(VLOOKUP(Tabla1[[#This Row],[COD SE]],HISTORICO,11,0),0)</f>
        <v>1683.64</v>
      </c>
      <c r="EO26" s="76">
        <f>+IFERROR(VLOOKUP(Tabla1[[#This Row],[COD SE]],HISTORICO,12,0),0)</f>
        <v>1683.64</v>
      </c>
      <c r="EP26" s="58">
        <f>+SUM(Tabla1[[#This Row],[EJECUTADO 01]:[EJECUTADO 03]])</f>
        <v>2525.4700000000003</v>
      </c>
      <c r="EQ26" s="58">
        <f>+SUM(Tabla1[[#This Row],[EJECUTADO 04]:[EJECUTADO 06]])</f>
        <v>5331.53</v>
      </c>
      <c r="ER26" s="58">
        <f>+SUM(Tabla1[[#This Row],[EJECUTADO 07]:[EJECUTADO 09]])</f>
        <v>2141.96</v>
      </c>
      <c r="ES26" s="58">
        <f>+SUM(Tabla1[[#This Row],[PF OCTUBRE]:[PF DICIEMBRE
]])</f>
        <v>5050.92</v>
      </c>
      <c r="ET26" s="58">
        <f>+SUM(Tabla1[[#This Row],[EJECUTADO 01]:[EJECUTADO 09]])</f>
        <v>9998.9599999999991</v>
      </c>
    </row>
    <row r="27" spans="1:150" ht="12.75" customHeight="1" x14ac:dyDescent="0.2">
      <c r="A27" s="369">
        <v>2025</v>
      </c>
      <c r="B27" s="369" t="s">
        <v>1969</v>
      </c>
      <c r="C27" s="369" t="s">
        <v>1970</v>
      </c>
      <c r="D27" s="369" t="s">
        <v>1971</v>
      </c>
      <c r="E27" s="369">
        <v>1650</v>
      </c>
      <c r="F27" s="369" t="s">
        <v>1597</v>
      </c>
      <c r="G27" s="369" t="s">
        <v>1999</v>
      </c>
      <c r="H27" s="369" t="s">
        <v>1604</v>
      </c>
      <c r="I27" s="369" t="s">
        <v>2000</v>
      </c>
      <c r="J27" s="369" t="s">
        <v>2001</v>
      </c>
      <c r="K27" s="369" t="s">
        <v>1975</v>
      </c>
      <c r="L27" s="369" t="s">
        <v>1976</v>
      </c>
      <c r="M27" s="369" t="s">
        <v>1977</v>
      </c>
      <c r="N27" s="369">
        <v>1</v>
      </c>
      <c r="O27" s="369" t="s">
        <v>2002</v>
      </c>
      <c r="P27" s="369" t="s">
        <v>2003</v>
      </c>
      <c r="Q27" s="369">
        <v>49</v>
      </c>
      <c r="R27" s="369">
        <v>0</v>
      </c>
      <c r="S27" s="369">
        <v>0</v>
      </c>
      <c r="T27" s="369">
        <v>0</v>
      </c>
      <c r="U27" s="369">
        <v>2</v>
      </c>
      <c r="V27" s="369" t="s">
        <v>1980</v>
      </c>
      <c r="W27" s="369" t="s">
        <v>1981</v>
      </c>
      <c r="X27" s="369" t="s">
        <v>1981</v>
      </c>
      <c r="Y27" s="369" t="s">
        <v>1983</v>
      </c>
      <c r="Z27" s="369" t="s">
        <v>1984</v>
      </c>
      <c r="AA27" s="369" t="s">
        <v>2004</v>
      </c>
      <c r="AB27" s="369" t="s">
        <v>1986</v>
      </c>
      <c r="AC27" s="369" t="s">
        <v>1656</v>
      </c>
      <c r="AD27" s="369" t="s">
        <v>1657</v>
      </c>
      <c r="AE27" s="369" t="s">
        <v>1658</v>
      </c>
      <c r="AF27" s="369" t="s">
        <v>1658</v>
      </c>
      <c r="AG27" s="369" t="s">
        <v>1659</v>
      </c>
      <c r="AH27" s="369">
        <v>0</v>
      </c>
      <c r="AI27" s="369">
        <v>224486</v>
      </c>
      <c r="AJ27" s="369">
        <v>224486</v>
      </c>
      <c r="AK27" s="370">
        <v>224486</v>
      </c>
      <c r="AL27" s="370">
        <v>224486</v>
      </c>
      <c r="AM27" s="370">
        <v>11847.86</v>
      </c>
      <c r="AN27" s="370">
        <v>0</v>
      </c>
      <c r="AO27" s="370">
        <v>16212.85</v>
      </c>
      <c r="AP27" s="370">
        <v>18707.14</v>
      </c>
      <c r="AQ27" s="370">
        <v>18707.14</v>
      </c>
      <c r="AR27" s="370">
        <v>16836.43</v>
      </c>
      <c r="AS27" s="370">
        <v>5612.14</v>
      </c>
      <c r="AT27" s="370">
        <v>0</v>
      </c>
      <c r="AU27" s="370">
        <v>11847.86</v>
      </c>
      <c r="AV27" s="370">
        <v>18707.14</v>
      </c>
      <c r="AW27" s="370">
        <v>0</v>
      </c>
      <c r="AX27" s="370">
        <v>0</v>
      </c>
      <c r="AY27" s="370">
        <v>11847.86</v>
      </c>
      <c r="AZ27" s="370">
        <v>0</v>
      </c>
      <c r="BA27" s="370">
        <v>16212.85</v>
      </c>
      <c r="BB27" s="370">
        <v>18707.14</v>
      </c>
      <c r="BC27" s="370">
        <v>18707.14</v>
      </c>
      <c r="BD27" s="370">
        <v>16836.43</v>
      </c>
      <c r="BE27" s="370">
        <v>5612.14</v>
      </c>
      <c r="BF27" s="370">
        <v>0</v>
      </c>
      <c r="BG27" s="370">
        <v>11847.86</v>
      </c>
      <c r="BH27" s="370">
        <v>18707.14</v>
      </c>
      <c r="BI27" s="370">
        <v>0</v>
      </c>
      <c r="BJ27" s="370">
        <v>0</v>
      </c>
      <c r="BK27" s="370">
        <v>11847.86</v>
      </c>
      <c r="BL27" s="370">
        <v>0</v>
      </c>
      <c r="BM27" s="370">
        <v>16212.85</v>
      </c>
      <c r="BN27" s="370">
        <v>16380.19</v>
      </c>
      <c r="BO27" s="370">
        <v>21034.09</v>
      </c>
      <c r="BP27" s="370">
        <v>16836.43</v>
      </c>
      <c r="BQ27" s="370">
        <v>5612.14</v>
      </c>
      <c r="BR27" s="370">
        <v>0</v>
      </c>
      <c r="BS27" s="370">
        <v>11847.86</v>
      </c>
      <c r="BT27" s="370">
        <v>16353.43</v>
      </c>
      <c r="BU27" s="370">
        <v>0</v>
      </c>
      <c r="BV27" s="370">
        <v>0</v>
      </c>
      <c r="BW27" s="370">
        <v>11847.86</v>
      </c>
      <c r="BX27" s="370">
        <v>0</v>
      </c>
      <c r="BY27" s="370">
        <v>16212.85</v>
      </c>
      <c r="BZ27" s="370">
        <v>18707.14</v>
      </c>
      <c r="CA27" s="370">
        <v>18707.14</v>
      </c>
      <c r="CB27" s="370">
        <v>16836.43</v>
      </c>
      <c r="CC27" s="370">
        <v>5612.14</v>
      </c>
      <c r="CD27" s="370">
        <v>0</v>
      </c>
      <c r="CE27" s="370">
        <v>11847.86</v>
      </c>
      <c r="CF27" s="370">
        <v>16353.43</v>
      </c>
      <c r="CG27" s="370">
        <v>0</v>
      </c>
      <c r="CH27" s="370">
        <v>0</v>
      </c>
      <c r="CI27" s="48" t="s">
        <v>1987</v>
      </c>
      <c r="CJ27" s="48" t="s">
        <v>1990</v>
      </c>
      <c r="CK27" s="48" t="s">
        <v>1990</v>
      </c>
      <c r="CL27" s="48" t="s">
        <v>1990</v>
      </c>
      <c r="CM27" s="48" t="s">
        <v>1990</v>
      </c>
      <c r="CN27" s="48" t="s">
        <v>1992</v>
      </c>
      <c r="CO27" s="48" t="str">
        <f t="shared" si="16"/>
        <v>2.1.1.1.1.8</v>
      </c>
      <c r="CP27" s="48" t="str">
        <f>+VLOOKUP(Tabla1[[#This Row],[ESPECÍFICA]],CLASIFICADOR_,2,0)</f>
        <v>2.1.1.1.1.8 - PERSONAL DE LA LEY SERVIR (RÉGIMEN DEL SERVICIO CIVIL)</v>
      </c>
      <c r="CQ27" s="48" t="str">
        <f>+VLOOKUP(Tabla1[[#This Row],[ESPECÍFICA]],CLASIFICADOR_,3,0)</f>
        <v>02.SERVIR</v>
      </c>
      <c r="CR27" s="48" t="str">
        <f>+VLOOKUP(Tabla1[[#This Row],[ESPECÍFICA]],CLASIFICADOR_,4,0)</f>
        <v xml:space="preserve"> </v>
      </c>
      <c r="CS27" s="48">
        <f>+VLOOKUP(Tabla1[[#This Row],[ESPECÍFICA]],CLASIFICADOR_,5,0)</f>
        <v>0</v>
      </c>
      <c r="CT27" s="113" t="str">
        <f>+VLOOKUP(Tabla1[[#This Row],[ESPECÍFICA]],CLASIFICADOR_,6,0)</f>
        <v>N/R</v>
      </c>
      <c r="CU27" s="48" t="str">
        <f>+VLOOKUP(Tabla1[[#This Row],[ESPECÍFICA]],CLASIFICADOR_,7,0)</f>
        <v>N/R</v>
      </c>
      <c r="CV27" s="48">
        <f>+VLOOKUP(Tabla1[[#This Row],[ESPECÍFICA]],CLASIFICADOR_,8,0)</f>
        <v>0</v>
      </c>
      <c r="CW27" s="113" t="str">
        <f>+CONCATENATE("2.",Tabla1[[#This Row],[generica]])</f>
        <v>2.1.PERSONAL Y OBLIGACIONES SOCIALES</v>
      </c>
      <c r="CX27" s="48" t="str">
        <f t="shared" si="5"/>
        <v>0002-DCEME</v>
      </c>
      <c r="CY27" s="113" t="str">
        <f t="shared" si="6"/>
        <v>0002-DCEME (CEAM, FP)</v>
      </c>
      <c r="CZ27" s="20" t="str">
        <f t="shared" si="7"/>
        <v>0002-DCEME (IEVCEAM, G CEAM, FP)</v>
      </c>
      <c r="DA27" s="113" t="str">
        <f>+CONCATENATE(Tabla1[[#This Row],[CC COMPLETO]],Tabla1[[#This Row],[ESPECÍFICA]])</f>
        <v>0002-DCEME2.1.1.1.1.8</v>
      </c>
      <c r="DB27" s="49">
        <f t="shared" si="8"/>
        <v>118478.56</v>
      </c>
      <c r="DC27" s="49">
        <f t="shared" si="9"/>
        <v>118478.56</v>
      </c>
      <c r="DD27" s="49">
        <f t="shared" si="10"/>
        <v>116124.85</v>
      </c>
      <c r="DE27" s="49">
        <f t="shared" si="11"/>
        <v>0</v>
      </c>
      <c r="DF27" s="49">
        <f t="shared" si="12"/>
        <v>0</v>
      </c>
      <c r="DG27" s="49">
        <f t="shared" si="13"/>
        <v>106007.44</v>
      </c>
      <c r="DH27" s="49">
        <f t="shared" si="14"/>
        <v>106007.44</v>
      </c>
      <c r="DI27" s="50">
        <f t="shared" si="15"/>
        <v>0</v>
      </c>
      <c r="DJ27" s="78">
        <f>+SUM(Tabla1[[#This Row],[EJECUTADO 01]:[EJECUTADO 06]])</f>
        <v>82311.42</v>
      </c>
      <c r="DK27" s="78">
        <f>+Tabla1[[#This Row],[mto_devenga_01]]</f>
        <v>11847.86</v>
      </c>
      <c r="DL27" s="78">
        <f>+Tabla1[[#This Row],[mto_devenga_02]]</f>
        <v>0</v>
      </c>
      <c r="DM27" s="78">
        <f>+Tabla1[[#This Row],[mto_devenga_03]]</f>
        <v>16212.85</v>
      </c>
      <c r="DN27" s="78">
        <f>+Tabla1[[#This Row],[mto_devenga_04]]</f>
        <v>18707.14</v>
      </c>
      <c r="DO27" s="78">
        <f>+Tabla1[[#This Row],[mto_devenga_05]]</f>
        <v>18707.14</v>
      </c>
      <c r="DP27" s="76">
        <f>+Tabla1[[#This Row],[mto_devenga_06]]</f>
        <v>16836.43</v>
      </c>
      <c r="DQ27" s="76">
        <f>+Tabla1[[#This Row],[mto_devenga_07]]</f>
        <v>5612.14</v>
      </c>
      <c r="DR27" s="76">
        <f>+Tabla1[[#This Row],[mto_devenga_08]]</f>
        <v>0</v>
      </c>
      <c r="DS27" s="76">
        <f>+Tabla1[[#This Row],[mto_devenga_09]]</f>
        <v>11847.86</v>
      </c>
      <c r="DT27" s="76">
        <f>IFERROR(VLOOKUP(Tabla1[[#This Row],[COD SE]],PF_OCTUBRE,14,0),"0")</f>
        <v>18707.14</v>
      </c>
      <c r="DU27" s="76">
        <f>IFERROR(VLOOKUP(Tabla1[[#This Row],[COD SE]],PF_OCTUBRE,15,0),"0")</f>
        <v>18707.14</v>
      </c>
      <c r="DV27" s="76">
        <f>IFERROR(VLOOKUP(Tabla1[[#This Row],[COD SE]],PF_OCTUBRE,16,0),"0")</f>
        <v>18707.14</v>
      </c>
      <c r="DW27" s="76">
        <f>+SUM(Tabla1[[#This Row],[EJECUTADO 01]:[PF DICIEMBRE
]])</f>
        <v>155892.84000000003</v>
      </c>
      <c r="DX27" s="76">
        <f>IFERROR(VLOOKUP(Tabla1[[#This Row],[COD SE]],PF_OCTUBRE,18,0),"0")</f>
        <v>0</v>
      </c>
      <c r="DY27" s="76">
        <f>IFERROR(VLOOKUP(Tabla1[[#This Row],[COD SE]],PF_OCTUBRE,19,0),"0")</f>
        <v>68593.16</v>
      </c>
      <c r="DZ27" s="76">
        <f>IFERROR(VLOOKUP(Tabla1[[#This Row],[COD SE]],PF_OCTUBRE,20,0),"0")</f>
        <v>68593.16</v>
      </c>
      <c r="EA27" s="76">
        <f>+Tabla1[[#This Row],[TOTAL EJEC REAL]]+Tabla1[[#This Row],[SALDO FINAL]]</f>
        <v>224486.00000000003</v>
      </c>
      <c r="EB27" s="76">
        <f>IFERROR(VLOOKUP(Tabla1[[#This Row],[COD SE]],PF_OCTUBRE,22,0),"0")</f>
        <v>87300.3</v>
      </c>
      <c r="EC27" s="76">
        <f>+IFERROR(VLOOKUP(Tabla1[[#This Row],[COD SE]],SALDO_ESC_2,7,0),0)</f>
        <v>0</v>
      </c>
      <c r="ED27" s="76">
        <f>+IFERROR(VLOOKUP(Tabla1[[#This Row],[COD SE]],SALDO_ESC_3,7,0),0)</f>
        <v>68593.16</v>
      </c>
      <c r="EE27" s="76">
        <f>+Tabla1[[#This Row],[mto_pim]]-Tabla1[[#This Row],[TRANSF ESC2 ]]</f>
        <v>224486</v>
      </c>
      <c r="EF27" s="76">
        <f>+Tabla1[[#This Row],[mto_pim]]-Tabla1[[#This Row],[TRANFS ESC 3 ]]</f>
        <v>155892.84</v>
      </c>
      <c r="EG27" s="76">
        <f>+IFERROR(VLOOKUP(Tabla1[[#This Row],[COD SE]],HISTORICO,4,0),0)</f>
        <v>18707.140000000003</v>
      </c>
      <c r="EH27" s="76">
        <f>+IFERROR(VLOOKUP(Tabla1[[#This Row],[COD SE]],HISTORICO,5,0),0)</f>
        <v>18707.140000000003</v>
      </c>
      <c r="EI27" s="76">
        <f>+IFERROR(VLOOKUP(Tabla1[[#This Row],[COD SE]],HISTORICO,6,0),0)</f>
        <v>18707.140000000003</v>
      </c>
      <c r="EJ27" s="76">
        <f>+IFERROR(VLOOKUP(Tabla1[[#This Row],[COD SE]],HISTORICO,7,0),0)</f>
        <v>18707.14</v>
      </c>
      <c r="EK27" s="76">
        <f>+IFERROR(VLOOKUP(Tabla1[[#This Row],[COD SE]],HISTORICO,8,0),0)</f>
        <v>46767.85</v>
      </c>
      <c r="EL27" s="76">
        <f>+IFERROR(VLOOKUP(Tabla1[[#This Row],[COD SE]],HISTORICO,9,0),0)</f>
        <v>18707.14</v>
      </c>
      <c r="EM27" s="76">
        <f>+IFERROR(VLOOKUP(Tabla1[[#This Row],[COD SE]],HISTORICO,10,0),0)</f>
        <v>18707.14</v>
      </c>
      <c r="EN27" s="76">
        <f>+IFERROR(VLOOKUP(Tabla1[[#This Row],[COD SE]],HISTORICO,11,0),0)</f>
        <v>18707.14</v>
      </c>
      <c r="EO27" s="76">
        <f>+IFERROR(VLOOKUP(Tabla1[[#This Row],[COD SE]],HISTORICO,12,0),0)</f>
        <v>18707.14</v>
      </c>
      <c r="EP27" s="58">
        <f>+SUM(Tabla1[[#This Row],[EJECUTADO 01]:[EJECUTADO 03]])</f>
        <v>28060.71</v>
      </c>
      <c r="EQ27" s="58">
        <f>+SUM(Tabla1[[#This Row],[EJECUTADO 04]:[EJECUTADO 06]])</f>
        <v>54250.71</v>
      </c>
      <c r="ER27" s="58">
        <f>+SUM(Tabla1[[#This Row],[EJECUTADO 07]:[EJECUTADO 09]])</f>
        <v>17460</v>
      </c>
      <c r="ES27" s="58">
        <f>+SUM(Tabla1[[#This Row],[PF OCTUBRE]:[PF DICIEMBRE
]])</f>
        <v>56121.42</v>
      </c>
      <c r="ET27" s="58">
        <f>+SUM(Tabla1[[#This Row],[EJECUTADO 01]:[EJECUTADO 09]])</f>
        <v>99771.42</v>
      </c>
    </row>
    <row r="28" spans="1:150" ht="12.75" customHeight="1" x14ac:dyDescent="0.2">
      <c r="A28" s="369">
        <v>2025</v>
      </c>
      <c r="B28" s="369" t="s">
        <v>1969</v>
      </c>
      <c r="C28" s="369" t="s">
        <v>1970</v>
      </c>
      <c r="D28" s="369" t="s">
        <v>1971</v>
      </c>
      <c r="E28" s="369">
        <v>1650</v>
      </c>
      <c r="F28" s="369" t="s">
        <v>1597</v>
      </c>
      <c r="G28" s="369" t="s">
        <v>1999</v>
      </c>
      <c r="H28" s="369" t="s">
        <v>1604</v>
      </c>
      <c r="I28" s="369" t="s">
        <v>2000</v>
      </c>
      <c r="J28" s="369" t="s">
        <v>2001</v>
      </c>
      <c r="K28" s="369" t="s">
        <v>1975</v>
      </c>
      <c r="L28" s="369" t="s">
        <v>1976</v>
      </c>
      <c r="M28" s="369" t="s">
        <v>1977</v>
      </c>
      <c r="N28" s="369">
        <v>1</v>
      </c>
      <c r="O28" s="369" t="s">
        <v>2002</v>
      </c>
      <c r="P28" s="369" t="s">
        <v>2003</v>
      </c>
      <c r="Q28" s="369">
        <v>49</v>
      </c>
      <c r="R28" s="369">
        <v>0</v>
      </c>
      <c r="S28" s="369">
        <v>0</v>
      </c>
      <c r="T28" s="369">
        <v>0</v>
      </c>
      <c r="U28" s="369">
        <v>2</v>
      </c>
      <c r="V28" s="369" t="s">
        <v>1980</v>
      </c>
      <c r="W28" s="369" t="s">
        <v>1981</v>
      </c>
      <c r="X28" s="369" t="s">
        <v>1981</v>
      </c>
      <c r="Y28" s="369" t="s">
        <v>1983</v>
      </c>
      <c r="Z28" s="369" t="s">
        <v>1984</v>
      </c>
      <c r="AA28" s="369" t="s">
        <v>2004</v>
      </c>
      <c r="AB28" s="369" t="s">
        <v>1986</v>
      </c>
      <c r="AC28" s="369" t="s">
        <v>1672</v>
      </c>
      <c r="AD28" s="369" t="s">
        <v>1673</v>
      </c>
      <c r="AE28" s="369" t="s">
        <v>1681</v>
      </c>
      <c r="AF28" s="369" t="s">
        <v>1682</v>
      </c>
      <c r="AG28" s="369" t="s">
        <v>1682</v>
      </c>
      <c r="AH28" s="369">
        <v>409000</v>
      </c>
      <c r="AI28" s="369">
        <v>190820</v>
      </c>
      <c r="AJ28" s="369">
        <v>599820</v>
      </c>
      <c r="AK28" s="370">
        <v>300000</v>
      </c>
      <c r="AL28" s="370">
        <v>300000</v>
      </c>
      <c r="AM28" s="370">
        <v>48000</v>
      </c>
      <c r="AN28" s="370">
        <v>24000</v>
      </c>
      <c r="AO28" s="370">
        <v>36000</v>
      </c>
      <c r="AP28" s="370">
        <v>0</v>
      </c>
      <c r="AQ28" s="370">
        <v>18000</v>
      </c>
      <c r="AR28" s="370">
        <v>30000</v>
      </c>
      <c r="AS28" s="370">
        <v>69000</v>
      </c>
      <c r="AT28" s="370">
        <v>27000</v>
      </c>
      <c r="AU28" s="370">
        <v>0</v>
      </c>
      <c r="AV28" s="370">
        <v>48000</v>
      </c>
      <c r="AW28" s="370">
        <v>0</v>
      </c>
      <c r="AX28" s="370">
        <v>0</v>
      </c>
      <c r="AY28" s="370">
        <v>35000</v>
      </c>
      <c r="AZ28" s="370">
        <v>13000</v>
      </c>
      <c r="BA28" s="370">
        <v>0</v>
      </c>
      <c r="BB28" s="370">
        <v>28240</v>
      </c>
      <c r="BC28" s="370">
        <v>19880</v>
      </c>
      <c r="BD28" s="370">
        <v>0</v>
      </c>
      <c r="BE28" s="370">
        <v>41880</v>
      </c>
      <c r="BF28" s="370">
        <v>35000</v>
      </c>
      <c r="BG28" s="370">
        <v>49000</v>
      </c>
      <c r="BH28" s="370">
        <v>0</v>
      </c>
      <c r="BI28" s="370">
        <v>0</v>
      </c>
      <c r="BJ28" s="370">
        <v>0</v>
      </c>
      <c r="BK28" s="370">
        <v>35000</v>
      </c>
      <c r="BL28" s="370">
        <v>13000</v>
      </c>
      <c r="BM28" s="370">
        <v>0</v>
      </c>
      <c r="BN28" s="370">
        <v>16000</v>
      </c>
      <c r="BO28" s="370">
        <v>32120</v>
      </c>
      <c r="BP28" s="370">
        <v>0</v>
      </c>
      <c r="BQ28" s="370">
        <v>41880</v>
      </c>
      <c r="BR28" s="370">
        <v>35000</v>
      </c>
      <c r="BS28" s="370">
        <v>49000</v>
      </c>
      <c r="BT28" s="370">
        <v>0</v>
      </c>
      <c r="BU28" s="370">
        <v>0</v>
      </c>
      <c r="BV28" s="370">
        <v>0</v>
      </c>
      <c r="BW28" s="370">
        <v>48000</v>
      </c>
      <c r="BX28" s="370">
        <v>24000</v>
      </c>
      <c r="BY28" s="370">
        <v>36000</v>
      </c>
      <c r="BZ28" s="370">
        <v>0</v>
      </c>
      <c r="CA28" s="370">
        <v>18000</v>
      </c>
      <c r="CB28" s="370">
        <v>21000</v>
      </c>
      <c r="CC28" s="370">
        <v>57000</v>
      </c>
      <c r="CD28" s="370">
        <v>18000</v>
      </c>
      <c r="CE28" s="370">
        <v>0</v>
      </c>
      <c r="CF28" s="370">
        <v>0</v>
      </c>
      <c r="CG28" s="370">
        <v>0</v>
      </c>
      <c r="CH28" s="370">
        <v>0</v>
      </c>
      <c r="CI28" s="48" t="s">
        <v>1987</v>
      </c>
      <c r="CJ28" s="48" t="s">
        <v>1991</v>
      </c>
      <c r="CK28" s="48" t="s">
        <v>1987</v>
      </c>
      <c r="CL28" s="48" t="s">
        <v>2005</v>
      </c>
      <c r="CM28" s="48" t="s">
        <v>1990</v>
      </c>
      <c r="CN28" s="48" t="s">
        <v>1990</v>
      </c>
      <c r="CO28" s="48" t="str">
        <f t="shared" si="16"/>
        <v>2.3.2.9.1.1</v>
      </c>
      <c r="CP28" s="48" t="str">
        <f>+VLOOKUP(Tabla1[[#This Row],[ESPECÍFICA]],CLASIFICADOR_,2,0)</f>
        <v>2.3.2.9.1.1 - LOCACIÓN DE SERVICIOS REALIZADOS POR PERSONA NATURAL</v>
      </c>
      <c r="CQ28" s="48" t="str">
        <f>+VLOOKUP(Tabla1[[#This Row],[ESPECÍFICA]],CLASIFICADOR_,3,0)</f>
        <v>2.3.2.9 - LOCACIÓN DE SERVICIOS REALIZADOS POR PERSONA NATURAL</v>
      </c>
      <c r="CR28" s="48" t="str">
        <f>+VLOOKUP(Tabla1[[#This Row],[ESPECÍFICA]],CLASIFICADOR_,4,0)</f>
        <v xml:space="preserve"> </v>
      </c>
      <c r="CS28" s="48">
        <f>+VLOOKUP(Tabla1[[#This Row],[ESPECÍFICA]],CLASIFICADOR_,5,0)</f>
        <v>0</v>
      </c>
      <c r="CT28" s="113" t="str">
        <f>+VLOOKUP(Tabla1[[#This Row],[ESPECÍFICA]],CLASIFICADOR_,6,0)</f>
        <v>N/R</v>
      </c>
      <c r="CU28" s="48" t="str">
        <f>+VLOOKUP(Tabla1[[#This Row],[ESPECÍFICA]],CLASIFICADOR_,7,0)</f>
        <v>N/R</v>
      </c>
      <c r="CV28" s="48">
        <f>+VLOOKUP(Tabla1[[#This Row],[ESPECÍFICA]],CLASIFICADOR_,8,0)</f>
        <v>0</v>
      </c>
      <c r="CW28" s="113" t="str">
        <f>+CONCATENATE("2.",Tabla1[[#This Row],[generica]])</f>
        <v>2.3.BIENES Y SERVICIOS</v>
      </c>
      <c r="CX28" s="48" t="str">
        <f t="shared" si="5"/>
        <v>0002-DCEME</v>
      </c>
      <c r="CY28" s="113" t="str">
        <f t="shared" si="6"/>
        <v>0002-DCEME (CEAM, FP)</v>
      </c>
      <c r="CZ28" s="20" t="str">
        <f t="shared" si="7"/>
        <v>0002-DCEME (IEVCEAM, G CEAM, FP)</v>
      </c>
      <c r="DA28" s="113" t="str">
        <f>+CONCATENATE(Tabla1[[#This Row],[CC COMPLETO]],Tabla1[[#This Row],[ESPECÍFICA]])</f>
        <v>0002-DCEME2.3.2.9.1.1</v>
      </c>
      <c r="DB28" s="49">
        <f t="shared" si="8"/>
        <v>300000</v>
      </c>
      <c r="DC28" s="49">
        <f t="shared" si="9"/>
        <v>222000</v>
      </c>
      <c r="DD28" s="49">
        <f t="shared" si="10"/>
        <v>222000</v>
      </c>
      <c r="DE28" s="49">
        <f t="shared" si="11"/>
        <v>299820</v>
      </c>
      <c r="DF28" s="49">
        <f t="shared" si="12"/>
        <v>0</v>
      </c>
      <c r="DG28" s="49">
        <f t="shared" si="13"/>
        <v>78000</v>
      </c>
      <c r="DH28" s="49">
        <f t="shared" si="14"/>
        <v>377820</v>
      </c>
      <c r="DI28" s="50">
        <f t="shared" si="15"/>
        <v>0.54278728606356963</v>
      </c>
      <c r="DJ28" s="78">
        <f>+SUM(Tabla1[[#This Row],[EJECUTADO 01]:[EJECUTADO 06]])</f>
        <v>96120</v>
      </c>
      <c r="DK28" s="78">
        <f>+Tabla1[[#This Row],[mto_devenga_01]]</f>
        <v>35000</v>
      </c>
      <c r="DL28" s="78">
        <f>+Tabla1[[#This Row],[mto_devenga_02]]</f>
        <v>13000</v>
      </c>
      <c r="DM28" s="78">
        <f>+Tabla1[[#This Row],[mto_devenga_03]]</f>
        <v>0</v>
      </c>
      <c r="DN28" s="78">
        <f>+Tabla1[[#This Row],[mto_devenga_04]]</f>
        <v>28240</v>
      </c>
      <c r="DO28" s="78">
        <f>+Tabla1[[#This Row],[mto_devenga_05]]</f>
        <v>19880</v>
      </c>
      <c r="DP28" s="76">
        <f>+Tabla1[[#This Row],[mto_devenga_06]]</f>
        <v>0</v>
      </c>
      <c r="DQ28" s="76">
        <f>+Tabla1[[#This Row],[mto_devenga_07]]</f>
        <v>41880</v>
      </c>
      <c r="DR28" s="76">
        <f>+Tabla1[[#This Row],[mto_devenga_08]]</f>
        <v>35000</v>
      </c>
      <c r="DS28" s="76">
        <f>+Tabla1[[#This Row],[mto_devenga_09]]</f>
        <v>49000</v>
      </c>
      <c r="DT28" s="76">
        <f>IFERROR(VLOOKUP(Tabla1[[#This Row],[COD SE]],PF_OCTUBRE,14,0),"0")</f>
        <v>24000</v>
      </c>
      <c r="DU28" s="76">
        <f>IFERROR(VLOOKUP(Tabla1[[#This Row],[COD SE]],PF_OCTUBRE,15,0),"0")</f>
        <v>102500</v>
      </c>
      <c r="DV28" s="76">
        <f>IFERROR(VLOOKUP(Tabla1[[#This Row],[COD SE]],PF_OCTUBRE,16,0),"0")</f>
        <v>189320</v>
      </c>
      <c r="DW28" s="76">
        <f>+SUM(Tabla1[[#This Row],[EJECUTADO 01]:[PF DICIEMBRE
]])</f>
        <v>537820</v>
      </c>
      <c r="DX28" s="76">
        <f>IFERROR(VLOOKUP(Tabla1[[#This Row],[COD SE]],PF_OCTUBRE,18,0),"0")</f>
        <v>0</v>
      </c>
      <c r="DY28" s="76">
        <f>IFERROR(VLOOKUP(Tabla1[[#This Row],[COD SE]],PF_OCTUBRE,19,0),"0")</f>
        <v>30500</v>
      </c>
      <c r="DZ28" s="76">
        <f>IFERROR(VLOOKUP(Tabla1[[#This Row],[COD SE]],PF_OCTUBRE,20,0),"0")</f>
        <v>30500</v>
      </c>
      <c r="EA28" s="76">
        <f>+Tabla1[[#This Row],[TOTAL EJEC REAL]]+Tabla1[[#This Row],[SALDO FINAL]]</f>
        <v>568320</v>
      </c>
      <c r="EB28" s="76">
        <f>IFERROR(VLOOKUP(Tabla1[[#This Row],[COD SE]],PF_OCTUBRE,22,0),"0")</f>
        <v>219820</v>
      </c>
      <c r="EC28" s="76">
        <f>+IFERROR(VLOOKUP(Tabla1[[#This Row],[COD SE]],SALDO_ESC_2,7,0),0)</f>
        <v>0</v>
      </c>
      <c r="ED28" s="76">
        <f>+IFERROR(VLOOKUP(Tabla1[[#This Row],[COD SE]],SALDO_ESC_3,7,0),0)</f>
        <v>0</v>
      </c>
      <c r="EE28" s="76">
        <f>+Tabla1[[#This Row],[mto_pim]]-Tabla1[[#This Row],[TRANSF ESC2 ]]</f>
        <v>599820</v>
      </c>
      <c r="EF28" s="76">
        <f>+Tabla1[[#This Row],[mto_pim]]-Tabla1[[#This Row],[TRANFS ESC 3 ]]</f>
        <v>599820</v>
      </c>
      <c r="EG28" s="76">
        <f>+IFERROR(VLOOKUP(Tabla1[[#This Row],[COD SE]],HISTORICO,4,0),0)</f>
        <v>49000</v>
      </c>
      <c r="EH28" s="76">
        <f>+IFERROR(VLOOKUP(Tabla1[[#This Row],[COD SE]],HISTORICO,5,0),0)</f>
        <v>13000</v>
      </c>
      <c r="EI28" s="76">
        <f>+IFERROR(VLOOKUP(Tabla1[[#This Row],[COD SE]],HISTORICO,6,0),0)</f>
        <v>34000</v>
      </c>
      <c r="EJ28" s="76">
        <f>+IFERROR(VLOOKUP(Tabla1[[#This Row],[COD SE]],HISTORICO,7,0),0)</f>
        <v>20000</v>
      </c>
      <c r="EK28" s="76">
        <f>+IFERROR(VLOOKUP(Tabla1[[#This Row],[COD SE]],HISTORICO,8,0),0)</f>
        <v>20000</v>
      </c>
      <c r="EL28" s="76">
        <f>+IFERROR(VLOOKUP(Tabla1[[#This Row],[COD SE]],HISTORICO,9,0),0)</f>
        <v>33880</v>
      </c>
      <c r="EM28" s="76">
        <f>+IFERROR(VLOOKUP(Tabla1[[#This Row],[COD SE]],HISTORICO,10,0),0)</f>
        <v>74880</v>
      </c>
      <c r="EN28" s="76">
        <f>+IFERROR(VLOOKUP(Tabla1[[#This Row],[COD SE]],HISTORICO,11,0),0)</f>
        <v>48040</v>
      </c>
      <c r="EO28" s="76">
        <f>+IFERROR(VLOOKUP(Tabla1[[#This Row],[COD SE]],HISTORICO,12,0),0)</f>
        <v>47000</v>
      </c>
      <c r="EP28" s="58">
        <f>+SUM(Tabla1[[#This Row],[EJECUTADO 01]:[EJECUTADO 03]])</f>
        <v>48000</v>
      </c>
      <c r="EQ28" s="58">
        <f>+SUM(Tabla1[[#This Row],[EJECUTADO 04]:[EJECUTADO 06]])</f>
        <v>48120</v>
      </c>
      <c r="ER28" s="58">
        <f>+SUM(Tabla1[[#This Row],[EJECUTADO 07]:[EJECUTADO 09]])</f>
        <v>125880</v>
      </c>
      <c r="ES28" s="58">
        <f>+SUM(Tabla1[[#This Row],[PF OCTUBRE]:[PF DICIEMBRE
]])</f>
        <v>315820</v>
      </c>
      <c r="ET28" s="58">
        <f>+SUM(Tabla1[[#This Row],[EJECUTADO 01]:[EJECUTADO 09]])</f>
        <v>222000</v>
      </c>
    </row>
    <row r="29" spans="1:150" ht="12.75" customHeight="1" x14ac:dyDescent="0.2">
      <c r="A29" s="369">
        <v>2025</v>
      </c>
      <c r="B29" s="369" t="s">
        <v>1969</v>
      </c>
      <c r="C29" s="369" t="s">
        <v>1970</v>
      </c>
      <c r="D29" s="369" t="s">
        <v>1971</v>
      </c>
      <c r="E29" s="369">
        <v>1650</v>
      </c>
      <c r="F29" s="369" t="s">
        <v>1597</v>
      </c>
      <c r="G29" s="369" t="s">
        <v>1999</v>
      </c>
      <c r="H29" s="369" t="s">
        <v>1604</v>
      </c>
      <c r="I29" s="369" t="s">
        <v>2000</v>
      </c>
      <c r="J29" s="369" t="s">
        <v>2001</v>
      </c>
      <c r="K29" s="369" t="s">
        <v>1975</v>
      </c>
      <c r="L29" s="369" t="s">
        <v>1976</v>
      </c>
      <c r="M29" s="369" t="s">
        <v>1977</v>
      </c>
      <c r="N29" s="369">
        <v>1</v>
      </c>
      <c r="O29" s="369" t="s">
        <v>2002</v>
      </c>
      <c r="P29" s="369" t="s">
        <v>2003</v>
      </c>
      <c r="Q29" s="369">
        <v>49</v>
      </c>
      <c r="R29" s="369">
        <v>0</v>
      </c>
      <c r="S29" s="369">
        <v>0</v>
      </c>
      <c r="T29" s="369">
        <v>0</v>
      </c>
      <c r="U29" s="369">
        <v>2</v>
      </c>
      <c r="V29" s="369" t="s">
        <v>1980</v>
      </c>
      <c r="W29" s="369" t="s">
        <v>1981</v>
      </c>
      <c r="X29" s="369" t="s">
        <v>1981</v>
      </c>
      <c r="Y29" s="369" t="s">
        <v>1983</v>
      </c>
      <c r="Z29" s="369" t="s">
        <v>1984</v>
      </c>
      <c r="AA29" s="369" t="s">
        <v>2004</v>
      </c>
      <c r="AB29" s="369" t="s">
        <v>1986</v>
      </c>
      <c r="AC29" s="369" t="s">
        <v>1656</v>
      </c>
      <c r="AD29" s="369" t="s">
        <v>1657</v>
      </c>
      <c r="AE29" s="369" t="s">
        <v>1660</v>
      </c>
      <c r="AF29" s="369" t="s">
        <v>1661</v>
      </c>
      <c r="AG29" s="369" t="s">
        <v>1662</v>
      </c>
      <c r="AH29" s="369">
        <v>4702396</v>
      </c>
      <c r="AI29" s="369">
        <v>-61878</v>
      </c>
      <c r="AJ29" s="369">
        <v>4640518</v>
      </c>
      <c r="AK29" s="370">
        <v>4398886.82</v>
      </c>
      <c r="AL29" s="370">
        <v>4385335.9400000004</v>
      </c>
      <c r="AM29" s="370">
        <v>348833.71</v>
      </c>
      <c r="AN29" s="370">
        <v>346839.03999999998</v>
      </c>
      <c r="AO29" s="370">
        <v>340766.19</v>
      </c>
      <c r="AP29" s="370">
        <v>332839.95</v>
      </c>
      <c r="AQ29" s="370">
        <v>387237.74</v>
      </c>
      <c r="AR29" s="370">
        <v>369709.72</v>
      </c>
      <c r="AS29" s="370">
        <v>360005.89</v>
      </c>
      <c r="AT29" s="370">
        <v>357667.9</v>
      </c>
      <c r="AU29" s="370">
        <v>357261.84</v>
      </c>
      <c r="AV29" s="370">
        <v>329499.3</v>
      </c>
      <c r="AW29" s="370">
        <v>0</v>
      </c>
      <c r="AX29" s="370">
        <v>0</v>
      </c>
      <c r="AY29" s="370">
        <v>348833.71</v>
      </c>
      <c r="AZ29" s="370">
        <v>350127.14</v>
      </c>
      <c r="BA29" s="370">
        <v>339072.95</v>
      </c>
      <c r="BB29" s="370">
        <v>334006.2</v>
      </c>
      <c r="BC29" s="370">
        <v>387554.8</v>
      </c>
      <c r="BD29" s="370">
        <v>367685.22</v>
      </c>
      <c r="BE29" s="370">
        <v>359837.05</v>
      </c>
      <c r="BF29" s="370">
        <v>359308.26</v>
      </c>
      <c r="BG29" s="370">
        <v>354959.98</v>
      </c>
      <c r="BH29" s="370">
        <v>329118.94</v>
      </c>
      <c r="BI29" s="370">
        <v>0</v>
      </c>
      <c r="BJ29" s="370">
        <v>0</v>
      </c>
      <c r="BK29" s="370">
        <v>348136.13</v>
      </c>
      <c r="BL29" s="370">
        <v>350824.72</v>
      </c>
      <c r="BM29" s="370">
        <v>339072.95</v>
      </c>
      <c r="BN29" s="370">
        <v>299513.67</v>
      </c>
      <c r="BO29" s="370">
        <v>421890.3</v>
      </c>
      <c r="BP29" s="370">
        <v>367685.22</v>
      </c>
      <c r="BQ29" s="370">
        <v>359994.08</v>
      </c>
      <c r="BR29" s="370">
        <v>359308.26</v>
      </c>
      <c r="BS29" s="370">
        <v>354959.98</v>
      </c>
      <c r="BT29" s="370">
        <v>294688.19</v>
      </c>
      <c r="BU29" s="370">
        <v>0</v>
      </c>
      <c r="BV29" s="370">
        <v>0</v>
      </c>
      <c r="BW29" s="370">
        <v>347297.71</v>
      </c>
      <c r="BX29" s="370">
        <v>350127.14</v>
      </c>
      <c r="BY29" s="370">
        <v>341976.19</v>
      </c>
      <c r="BZ29" s="370">
        <v>334006.2</v>
      </c>
      <c r="CA29" s="370">
        <v>387748.63</v>
      </c>
      <c r="CB29" s="370">
        <v>367685.22</v>
      </c>
      <c r="CC29" s="370">
        <v>360950.89</v>
      </c>
      <c r="CD29" s="370">
        <v>359308.26</v>
      </c>
      <c r="CE29" s="370">
        <v>355056.84</v>
      </c>
      <c r="CF29" s="370">
        <v>294989.3</v>
      </c>
      <c r="CG29" s="370">
        <v>0</v>
      </c>
      <c r="CH29" s="370">
        <v>0</v>
      </c>
      <c r="CI29" s="48" t="s">
        <v>1987</v>
      </c>
      <c r="CJ29" s="48" t="s">
        <v>1990</v>
      </c>
      <c r="CK29" s="48" t="s">
        <v>1990</v>
      </c>
      <c r="CL29" s="48" t="s">
        <v>2010</v>
      </c>
      <c r="CM29" s="48" t="s">
        <v>1990</v>
      </c>
      <c r="CN29" s="48" t="s">
        <v>1990</v>
      </c>
      <c r="CO29" s="48" t="str">
        <f t="shared" si="16"/>
        <v>2.1.1.13.1.1</v>
      </c>
      <c r="CP29" s="48" t="str">
        <f>+VLOOKUP(Tabla1[[#This Row],[ESPECÍFICA]],CLASIFICADOR_,2,0)</f>
        <v>2.1.1.13.1.1 - CONTRATO ADMINISTRATIVO DE SERVICIOS - INDETERMINADO</v>
      </c>
      <c r="CQ29" s="48" t="str">
        <f>+VLOOKUP(Tabla1[[#This Row],[ESPECÍFICA]],CLASIFICADOR_,3,0)</f>
        <v>01.CAS</v>
      </c>
      <c r="CR29" s="48" t="str">
        <f>+VLOOKUP(Tabla1[[#This Row],[ESPECÍFICA]],CLASIFICADOR_,4,0)</f>
        <v xml:space="preserve"> </v>
      </c>
      <c r="CS29" s="48">
        <f>+VLOOKUP(Tabla1[[#This Row],[ESPECÍFICA]],CLASIFICADOR_,5,0)</f>
        <v>0</v>
      </c>
      <c r="CT29" s="113" t="str">
        <f>+VLOOKUP(Tabla1[[#This Row],[ESPECÍFICA]],CLASIFICADOR_,6,0)</f>
        <v>N/R</v>
      </c>
      <c r="CU29" s="48" t="str">
        <f>+VLOOKUP(Tabla1[[#This Row],[ESPECÍFICA]],CLASIFICADOR_,7,0)</f>
        <v>N/R</v>
      </c>
      <c r="CV29" s="48">
        <f>+VLOOKUP(Tabla1[[#This Row],[ESPECÍFICA]],CLASIFICADOR_,8,0)</f>
        <v>0</v>
      </c>
      <c r="CW29" s="113" t="str">
        <f>+CONCATENATE("2.",Tabla1[[#This Row],[generica]])</f>
        <v>2.1.PERSONAL Y OBLIGACIONES SOCIALES</v>
      </c>
      <c r="CX29" s="48" t="str">
        <f t="shared" si="5"/>
        <v>0002-DCEME</v>
      </c>
      <c r="CY29" s="113" t="str">
        <f t="shared" si="6"/>
        <v>0002-DCEME (CEAM, FP)</v>
      </c>
      <c r="CZ29" s="20" t="str">
        <f t="shared" si="7"/>
        <v>0002-DCEME (IEVCEAM, G CEAM, FP)</v>
      </c>
      <c r="DA29" s="113" t="str">
        <f>+CONCATENATE(Tabla1[[#This Row],[CC COMPLETO]],Tabla1[[#This Row],[ESPECÍFICA]])</f>
        <v>0002-DCEME2.1.1.13.1.1</v>
      </c>
      <c r="DB29" s="49">
        <f t="shared" si="8"/>
        <v>3530661.2799999993</v>
      </c>
      <c r="DC29" s="49">
        <f t="shared" si="9"/>
        <v>3530504.25</v>
      </c>
      <c r="DD29" s="49">
        <f t="shared" si="10"/>
        <v>3496073.5</v>
      </c>
      <c r="DE29" s="49">
        <f t="shared" si="11"/>
        <v>241631.1799999997</v>
      </c>
      <c r="DF29" s="49">
        <f t="shared" si="12"/>
        <v>13550.879999999888</v>
      </c>
      <c r="DG29" s="49">
        <f t="shared" si="13"/>
        <v>854831.69000000041</v>
      </c>
      <c r="DH29" s="49">
        <f t="shared" si="14"/>
        <v>1110013.75</v>
      </c>
      <c r="DI29" s="50">
        <f t="shared" si="15"/>
        <v>0.7507883746923909</v>
      </c>
      <c r="DJ29" s="78">
        <f>+SUM(Tabla1[[#This Row],[EJECUTADO 01]:[EJECUTADO 06]])</f>
        <v>2127280.02</v>
      </c>
      <c r="DK29" s="78">
        <f>+Tabla1[[#This Row],[mto_devenga_01]]</f>
        <v>348833.71</v>
      </c>
      <c r="DL29" s="78">
        <f>+Tabla1[[#This Row],[mto_devenga_02]]</f>
        <v>350127.14</v>
      </c>
      <c r="DM29" s="78">
        <f>+Tabla1[[#This Row],[mto_devenga_03]]</f>
        <v>339072.95</v>
      </c>
      <c r="DN29" s="78">
        <f>+Tabla1[[#This Row],[mto_devenga_04]]</f>
        <v>334006.2</v>
      </c>
      <c r="DO29" s="78">
        <f>+Tabla1[[#This Row],[mto_devenga_05]]</f>
        <v>387554.8</v>
      </c>
      <c r="DP29" s="76">
        <f>+Tabla1[[#This Row],[mto_devenga_06]]</f>
        <v>367685.22</v>
      </c>
      <c r="DQ29" s="76">
        <f>+Tabla1[[#This Row],[mto_devenga_07]]</f>
        <v>359837.05</v>
      </c>
      <c r="DR29" s="76">
        <f>+Tabla1[[#This Row],[mto_devenga_08]]</f>
        <v>359308.26</v>
      </c>
      <c r="DS29" s="76">
        <f>+Tabla1[[#This Row],[mto_devenga_09]]</f>
        <v>354959.98</v>
      </c>
      <c r="DT29" s="76">
        <f>IFERROR(VLOOKUP(Tabla1[[#This Row],[COD SE]],PF_OCTUBRE,14,0),"0")</f>
        <v>425209.50000000012</v>
      </c>
      <c r="DU29" s="76">
        <f>IFERROR(VLOOKUP(Tabla1[[#This Row],[COD SE]],PF_OCTUBRE,15,0),"0")</f>
        <v>437737.88000000012</v>
      </c>
      <c r="DV29" s="76">
        <f>IFERROR(VLOOKUP(Tabla1[[#This Row],[COD SE]],PF_OCTUBRE,16,0),"0")</f>
        <v>437737.88000000012</v>
      </c>
      <c r="DW29" s="76">
        <f>+SUM(Tabla1[[#This Row],[EJECUTADO 01]:[PF DICIEMBRE
]])</f>
        <v>4502070.57</v>
      </c>
      <c r="DX29" s="76">
        <f>IFERROR(VLOOKUP(Tabla1[[#This Row],[COD SE]],PF_OCTUBRE,18,0),"0")</f>
        <v>0</v>
      </c>
      <c r="DY29" s="76">
        <f>IFERROR(VLOOKUP(Tabla1[[#This Row],[COD SE]],PF_OCTUBRE,19,0),"0")</f>
        <v>315447.43000000005</v>
      </c>
      <c r="DZ29" s="76">
        <f>IFERROR(VLOOKUP(Tabla1[[#This Row],[COD SE]],PF_OCTUBRE,20,0),"0")</f>
        <v>315447.43000000005</v>
      </c>
      <c r="EA29" s="76">
        <f>+Tabla1[[#This Row],[TOTAL EJEC REAL]]+Tabla1[[#This Row],[SALDO FINAL]]</f>
        <v>4817518</v>
      </c>
      <c r="EB29" s="76">
        <f>IFERROR(VLOOKUP(Tabla1[[#This Row],[COD SE]],PF_OCTUBRE,22,0),"0")</f>
        <v>753185.30999999994</v>
      </c>
      <c r="EC29" s="76">
        <f>+IFERROR(VLOOKUP(Tabla1[[#This Row],[COD SE]],SALDO_ESC_2,7,0),0)</f>
        <v>0</v>
      </c>
      <c r="ED29" s="76">
        <f>+IFERROR(VLOOKUP(Tabla1[[#This Row],[COD SE]],SALDO_ESC_3,7,0),0)</f>
        <v>315447.43000000005</v>
      </c>
      <c r="EE29" s="76">
        <f>+Tabla1[[#This Row],[mto_pim]]-Tabla1[[#This Row],[TRANSF ESC2 ]]</f>
        <v>4640518</v>
      </c>
      <c r="EF29" s="76">
        <f>+Tabla1[[#This Row],[mto_pim]]-Tabla1[[#This Row],[TRANFS ESC 3 ]]</f>
        <v>4325070.57</v>
      </c>
      <c r="EG29" s="76">
        <f>+IFERROR(VLOOKUP(Tabla1[[#This Row],[COD SE]],HISTORICO,4,0),0)</f>
        <v>386737.88000000006</v>
      </c>
      <c r="EH29" s="76">
        <f>+IFERROR(VLOOKUP(Tabla1[[#This Row],[COD SE]],HISTORICO,5,0),0)</f>
        <v>354945.31000000006</v>
      </c>
      <c r="EI29" s="76">
        <f>+IFERROR(VLOOKUP(Tabla1[[#This Row],[COD SE]],HISTORICO,6,0),0)</f>
        <v>386737.88000000006</v>
      </c>
      <c r="EJ29" s="76">
        <f>+IFERROR(VLOOKUP(Tabla1[[#This Row],[COD SE]],HISTORICO,7,0),0)</f>
        <v>342416.93000000005</v>
      </c>
      <c r="EK29" s="76">
        <f>+IFERROR(VLOOKUP(Tabla1[[#This Row],[COD SE]],HISTORICO,8,0),0)</f>
        <v>457437.11</v>
      </c>
      <c r="EL29" s="76">
        <f>+IFERROR(VLOOKUP(Tabla1[[#This Row],[COD SE]],HISTORICO,9,0),0)</f>
        <v>391301.7300000001</v>
      </c>
      <c r="EM29" s="76">
        <f>+IFERROR(VLOOKUP(Tabla1[[#This Row],[COD SE]],HISTORICO,10,0),0)</f>
        <v>366509.16000000009</v>
      </c>
      <c r="EN29" s="76">
        <f>+IFERROR(VLOOKUP(Tabla1[[#This Row],[COD SE]],HISTORICO,11,0),0)</f>
        <v>365866.66000000009</v>
      </c>
      <c r="EO29" s="76">
        <f>+IFERROR(VLOOKUP(Tabla1[[#This Row],[COD SE]],HISTORICO,12,0),0)</f>
        <v>366209.50000000006</v>
      </c>
      <c r="EP29" s="58">
        <f>+SUM(Tabla1[[#This Row],[EJECUTADO 01]:[EJECUTADO 03]])</f>
        <v>1038033.8</v>
      </c>
      <c r="EQ29" s="58">
        <f>+SUM(Tabla1[[#This Row],[EJECUTADO 04]:[EJECUTADO 06]])</f>
        <v>1089246.22</v>
      </c>
      <c r="ER29" s="58">
        <f>+SUM(Tabla1[[#This Row],[EJECUTADO 07]:[EJECUTADO 09]])</f>
        <v>1074105.29</v>
      </c>
      <c r="ES29" s="58">
        <f>+SUM(Tabla1[[#This Row],[PF OCTUBRE]:[PF DICIEMBRE
]])</f>
        <v>1300685.2600000002</v>
      </c>
      <c r="ET29" s="58">
        <f>+SUM(Tabla1[[#This Row],[EJECUTADO 01]:[EJECUTADO 09]])</f>
        <v>3201385.31</v>
      </c>
    </row>
    <row r="30" spans="1:150" ht="12.75" customHeight="1" x14ac:dyDescent="0.2">
      <c r="A30" s="369">
        <v>2025</v>
      </c>
      <c r="B30" s="369" t="s">
        <v>1969</v>
      </c>
      <c r="C30" s="369" t="s">
        <v>1970</v>
      </c>
      <c r="D30" s="369" t="s">
        <v>1971</v>
      </c>
      <c r="E30" s="369">
        <v>1650</v>
      </c>
      <c r="F30" s="369" t="s">
        <v>1597</v>
      </c>
      <c r="G30" s="369" t="s">
        <v>1999</v>
      </c>
      <c r="H30" s="369" t="s">
        <v>1604</v>
      </c>
      <c r="I30" s="369" t="s">
        <v>2000</v>
      </c>
      <c r="J30" s="369" t="s">
        <v>2017</v>
      </c>
      <c r="K30" s="369" t="s">
        <v>1975</v>
      </c>
      <c r="L30" s="369" t="s">
        <v>1976</v>
      </c>
      <c r="M30" s="369" t="s">
        <v>1977</v>
      </c>
      <c r="N30" s="369">
        <v>1</v>
      </c>
      <c r="O30" s="369" t="s">
        <v>2018</v>
      </c>
      <c r="P30" s="369" t="s">
        <v>2019</v>
      </c>
      <c r="Q30" s="369">
        <v>1732</v>
      </c>
      <c r="R30" s="369">
        <v>0</v>
      </c>
      <c r="S30" s="369">
        <v>0</v>
      </c>
      <c r="T30" s="369">
        <v>0</v>
      </c>
      <c r="U30" s="369">
        <v>3</v>
      </c>
      <c r="V30" s="369" t="s">
        <v>1980</v>
      </c>
      <c r="W30" s="369" t="s">
        <v>1981</v>
      </c>
      <c r="X30" s="369" t="s">
        <v>1982</v>
      </c>
      <c r="Y30" s="369" t="s">
        <v>1983</v>
      </c>
      <c r="Z30" s="369" t="s">
        <v>1984</v>
      </c>
      <c r="AA30" s="369" t="s">
        <v>2004</v>
      </c>
      <c r="AB30" s="369" t="s">
        <v>1986</v>
      </c>
      <c r="AC30" s="369" t="s">
        <v>1656</v>
      </c>
      <c r="AD30" s="369" t="s">
        <v>1657</v>
      </c>
      <c r="AE30" s="369" t="s">
        <v>1660</v>
      </c>
      <c r="AF30" s="369" t="s">
        <v>1661</v>
      </c>
      <c r="AG30" s="369" t="s">
        <v>1662</v>
      </c>
      <c r="AH30" s="369">
        <v>3878782</v>
      </c>
      <c r="AI30" s="369">
        <v>-467595</v>
      </c>
      <c r="AJ30" s="369">
        <v>3411187</v>
      </c>
      <c r="AK30" s="370">
        <v>3319589.79</v>
      </c>
      <c r="AL30" s="370">
        <v>3302494.51</v>
      </c>
      <c r="AM30" s="370">
        <v>324410.78999999998</v>
      </c>
      <c r="AN30" s="370">
        <v>321314.19</v>
      </c>
      <c r="AO30" s="370">
        <v>320577.11</v>
      </c>
      <c r="AP30" s="370">
        <v>311136.49</v>
      </c>
      <c r="AQ30" s="370">
        <v>254118.32</v>
      </c>
      <c r="AR30" s="370">
        <v>253910.89</v>
      </c>
      <c r="AS30" s="370">
        <v>240980.34</v>
      </c>
      <c r="AT30" s="370">
        <v>239365.53</v>
      </c>
      <c r="AU30" s="370">
        <v>241663</v>
      </c>
      <c r="AV30" s="370">
        <v>241244</v>
      </c>
      <c r="AW30" s="370">
        <v>0</v>
      </c>
      <c r="AX30" s="370">
        <v>0</v>
      </c>
      <c r="AY30" s="370">
        <v>325180.78999999998</v>
      </c>
      <c r="AZ30" s="370">
        <v>324026.19</v>
      </c>
      <c r="BA30" s="370">
        <v>318877.61</v>
      </c>
      <c r="BB30" s="370">
        <v>312149.99</v>
      </c>
      <c r="BC30" s="370">
        <v>253182.32</v>
      </c>
      <c r="BD30" s="370">
        <v>254503.17</v>
      </c>
      <c r="BE30" s="370">
        <v>240465.56</v>
      </c>
      <c r="BF30" s="370">
        <v>239443.03</v>
      </c>
      <c r="BG30" s="370">
        <v>239648</v>
      </c>
      <c r="BH30" s="370">
        <v>241244</v>
      </c>
      <c r="BI30" s="370">
        <v>0</v>
      </c>
      <c r="BJ30" s="370">
        <v>0</v>
      </c>
      <c r="BK30" s="370">
        <v>324974.19</v>
      </c>
      <c r="BL30" s="370">
        <v>324232.78999999998</v>
      </c>
      <c r="BM30" s="370">
        <v>318877.61</v>
      </c>
      <c r="BN30" s="370">
        <v>279221.11</v>
      </c>
      <c r="BO30" s="370">
        <v>286111.2</v>
      </c>
      <c r="BP30" s="370">
        <v>254503.17</v>
      </c>
      <c r="BQ30" s="370">
        <v>240465.56</v>
      </c>
      <c r="BR30" s="370">
        <v>239443.03</v>
      </c>
      <c r="BS30" s="370">
        <v>239648</v>
      </c>
      <c r="BT30" s="370">
        <v>215942.88</v>
      </c>
      <c r="BU30" s="370">
        <v>0</v>
      </c>
      <c r="BV30" s="370">
        <v>0</v>
      </c>
      <c r="BW30" s="370">
        <v>323717.78999999998</v>
      </c>
      <c r="BX30" s="370">
        <v>324026.19</v>
      </c>
      <c r="BY30" s="370">
        <v>318877.61</v>
      </c>
      <c r="BZ30" s="370">
        <v>312149.99</v>
      </c>
      <c r="CA30" s="370">
        <v>253182.32</v>
      </c>
      <c r="CB30" s="370">
        <v>254503.17</v>
      </c>
      <c r="CC30" s="370">
        <v>240980.34</v>
      </c>
      <c r="CD30" s="370">
        <v>239443.03</v>
      </c>
      <c r="CE30" s="370">
        <v>239648</v>
      </c>
      <c r="CF30" s="370">
        <v>214702.88</v>
      </c>
      <c r="CG30" s="370">
        <v>0</v>
      </c>
      <c r="CH30" s="370">
        <v>0</v>
      </c>
      <c r="CI30" s="48" t="s">
        <v>1987</v>
      </c>
      <c r="CJ30" s="48" t="s">
        <v>1990</v>
      </c>
      <c r="CK30" s="48" t="s">
        <v>1990</v>
      </c>
      <c r="CL30" s="48" t="s">
        <v>2010</v>
      </c>
      <c r="CM30" s="48" t="s">
        <v>1990</v>
      </c>
      <c r="CN30" s="48" t="s">
        <v>1990</v>
      </c>
      <c r="CO30" s="48" t="str">
        <f t="shared" si="16"/>
        <v>2.1.1.13.1.1</v>
      </c>
      <c r="CP30" s="48" t="str">
        <f>+VLOOKUP(Tabla1[[#This Row],[ESPECÍFICA]],CLASIFICADOR_,2,0)</f>
        <v>2.1.1.13.1.1 - CONTRATO ADMINISTRATIVO DE SERVICIOS - INDETERMINADO</v>
      </c>
      <c r="CQ30" s="48" t="str">
        <f>+VLOOKUP(Tabla1[[#This Row],[ESPECÍFICA]],CLASIFICADOR_,3,0)</f>
        <v>01.CAS</v>
      </c>
      <c r="CR30" s="48" t="str">
        <f>+VLOOKUP(Tabla1[[#This Row],[ESPECÍFICA]],CLASIFICADOR_,4,0)</f>
        <v xml:space="preserve"> </v>
      </c>
      <c r="CS30" s="48">
        <f>+VLOOKUP(Tabla1[[#This Row],[ESPECÍFICA]],CLASIFICADOR_,5,0)</f>
        <v>0</v>
      </c>
      <c r="CT30" s="113" t="str">
        <f>+VLOOKUP(Tabla1[[#This Row],[ESPECÍFICA]],CLASIFICADOR_,6,0)</f>
        <v>N/R</v>
      </c>
      <c r="CU30" s="48" t="str">
        <f>+VLOOKUP(Tabla1[[#This Row],[ESPECÍFICA]],CLASIFICADOR_,7,0)</f>
        <v>N/R</v>
      </c>
      <c r="CV30" s="48">
        <f>+VLOOKUP(Tabla1[[#This Row],[ESPECÍFICA]],CLASIFICADOR_,8,0)</f>
        <v>0</v>
      </c>
      <c r="CW30" s="113" t="str">
        <f>+CONCATENATE("2.",Tabla1[[#This Row],[generica]])</f>
        <v>2.1.PERSONAL Y OBLIGACIONES SOCIALES</v>
      </c>
      <c r="CX30" s="48" t="str">
        <f t="shared" si="5"/>
        <v>0003-DE</v>
      </c>
      <c r="CY30" s="113" t="str">
        <f t="shared" si="6"/>
        <v>0003-DE (FT)</v>
      </c>
      <c r="CZ30" s="20" t="str">
        <f t="shared" si="7"/>
        <v>0003-DE</v>
      </c>
      <c r="DA30" s="113" t="str">
        <f>+CONCATENATE(Tabla1[[#This Row],[CC COMPLETO]],Tabla1[[#This Row],[ESPECÍFICA]])</f>
        <v>0003-DE2.1.1.13.1.1</v>
      </c>
      <c r="DB30" s="49">
        <f t="shared" si="8"/>
        <v>2748720.66</v>
      </c>
      <c r="DC30" s="49">
        <f t="shared" si="9"/>
        <v>2748720.66</v>
      </c>
      <c r="DD30" s="49">
        <f t="shared" si="10"/>
        <v>2723419.5399999996</v>
      </c>
      <c r="DE30" s="49">
        <f t="shared" si="11"/>
        <v>91597.209999999963</v>
      </c>
      <c r="DF30" s="49">
        <f t="shared" si="12"/>
        <v>17095.280000000261</v>
      </c>
      <c r="DG30" s="49">
        <f t="shared" si="13"/>
        <v>553773.84999999963</v>
      </c>
      <c r="DH30" s="49">
        <f t="shared" si="14"/>
        <v>662466.33999999985</v>
      </c>
      <c r="DI30" s="50">
        <f t="shared" si="15"/>
        <v>0.70865561921242293</v>
      </c>
      <c r="DJ30" s="78">
        <f>+SUM(Tabla1[[#This Row],[EJECUTADO 01]:[EJECUTADO 06]])</f>
        <v>1787920.07</v>
      </c>
      <c r="DK30" s="78">
        <f>+Tabla1[[#This Row],[mto_devenga_01]]</f>
        <v>325180.78999999998</v>
      </c>
      <c r="DL30" s="78">
        <f>+Tabla1[[#This Row],[mto_devenga_02]]</f>
        <v>324026.19</v>
      </c>
      <c r="DM30" s="78">
        <f>+Tabla1[[#This Row],[mto_devenga_03]]</f>
        <v>318877.61</v>
      </c>
      <c r="DN30" s="78">
        <f>+Tabla1[[#This Row],[mto_devenga_04]]</f>
        <v>312149.99</v>
      </c>
      <c r="DO30" s="78">
        <f>+Tabla1[[#This Row],[mto_devenga_05]]</f>
        <v>253182.32</v>
      </c>
      <c r="DP30" s="76">
        <f>+Tabla1[[#This Row],[mto_devenga_06]]</f>
        <v>254503.17</v>
      </c>
      <c r="DQ30" s="76">
        <f>+Tabla1[[#This Row],[mto_devenga_07]]</f>
        <v>240465.56</v>
      </c>
      <c r="DR30" s="76">
        <f>+Tabla1[[#This Row],[mto_devenga_08]]</f>
        <v>239443.03</v>
      </c>
      <c r="DS30" s="76">
        <f>+Tabla1[[#This Row],[mto_devenga_09]]</f>
        <v>239648</v>
      </c>
      <c r="DT30" s="76">
        <f>IFERROR(VLOOKUP(Tabla1[[#This Row],[COD SE]],PF_OCTUBRE,14,0),"0")</f>
        <v>268954.08</v>
      </c>
      <c r="DU30" s="76">
        <f>IFERROR(VLOOKUP(Tabla1[[#This Row],[COD SE]],PF_OCTUBRE,15,0),"0")</f>
        <v>268954.08</v>
      </c>
      <c r="DV30" s="76">
        <f>IFERROR(VLOOKUP(Tabla1[[#This Row],[COD SE]],PF_OCTUBRE,16,0),"0")</f>
        <v>268954.08000000007</v>
      </c>
      <c r="DW30" s="76">
        <f>+SUM(Tabla1[[#This Row],[EJECUTADO 01]:[PF DICIEMBRE
]])</f>
        <v>3314338.9000000004</v>
      </c>
      <c r="DX30" s="76">
        <f>IFERROR(VLOOKUP(Tabla1[[#This Row],[COD SE]],PF_OCTUBRE,18,0),"0")</f>
        <v>0</v>
      </c>
      <c r="DY30" s="76">
        <f>IFERROR(VLOOKUP(Tabla1[[#This Row],[COD SE]],PF_OCTUBRE,19,0),"0")</f>
        <v>150848.09999999998</v>
      </c>
      <c r="DZ30" s="76">
        <f>IFERROR(VLOOKUP(Tabla1[[#This Row],[COD SE]],PF_OCTUBRE,20,0),"0")</f>
        <v>150848.09999999998</v>
      </c>
      <c r="EA30" s="76">
        <f>+Tabla1[[#This Row],[TOTAL EJEC REAL]]+Tabla1[[#This Row],[SALDO FINAL]]</f>
        <v>3465187.0000000005</v>
      </c>
      <c r="EB30" s="76">
        <f>IFERROR(VLOOKUP(Tabla1[[#This Row],[COD SE]],PF_OCTUBRE,22,0),"0")</f>
        <v>419802.18</v>
      </c>
      <c r="EC30" s="76">
        <f>+IFERROR(VLOOKUP(Tabla1[[#This Row],[COD SE]],SALDO_ESC_2,7,0),0)</f>
        <v>0</v>
      </c>
      <c r="ED30" s="76">
        <f>+IFERROR(VLOOKUP(Tabla1[[#This Row],[COD SE]],SALDO_ESC_3,7,0),0)</f>
        <v>150848.09999999998</v>
      </c>
      <c r="EE30" s="76">
        <f>+Tabla1[[#This Row],[mto_pim]]-Tabla1[[#This Row],[TRANSF ESC2 ]]</f>
        <v>3411187</v>
      </c>
      <c r="EF30" s="76">
        <f>+Tabla1[[#This Row],[mto_pim]]-Tabla1[[#This Row],[TRANFS ESC 3 ]]</f>
        <v>3260338.9</v>
      </c>
      <c r="EG30" s="76">
        <f>+IFERROR(VLOOKUP(Tabla1[[#This Row],[COD SE]],HISTORICO,4,0),0)</f>
        <v>327331.79000000004</v>
      </c>
      <c r="EH30" s="76">
        <f>+IFERROR(VLOOKUP(Tabla1[[#This Row],[COD SE]],HISTORICO,5,0),0)</f>
        <v>327331.79000000004</v>
      </c>
      <c r="EI30" s="76">
        <f>+IFERROR(VLOOKUP(Tabla1[[#This Row],[COD SE]],HISTORICO,6,0),0)</f>
        <v>327331.79000000004</v>
      </c>
      <c r="EJ30" s="76">
        <f>+IFERROR(VLOOKUP(Tabla1[[#This Row],[COD SE]],HISTORICO,7,0),0)</f>
        <v>327331.79000000004</v>
      </c>
      <c r="EK30" s="76">
        <f>+IFERROR(VLOOKUP(Tabla1[[#This Row],[COD SE]],HISTORICO,8,0),0)</f>
        <v>269800.96000000008</v>
      </c>
      <c r="EL30" s="76">
        <f>+IFERROR(VLOOKUP(Tabla1[[#This Row],[COD SE]],HISTORICO,9,0),0)</f>
        <v>269482.46000000002</v>
      </c>
      <c r="EM30" s="76">
        <f>+IFERROR(VLOOKUP(Tabla1[[#This Row],[COD SE]],HISTORICO,10,0),0)</f>
        <v>263508.91000000003</v>
      </c>
      <c r="EN30" s="76">
        <f>+IFERROR(VLOOKUP(Tabla1[[#This Row],[COD SE]],HISTORICO,11,0),0)</f>
        <v>242689.89000000004</v>
      </c>
      <c r="EO30" s="76">
        <f>+IFERROR(VLOOKUP(Tabla1[[#This Row],[COD SE]],HISTORICO,12,0),0)</f>
        <v>250954.08000000005</v>
      </c>
      <c r="EP30" s="58">
        <f>+SUM(Tabla1[[#This Row],[EJECUTADO 01]:[EJECUTADO 03]])</f>
        <v>968084.59</v>
      </c>
      <c r="EQ30" s="58">
        <f>+SUM(Tabla1[[#This Row],[EJECUTADO 04]:[EJECUTADO 06]])</f>
        <v>819835.4800000001</v>
      </c>
      <c r="ER30" s="58">
        <f>+SUM(Tabla1[[#This Row],[EJECUTADO 07]:[EJECUTADO 09]])</f>
        <v>719556.59</v>
      </c>
      <c r="ES30" s="58">
        <f>+SUM(Tabla1[[#This Row],[PF OCTUBRE]:[PF DICIEMBRE
]])</f>
        <v>806862.24000000011</v>
      </c>
      <c r="ET30" s="58">
        <f>+SUM(Tabla1[[#This Row],[EJECUTADO 01]:[EJECUTADO 09]])</f>
        <v>2507476.66</v>
      </c>
    </row>
    <row r="31" spans="1:150" ht="12.75" customHeight="1" x14ac:dyDescent="0.2">
      <c r="A31" s="369">
        <v>2025</v>
      </c>
      <c r="B31" s="369" t="s">
        <v>1969</v>
      </c>
      <c r="C31" s="369" t="s">
        <v>1970</v>
      </c>
      <c r="D31" s="369" t="s">
        <v>1971</v>
      </c>
      <c r="E31" s="369">
        <v>1650</v>
      </c>
      <c r="F31" s="369" t="s">
        <v>1597</v>
      </c>
      <c r="G31" s="369" t="s">
        <v>1999</v>
      </c>
      <c r="H31" s="369" t="s">
        <v>1604</v>
      </c>
      <c r="I31" s="369" t="s">
        <v>2000</v>
      </c>
      <c r="J31" s="369" t="s">
        <v>2017</v>
      </c>
      <c r="K31" s="369" t="s">
        <v>1975</v>
      </c>
      <c r="L31" s="369" t="s">
        <v>1976</v>
      </c>
      <c r="M31" s="369" t="s">
        <v>1977</v>
      </c>
      <c r="N31" s="369">
        <v>1</v>
      </c>
      <c r="O31" s="369" t="s">
        <v>2018</v>
      </c>
      <c r="P31" s="369" t="s">
        <v>2019</v>
      </c>
      <c r="Q31" s="369">
        <v>1732</v>
      </c>
      <c r="R31" s="369">
        <v>0</v>
      </c>
      <c r="S31" s="369">
        <v>0</v>
      </c>
      <c r="T31" s="369">
        <v>0</v>
      </c>
      <c r="U31" s="369">
        <v>3</v>
      </c>
      <c r="V31" s="369" t="s">
        <v>1980</v>
      </c>
      <c r="W31" s="369" t="s">
        <v>1981</v>
      </c>
      <c r="X31" s="369" t="s">
        <v>1982</v>
      </c>
      <c r="Y31" s="369" t="s">
        <v>1983</v>
      </c>
      <c r="Z31" s="369" t="s">
        <v>1984</v>
      </c>
      <c r="AA31" s="369" t="s">
        <v>2004</v>
      </c>
      <c r="AB31" s="369" t="s">
        <v>1986</v>
      </c>
      <c r="AC31" s="369" t="s">
        <v>1672</v>
      </c>
      <c r="AD31" s="369" t="s">
        <v>1673</v>
      </c>
      <c r="AE31" s="369" t="s">
        <v>1693</v>
      </c>
      <c r="AF31" s="369" t="s">
        <v>1694</v>
      </c>
      <c r="AG31" s="369" t="s">
        <v>1695</v>
      </c>
      <c r="AH31" s="369">
        <v>6500</v>
      </c>
      <c r="AI31" s="369">
        <v>0</v>
      </c>
      <c r="AJ31" s="369">
        <v>6500</v>
      </c>
      <c r="AK31" s="370">
        <v>0</v>
      </c>
      <c r="AL31" s="370">
        <v>0</v>
      </c>
      <c r="AM31" s="370">
        <v>0</v>
      </c>
      <c r="AN31" s="370">
        <v>0</v>
      </c>
      <c r="AO31" s="370">
        <v>0</v>
      </c>
      <c r="AP31" s="370">
        <v>0</v>
      </c>
      <c r="AQ31" s="370">
        <v>0</v>
      </c>
      <c r="AR31" s="370">
        <v>0</v>
      </c>
      <c r="AS31" s="370">
        <v>0</v>
      </c>
      <c r="AT31" s="370">
        <v>0</v>
      </c>
      <c r="AU31" s="370">
        <v>0</v>
      </c>
      <c r="AV31" s="370">
        <v>0</v>
      </c>
      <c r="AW31" s="370">
        <v>0</v>
      </c>
      <c r="AX31" s="370">
        <v>0</v>
      </c>
      <c r="AY31" s="370">
        <v>0</v>
      </c>
      <c r="AZ31" s="370">
        <v>0</v>
      </c>
      <c r="BA31" s="370">
        <v>0</v>
      </c>
      <c r="BB31" s="370">
        <v>0</v>
      </c>
      <c r="BC31" s="370">
        <v>0</v>
      </c>
      <c r="BD31" s="370">
        <v>0</v>
      </c>
      <c r="BE31" s="370">
        <v>0</v>
      </c>
      <c r="BF31" s="370">
        <v>0</v>
      </c>
      <c r="BG31" s="370">
        <v>0</v>
      </c>
      <c r="BH31" s="370">
        <v>0</v>
      </c>
      <c r="BI31" s="370">
        <v>0</v>
      </c>
      <c r="BJ31" s="370">
        <v>0</v>
      </c>
      <c r="BK31" s="370">
        <v>0</v>
      </c>
      <c r="BL31" s="370">
        <v>0</v>
      </c>
      <c r="BM31" s="370">
        <v>0</v>
      </c>
      <c r="BN31" s="370">
        <v>0</v>
      </c>
      <c r="BO31" s="370">
        <v>0</v>
      </c>
      <c r="BP31" s="370">
        <v>0</v>
      </c>
      <c r="BQ31" s="370">
        <v>0</v>
      </c>
      <c r="BR31" s="370">
        <v>0</v>
      </c>
      <c r="BS31" s="370">
        <v>0</v>
      </c>
      <c r="BT31" s="370">
        <v>0</v>
      </c>
      <c r="BU31" s="370">
        <v>0</v>
      </c>
      <c r="BV31" s="370">
        <v>0</v>
      </c>
      <c r="BW31" s="370">
        <v>0</v>
      </c>
      <c r="BX31" s="370">
        <v>0</v>
      </c>
      <c r="BY31" s="370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0">
        <v>0</v>
      </c>
      <c r="CF31" s="370">
        <v>0</v>
      </c>
      <c r="CG31" s="370">
        <v>0</v>
      </c>
      <c r="CH31" s="370">
        <v>0</v>
      </c>
      <c r="CI31" s="48" t="s">
        <v>1987</v>
      </c>
      <c r="CJ31" s="48" t="s">
        <v>1991</v>
      </c>
      <c r="CK31" s="48" t="s">
        <v>1987</v>
      </c>
      <c r="CL31" s="48" t="s">
        <v>2011</v>
      </c>
      <c r="CM31" s="48" t="s">
        <v>1990</v>
      </c>
      <c r="CN31" s="48" t="s">
        <v>1998</v>
      </c>
      <c r="CO31" s="48" t="str">
        <f t="shared" si="16"/>
        <v>2.3.2.5.1.99</v>
      </c>
      <c r="CP31" s="48" t="str">
        <f>+VLOOKUP(Tabla1[[#This Row],[ESPECÍFICA]],CLASIFICADOR_,2,0)</f>
        <v>2.3.2.5.1.99 - DE OTROS BIENES Y ACTIVOS</v>
      </c>
      <c r="CQ31" s="48" t="str">
        <f>+VLOOKUP(Tabla1[[#This Row],[ESPECÍFICA]],CLASIFICADOR_,3,0)</f>
        <v>2.3.2.5 - ALQUILERES DE MUEBLES E INMUEBLES</v>
      </c>
      <c r="CR31" s="48" t="str">
        <f>+VLOOKUP(Tabla1[[#This Row],[ESPECÍFICA]],CLASIFICADOR_,4,0)</f>
        <v xml:space="preserve"> </v>
      </c>
      <c r="CS31" s="48">
        <f>+VLOOKUP(Tabla1[[#This Row],[ESPECÍFICA]],CLASIFICADOR_,5,0)</f>
        <v>0</v>
      </c>
      <c r="CT31" s="113" t="str">
        <f>+VLOOKUP(Tabla1[[#This Row],[ESPECÍFICA]],CLASIFICADOR_,6,0)</f>
        <v>N/R</v>
      </c>
      <c r="CU31" s="48" t="str">
        <f>+VLOOKUP(Tabla1[[#This Row],[ESPECÍFICA]],CLASIFICADOR_,7,0)</f>
        <v>N/R</v>
      </c>
      <c r="CV31" s="48">
        <f>+VLOOKUP(Tabla1[[#This Row],[ESPECÍFICA]],CLASIFICADOR_,8,0)</f>
        <v>0</v>
      </c>
      <c r="CW31" s="113" t="str">
        <f>+CONCATENATE("2.",Tabla1[[#This Row],[generica]])</f>
        <v>2.3.BIENES Y SERVICIOS</v>
      </c>
      <c r="CX31" s="48" t="str">
        <f t="shared" si="5"/>
        <v>0003-DE</v>
      </c>
      <c r="CY31" s="113" t="str">
        <f t="shared" si="6"/>
        <v>0003-DE (FT)</v>
      </c>
      <c r="CZ31" s="20" t="str">
        <f t="shared" si="7"/>
        <v>0003-DE</v>
      </c>
      <c r="DA31" s="113" t="str">
        <f>+CONCATENATE(Tabla1[[#This Row],[CC COMPLETO]],Tabla1[[#This Row],[ESPECÍFICA]])</f>
        <v>0003-DE2.3.2.5.1.99</v>
      </c>
      <c r="DB31" s="49">
        <f t="shared" si="8"/>
        <v>0</v>
      </c>
      <c r="DC31" s="49">
        <f t="shared" si="9"/>
        <v>0</v>
      </c>
      <c r="DD31" s="49">
        <f t="shared" si="10"/>
        <v>0</v>
      </c>
      <c r="DE31" s="49">
        <f t="shared" si="11"/>
        <v>6500</v>
      </c>
      <c r="DF31" s="49">
        <f t="shared" si="12"/>
        <v>0</v>
      </c>
      <c r="DG31" s="49">
        <f t="shared" si="13"/>
        <v>0</v>
      </c>
      <c r="DH31" s="49">
        <f t="shared" si="14"/>
        <v>6500</v>
      </c>
      <c r="DI31" s="50">
        <f t="shared" si="15"/>
        <v>0</v>
      </c>
      <c r="DJ31" s="78">
        <f>+SUM(Tabla1[[#This Row],[EJECUTADO 01]:[EJECUTADO 06]])</f>
        <v>0</v>
      </c>
      <c r="DK31" s="78">
        <f>+Tabla1[[#This Row],[mto_devenga_01]]</f>
        <v>0</v>
      </c>
      <c r="DL31" s="78">
        <f>+Tabla1[[#This Row],[mto_devenga_02]]</f>
        <v>0</v>
      </c>
      <c r="DM31" s="78">
        <f>+Tabla1[[#This Row],[mto_devenga_03]]</f>
        <v>0</v>
      </c>
      <c r="DN31" s="78">
        <f>+Tabla1[[#This Row],[mto_devenga_04]]</f>
        <v>0</v>
      </c>
      <c r="DO31" s="78">
        <f>+Tabla1[[#This Row],[mto_devenga_05]]</f>
        <v>0</v>
      </c>
      <c r="DP31" s="76">
        <f>+Tabla1[[#This Row],[mto_devenga_06]]</f>
        <v>0</v>
      </c>
      <c r="DQ31" s="76">
        <f>+Tabla1[[#This Row],[mto_devenga_07]]</f>
        <v>0</v>
      </c>
      <c r="DR31" s="76">
        <f>+Tabla1[[#This Row],[mto_devenga_08]]</f>
        <v>0</v>
      </c>
      <c r="DS31" s="76">
        <f>+Tabla1[[#This Row],[mto_devenga_09]]</f>
        <v>0</v>
      </c>
      <c r="DT31" s="76">
        <f>IFERROR(VLOOKUP(Tabla1[[#This Row],[COD SE]],PF_OCTUBRE,14,0),"0")</f>
        <v>0</v>
      </c>
      <c r="DU31" s="76">
        <f>IFERROR(VLOOKUP(Tabla1[[#This Row],[COD SE]],PF_OCTUBRE,15,0),"0")</f>
        <v>0</v>
      </c>
      <c r="DV31" s="76">
        <f>IFERROR(VLOOKUP(Tabla1[[#This Row],[COD SE]],PF_OCTUBRE,16,0),"0")</f>
        <v>6500</v>
      </c>
      <c r="DW31" s="76">
        <f>+SUM(Tabla1[[#This Row],[EJECUTADO 01]:[PF DICIEMBRE
]])</f>
        <v>6500</v>
      </c>
      <c r="DX31" s="76">
        <f>IFERROR(VLOOKUP(Tabla1[[#This Row],[COD SE]],PF_OCTUBRE,18,0),"0")</f>
        <v>0</v>
      </c>
      <c r="DY31" s="76">
        <f>IFERROR(VLOOKUP(Tabla1[[#This Row],[COD SE]],PF_OCTUBRE,19,0),"0")</f>
        <v>0</v>
      </c>
      <c r="DZ31" s="76">
        <f>IFERROR(VLOOKUP(Tabla1[[#This Row],[COD SE]],PF_OCTUBRE,20,0),"0")</f>
        <v>0</v>
      </c>
      <c r="EA31" s="76">
        <f>+Tabla1[[#This Row],[TOTAL EJEC REAL]]+Tabla1[[#This Row],[SALDO FINAL]]</f>
        <v>6500</v>
      </c>
      <c r="EB31" s="76">
        <f>IFERROR(VLOOKUP(Tabla1[[#This Row],[COD SE]],PF_OCTUBRE,22,0),"0")</f>
        <v>6500</v>
      </c>
      <c r="EC31" s="76">
        <f>+IFERROR(VLOOKUP(Tabla1[[#This Row],[COD SE]],SALDO_ESC_2,7,0),0)</f>
        <v>0</v>
      </c>
      <c r="ED31" s="76">
        <f>+IFERROR(VLOOKUP(Tabla1[[#This Row],[COD SE]],SALDO_ESC_3,7,0),0)</f>
        <v>0</v>
      </c>
      <c r="EE31" s="76">
        <f>+Tabla1[[#This Row],[mto_pim]]-Tabla1[[#This Row],[TRANSF ESC2 ]]</f>
        <v>6500</v>
      </c>
      <c r="EF31" s="76">
        <f>+Tabla1[[#This Row],[mto_pim]]-Tabla1[[#This Row],[TRANFS ESC 3 ]]</f>
        <v>6500</v>
      </c>
      <c r="EG31" s="76">
        <f>+IFERROR(VLOOKUP(Tabla1[[#This Row],[COD SE]],HISTORICO,4,0),0)</f>
        <v>0</v>
      </c>
      <c r="EH31" s="76">
        <f>+IFERROR(VLOOKUP(Tabla1[[#This Row],[COD SE]],HISTORICO,5,0),0)</f>
        <v>0</v>
      </c>
      <c r="EI31" s="76">
        <f>+IFERROR(VLOOKUP(Tabla1[[#This Row],[COD SE]],HISTORICO,6,0),0)</f>
        <v>0</v>
      </c>
      <c r="EJ31" s="76">
        <f>+IFERROR(VLOOKUP(Tabla1[[#This Row],[COD SE]],HISTORICO,7,0),0)</f>
        <v>0</v>
      </c>
      <c r="EK31" s="76">
        <f>+IFERROR(VLOOKUP(Tabla1[[#This Row],[COD SE]],HISTORICO,8,0),0)</f>
        <v>0</v>
      </c>
      <c r="EL31" s="76">
        <f>+IFERROR(VLOOKUP(Tabla1[[#This Row],[COD SE]],HISTORICO,9,0),0)</f>
        <v>0</v>
      </c>
      <c r="EM31" s="76">
        <f>+IFERROR(VLOOKUP(Tabla1[[#This Row],[COD SE]],HISTORICO,10,0),0)</f>
        <v>0</v>
      </c>
      <c r="EN31" s="76">
        <f>+IFERROR(VLOOKUP(Tabla1[[#This Row],[COD SE]],HISTORICO,11,0),0)</f>
        <v>0</v>
      </c>
      <c r="EO31" s="76">
        <f>+IFERROR(VLOOKUP(Tabla1[[#This Row],[COD SE]],HISTORICO,12,0),0)</f>
        <v>0</v>
      </c>
      <c r="EP31" s="58">
        <f>+SUM(Tabla1[[#This Row],[EJECUTADO 01]:[EJECUTADO 03]])</f>
        <v>0</v>
      </c>
      <c r="EQ31" s="58">
        <f>+SUM(Tabla1[[#This Row],[EJECUTADO 04]:[EJECUTADO 06]])</f>
        <v>0</v>
      </c>
      <c r="ER31" s="58">
        <f>+SUM(Tabla1[[#This Row],[EJECUTADO 07]:[EJECUTADO 09]])</f>
        <v>0</v>
      </c>
      <c r="ES31" s="58">
        <f>+SUM(Tabla1[[#This Row],[PF OCTUBRE]:[PF DICIEMBRE
]])</f>
        <v>6500</v>
      </c>
      <c r="ET31" s="58">
        <f>+SUM(Tabla1[[#This Row],[EJECUTADO 01]:[EJECUTADO 09]])</f>
        <v>0</v>
      </c>
    </row>
    <row r="32" spans="1:150" ht="12.75" customHeight="1" x14ac:dyDescent="0.2">
      <c r="A32" s="369">
        <v>2025</v>
      </c>
      <c r="B32" s="369" t="s">
        <v>1969</v>
      </c>
      <c r="C32" s="369" t="s">
        <v>1970</v>
      </c>
      <c r="D32" s="369" t="s">
        <v>1971</v>
      </c>
      <c r="E32" s="369">
        <v>1650</v>
      </c>
      <c r="F32" s="369" t="s">
        <v>1597</v>
      </c>
      <c r="G32" s="369" t="s">
        <v>1999</v>
      </c>
      <c r="H32" s="369" t="s">
        <v>1604</v>
      </c>
      <c r="I32" s="369" t="s">
        <v>2000</v>
      </c>
      <c r="J32" s="369" t="s">
        <v>2017</v>
      </c>
      <c r="K32" s="369" t="s">
        <v>1975</v>
      </c>
      <c r="L32" s="369" t="s">
        <v>1976</v>
      </c>
      <c r="M32" s="369" t="s">
        <v>1977</v>
      </c>
      <c r="N32" s="369">
        <v>1</v>
      </c>
      <c r="O32" s="369" t="s">
        <v>2018</v>
      </c>
      <c r="P32" s="369" t="s">
        <v>2019</v>
      </c>
      <c r="Q32" s="369">
        <v>1732</v>
      </c>
      <c r="R32" s="369">
        <v>0</v>
      </c>
      <c r="S32" s="369">
        <v>0</v>
      </c>
      <c r="T32" s="369">
        <v>0</v>
      </c>
      <c r="U32" s="369">
        <v>3</v>
      </c>
      <c r="V32" s="369" t="s">
        <v>1980</v>
      </c>
      <c r="W32" s="369" t="s">
        <v>1981</v>
      </c>
      <c r="X32" s="369" t="s">
        <v>1982</v>
      </c>
      <c r="Y32" s="369" t="s">
        <v>1983</v>
      </c>
      <c r="Z32" s="369" t="s">
        <v>1984</v>
      </c>
      <c r="AA32" s="369" t="s">
        <v>2004</v>
      </c>
      <c r="AB32" s="369" t="s">
        <v>1986</v>
      </c>
      <c r="AC32" s="369" t="s">
        <v>1656</v>
      </c>
      <c r="AD32" s="369" t="s">
        <v>1668</v>
      </c>
      <c r="AE32" s="369" t="s">
        <v>1669</v>
      </c>
      <c r="AF32" s="369" t="s">
        <v>1669</v>
      </c>
      <c r="AG32" s="369" t="s">
        <v>1670</v>
      </c>
      <c r="AH32" s="369">
        <v>0</v>
      </c>
      <c r="AI32" s="369">
        <v>20204</v>
      </c>
      <c r="AJ32" s="369">
        <v>20204</v>
      </c>
      <c r="AK32" s="370">
        <v>20204</v>
      </c>
      <c r="AL32" s="370">
        <v>20204</v>
      </c>
      <c r="AM32" s="370">
        <v>1683.64</v>
      </c>
      <c r="AN32" s="370">
        <v>1683.64</v>
      </c>
      <c r="AO32" s="370">
        <v>1683.64</v>
      </c>
      <c r="AP32" s="370">
        <v>1683.64</v>
      </c>
      <c r="AQ32" s="370">
        <v>1683.64</v>
      </c>
      <c r="AR32" s="370">
        <v>1683.64</v>
      </c>
      <c r="AS32" s="370">
        <v>1683.64</v>
      </c>
      <c r="AT32" s="370">
        <v>1683.64</v>
      </c>
      <c r="AU32" s="370">
        <v>1683.64</v>
      </c>
      <c r="AV32" s="370">
        <v>841.82</v>
      </c>
      <c r="AW32" s="370">
        <v>0</v>
      </c>
      <c r="AX32" s="370">
        <v>0</v>
      </c>
      <c r="AY32" s="370">
        <v>1683.64</v>
      </c>
      <c r="AZ32" s="370">
        <v>1683.64</v>
      </c>
      <c r="BA32" s="370">
        <v>1683.64</v>
      </c>
      <c r="BB32" s="370">
        <v>1683.64</v>
      </c>
      <c r="BC32" s="370">
        <v>1683.64</v>
      </c>
      <c r="BD32" s="370">
        <v>1683.64</v>
      </c>
      <c r="BE32" s="370">
        <v>1683.64</v>
      </c>
      <c r="BF32" s="370">
        <v>1683.64</v>
      </c>
      <c r="BG32" s="370">
        <v>1683.64</v>
      </c>
      <c r="BH32" s="370">
        <v>841.82</v>
      </c>
      <c r="BI32" s="370">
        <v>0</v>
      </c>
      <c r="BJ32" s="370">
        <v>0</v>
      </c>
      <c r="BK32" s="370">
        <v>1683.64</v>
      </c>
      <c r="BL32" s="370">
        <v>1683.64</v>
      </c>
      <c r="BM32" s="370">
        <v>1683.64</v>
      </c>
      <c r="BN32" s="370">
        <v>1683.64</v>
      </c>
      <c r="BO32" s="370">
        <v>1683.64</v>
      </c>
      <c r="BP32" s="370">
        <v>1683.64</v>
      </c>
      <c r="BQ32" s="370">
        <v>1683.64</v>
      </c>
      <c r="BR32" s="370">
        <v>1683.64</v>
      </c>
      <c r="BS32" s="370">
        <v>1683.64</v>
      </c>
      <c r="BT32" s="370">
        <v>841.82</v>
      </c>
      <c r="BU32" s="370">
        <v>0</v>
      </c>
      <c r="BV32" s="370">
        <v>0</v>
      </c>
      <c r="BW32" s="370">
        <v>1683.64</v>
      </c>
      <c r="BX32" s="370">
        <v>1683.64</v>
      </c>
      <c r="BY32" s="370">
        <v>1683.64</v>
      </c>
      <c r="BZ32" s="370">
        <v>1683.64</v>
      </c>
      <c r="CA32" s="370">
        <v>1683.64</v>
      </c>
      <c r="CB32" s="370">
        <v>1683.64</v>
      </c>
      <c r="CC32" s="370">
        <v>1683.64</v>
      </c>
      <c r="CD32" s="370">
        <v>1683.64</v>
      </c>
      <c r="CE32" s="370">
        <v>1683.64</v>
      </c>
      <c r="CF32" s="370">
        <v>841.82</v>
      </c>
      <c r="CG32" s="370">
        <v>0</v>
      </c>
      <c r="CH32" s="370">
        <v>0</v>
      </c>
      <c r="CI32" s="48" t="s">
        <v>1987</v>
      </c>
      <c r="CJ32" s="48" t="s">
        <v>1990</v>
      </c>
      <c r="CK32" s="48" t="s">
        <v>1991</v>
      </c>
      <c r="CL32" s="48" t="s">
        <v>1990</v>
      </c>
      <c r="CM32" s="48" t="s">
        <v>1990</v>
      </c>
      <c r="CN32" s="48" t="s">
        <v>2010</v>
      </c>
      <c r="CO32" s="48" t="str">
        <f t="shared" si="16"/>
        <v>2.1.3.1.1.13</v>
      </c>
      <c r="CP32" s="48" t="str">
        <f>+VLOOKUP(Tabla1[[#This Row],[ESPECÍFICA]],CLASIFICADOR_,2,0)</f>
        <v>2.1.3.1.1.13 - CONTRIBUCIONES A ESSALUD DEL PERSONAL ADMINISTRATIVO</v>
      </c>
      <c r="CQ32" s="48" t="str">
        <f>+VLOOKUP(Tabla1[[#This Row],[ESPECÍFICA]],CLASIFICADOR_,3,0)</f>
        <v>02.SERVIR</v>
      </c>
      <c r="CR32" s="48" t="str">
        <f>+VLOOKUP(Tabla1[[#This Row],[ESPECÍFICA]],CLASIFICADOR_,4,0)</f>
        <v xml:space="preserve"> </v>
      </c>
      <c r="CS32" s="48">
        <f>+VLOOKUP(Tabla1[[#This Row],[ESPECÍFICA]],CLASIFICADOR_,5,0)</f>
        <v>0</v>
      </c>
      <c r="CT32" s="113" t="str">
        <f>+VLOOKUP(Tabla1[[#This Row],[ESPECÍFICA]],CLASIFICADOR_,6,0)</f>
        <v>N/R</v>
      </c>
      <c r="CU32" s="48" t="str">
        <f>+VLOOKUP(Tabla1[[#This Row],[ESPECÍFICA]],CLASIFICADOR_,7,0)</f>
        <v>N/R</v>
      </c>
      <c r="CV32" s="48">
        <f>+VLOOKUP(Tabla1[[#This Row],[ESPECÍFICA]],CLASIFICADOR_,8,0)</f>
        <v>0</v>
      </c>
      <c r="CW32" s="113" t="str">
        <f>+CONCATENATE("2.",Tabla1[[#This Row],[generica]])</f>
        <v>2.1.PERSONAL Y OBLIGACIONES SOCIALES</v>
      </c>
      <c r="CX32" s="48" t="str">
        <f t="shared" si="5"/>
        <v>0003-DE</v>
      </c>
      <c r="CY32" s="113" t="str">
        <f t="shared" si="6"/>
        <v>0003-DE (FT)</v>
      </c>
      <c r="CZ32" s="20" t="str">
        <f t="shared" si="7"/>
        <v>0003-DE</v>
      </c>
      <c r="DA32" s="113" t="str">
        <f>+CONCATENATE(Tabla1[[#This Row],[CC COMPLETO]],Tabla1[[#This Row],[ESPECÍFICA]])</f>
        <v>0003-DE2.1.3.1.1.13</v>
      </c>
      <c r="DB32" s="49">
        <f t="shared" si="8"/>
        <v>15994.579999999998</v>
      </c>
      <c r="DC32" s="49">
        <f t="shared" si="9"/>
        <v>15994.579999999998</v>
      </c>
      <c r="DD32" s="49">
        <f t="shared" si="10"/>
        <v>15994.579999999998</v>
      </c>
      <c r="DE32" s="49">
        <f t="shared" si="11"/>
        <v>0</v>
      </c>
      <c r="DF32" s="49">
        <f t="shared" si="12"/>
        <v>0</v>
      </c>
      <c r="DG32" s="49">
        <f t="shared" si="13"/>
        <v>4209.4200000000019</v>
      </c>
      <c r="DH32" s="49">
        <f t="shared" si="14"/>
        <v>4209.4200000000019</v>
      </c>
      <c r="DI32" s="50">
        <f t="shared" si="15"/>
        <v>0</v>
      </c>
      <c r="DJ32" s="78">
        <f>+SUM(Tabla1[[#This Row],[EJECUTADO 01]:[EJECUTADO 06]])</f>
        <v>10101.84</v>
      </c>
      <c r="DK32" s="78">
        <f>+Tabla1[[#This Row],[mto_devenga_01]]</f>
        <v>1683.64</v>
      </c>
      <c r="DL32" s="78">
        <f>+Tabla1[[#This Row],[mto_devenga_02]]</f>
        <v>1683.64</v>
      </c>
      <c r="DM32" s="78">
        <f>+Tabla1[[#This Row],[mto_devenga_03]]</f>
        <v>1683.64</v>
      </c>
      <c r="DN32" s="78">
        <f>+Tabla1[[#This Row],[mto_devenga_04]]</f>
        <v>1683.64</v>
      </c>
      <c r="DO32" s="78">
        <f>+Tabla1[[#This Row],[mto_devenga_05]]</f>
        <v>1683.64</v>
      </c>
      <c r="DP32" s="76">
        <f>+Tabla1[[#This Row],[mto_devenga_06]]</f>
        <v>1683.64</v>
      </c>
      <c r="DQ32" s="76">
        <f>+Tabla1[[#This Row],[mto_devenga_07]]</f>
        <v>1683.64</v>
      </c>
      <c r="DR32" s="76">
        <f>+Tabla1[[#This Row],[mto_devenga_08]]</f>
        <v>1683.64</v>
      </c>
      <c r="DS32" s="76">
        <f>+Tabla1[[#This Row],[mto_devenga_09]]</f>
        <v>1683.64</v>
      </c>
      <c r="DT32" s="76">
        <f>IFERROR(VLOOKUP(Tabla1[[#This Row],[COD SE]],PF_OCTUBRE,14,0),"0")</f>
        <v>1683.64</v>
      </c>
      <c r="DU32" s="76">
        <f>IFERROR(VLOOKUP(Tabla1[[#This Row],[COD SE]],PF_OCTUBRE,15,0),"0")</f>
        <v>1683.64</v>
      </c>
      <c r="DV32" s="76">
        <f>IFERROR(VLOOKUP(Tabla1[[#This Row],[COD SE]],PF_OCTUBRE,16,0),"0")</f>
        <v>1683.64</v>
      </c>
      <c r="DW32" s="76">
        <f>+SUM(Tabla1[[#This Row],[EJECUTADO 01]:[PF DICIEMBRE
]])</f>
        <v>20203.679999999997</v>
      </c>
      <c r="DX32" s="76">
        <f>IFERROR(VLOOKUP(Tabla1[[#This Row],[COD SE]],PF_OCTUBRE,18,0),"0")</f>
        <v>0</v>
      </c>
      <c r="DY32" s="76">
        <f>IFERROR(VLOOKUP(Tabla1[[#This Row],[COD SE]],PF_OCTUBRE,19,0),"0")</f>
        <v>0.31999999999993634</v>
      </c>
      <c r="DZ32" s="76">
        <f>IFERROR(VLOOKUP(Tabla1[[#This Row],[COD SE]],PF_OCTUBRE,20,0),"0")</f>
        <v>0.31999999999993634</v>
      </c>
      <c r="EA32" s="76">
        <f>+Tabla1[[#This Row],[TOTAL EJEC REAL]]+Tabla1[[#This Row],[SALDO FINAL]]</f>
        <v>20203.999999999996</v>
      </c>
      <c r="EB32" s="76">
        <f>IFERROR(VLOOKUP(Tabla1[[#This Row],[COD SE]],PF_OCTUBRE,22,0),"0")</f>
        <v>1683.96</v>
      </c>
      <c r="EC32" s="76">
        <f>+IFERROR(VLOOKUP(Tabla1[[#This Row],[COD SE]],SALDO_ESC_2,7,0),0)</f>
        <v>0</v>
      </c>
      <c r="ED32" s="76">
        <f>+IFERROR(VLOOKUP(Tabla1[[#This Row],[COD SE]],SALDO_ESC_3,7,0),0)</f>
        <v>0.31999999999993634</v>
      </c>
      <c r="EE32" s="76">
        <f>+Tabla1[[#This Row],[mto_pim]]-Tabla1[[#This Row],[TRANSF ESC2 ]]</f>
        <v>20204</v>
      </c>
      <c r="EF32" s="76">
        <f>+Tabla1[[#This Row],[mto_pim]]-Tabla1[[#This Row],[TRANFS ESC 3 ]]</f>
        <v>20203.68</v>
      </c>
      <c r="EG32" s="76">
        <f>+IFERROR(VLOOKUP(Tabla1[[#This Row],[COD SE]],HISTORICO,4,0),0)</f>
        <v>1683.64</v>
      </c>
      <c r="EH32" s="76">
        <f>+IFERROR(VLOOKUP(Tabla1[[#This Row],[COD SE]],HISTORICO,5,0),0)</f>
        <v>1683.6399999999999</v>
      </c>
      <c r="EI32" s="76">
        <f>+IFERROR(VLOOKUP(Tabla1[[#This Row],[COD SE]],HISTORICO,6,0),0)</f>
        <v>1683.64</v>
      </c>
      <c r="EJ32" s="76">
        <f>+IFERROR(VLOOKUP(Tabla1[[#This Row],[COD SE]],HISTORICO,7,0),0)</f>
        <v>1683.64</v>
      </c>
      <c r="EK32" s="76">
        <f>+IFERROR(VLOOKUP(Tabla1[[#This Row],[COD SE]],HISTORICO,8,0),0)</f>
        <v>1683.64</v>
      </c>
      <c r="EL32" s="76">
        <f>+IFERROR(VLOOKUP(Tabla1[[#This Row],[COD SE]],HISTORICO,9,0),0)</f>
        <v>1683.64</v>
      </c>
      <c r="EM32" s="76">
        <f>+IFERROR(VLOOKUP(Tabla1[[#This Row],[COD SE]],HISTORICO,10,0),0)</f>
        <v>1683.64</v>
      </c>
      <c r="EN32" s="76">
        <f>+IFERROR(VLOOKUP(Tabla1[[#This Row],[COD SE]],HISTORICO,11,0),0)</f>
        <v>1683.64</v>
      </c>
      <c r="EO32" s="76">
        <f>+IFERROR(VLOOKUP(Tabla1[[#This Row],[COD SE]],HISTORICO,12,0),0)</f>
        <v>1683.64</v>
      </c>
      <c r="EP32" s="58">
        <f>+SUM(Tabla1[[#This Row],[EJECUTADO 01]:[EJECUTADO 03]])</f>
        <v>5050.92</v>
      </c>
      <c r="EQ32" s="58">
        <f>+SUM(Tabla1[[#This Row],[EJECUTADO 04]:[EJECUTADO 06]])</f>
        <v>5050.92</v>
      </c>
      <c r="ER32" s="58">
        <f>+SUM(Tabla1[[#This Row],[EJECUTADO 07]:[EJECUTADO 09]])</f>
        <v>5050.92</v>
      </c>
      <c r="ES32" s="58">
        <f>+SUM(Tabla1[[#This Row],[PF OCTUBRE]:[PF DICIEMBRE
]])</f>
        <v>5050.92</v>
      </c>
      <c r="ET32" s="58">
        <f>+SUM(Tabla1[[#This Row],[EJECUTADO 01]:[EJECUTADO 09]])</f>
        <v>15152.759999999998</v>
      </c>
    </row>
    <row r="33" spans="1:150" ht="12.75" customHeight="1" x14ac:dyDescent="0.2">
      <c r="A33" s="369">
        <v>2025</v>
      </c>
      <c r="B33" s="369" t="s">
        <v>1969</v>
      </c>
      <c r="C33" s="369" t="s">
        <v>1970</v>
      </c>
      <c r="D33" s="369" t="s">
        <v>1971</v>
      </c>
      <c r="E33" s="369">
        <v>1650</v>
      </c>
      <c r="F33" s="369" t="s">
        <v>1597</v>
      </c>
      <c r="G33" s="369" t="s">
        <v>1999</v>
      </c>
      <c r="H33" s="369" t="s">
        <v>1604</v>
      </c>
      <c r="I33" s="369" t="s">
        <v>2000</v>
      </c>
      <c r="J33" s="369" t="s">
        <v>2017</v>
      </c>
      <c r="K33" s="369" t="s">
        <v>1975</v>
      </c>
      <c r="L33" s="369" t="s">
        <v>1976</v>
      </c>
      <c r="M33" s="369" t="s">
        <v>1977</v>
      </c>
      <c r="N33" s="369">
        <v>1</v>
      </c>
      <c r="O33" s="369" t="s">
        <v>2018</v>
      </c>
      <c r="P33" s="369" t="s">
        <v>2019</v>
      </c>
      <c r="Q33" s="369">
        <v>1732</v>
      </c>
      <c r="R33" s="369">
        <v>0</v>
      </c>
      <c r="S33" s="369">
        <v>0</v>
      </c>
      <c r="T33" s="369">
        <v>0</v>
      </c>
      <c r="U33" s="369">
        <v>3</v>
      </c>
      <c r="V33" s="369" t="s">
        <v>1980</v>
      </c>
      <c r="W33" s="369" t="s">
        <v>1981</v>
      </c>
      <c r="X33" s="369" t="s">
        <v>1982</v>
      </c>
      <c r="Y33" s="369" t="s">
        <v>1983</v>
      </c>
      <c r="Z33" s="369" t="s">
        <v>1984</v>
      </c>
      <c r="AA33" s="369" t="s">
        <v>2004</v>
      </c>
      <c r="AB33" s="369" t="s">
        <v>1986</v>
      </c>
      <c r="AC33" s="369" t="s">
        <v>1672</v>
      </c>
      <c r="AD33" s="369" t="s">
        <v>1673</v>
      </c>
      <c r="AE33" s="369" t="s">
        <v>1678</v>
      </c>
      <c r="AF33" s="369" t="s">
        <v>1679</v>
      </c>
      <c r="AG33" s="369" t="s">
        <v>1680</v>
      </c>
      <c r="AH33" s="369">
        <v>11651</v>
      </c>
      <c r="AI33" s="369">
        <v>0</v>
      </c>
      <c r="AJ33" s="369">
        <v>11651</v>
      </c>
      <c r="AK33" s="370">
        <v>0</v>
      </c>
      <c r="AL33" s="370">
        <v>0</v>
      </c>
      <c r="AM33" s="370">
        <v>0</v>
      </c>
      <c r="AN33" s="370">
        <v>0</v>
      </c>
      <c r="AO33" s="370">
        <v>0</v>
      </c>
      <c r="AP33" s="370">
        <v>0</v>
      </c>
      <c r="AQ33" s="370">
        <v>0</v>
      </c>
      <c r="AR33" s="370">
        <v>0</v>
      </c>
      <c r="AS33" s="370">
        <v>0</v>
      </c>
      <c r="AT33" s="370">
        <v>0</v>
      </c>
      <c r="AU33" s="370">
        <v>0</v>
      </c>
      <c r="AV33" s="370">
        <v>0</v>
      </c>
      <c r="AW33" s="370">
        <v>0</v>
      </c>
      <c r="AX33" s="370">
        <v>0</v>
      </c>
      <c r="AY33" s="370">
        <v>0</v>
      </c>
      <c r="AZ33" s="370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0">
        <v>0</v>
      </c>
      <c r="BG33" s="370">
        <v>0</v>
      </c>
      <c r="BH33" s="370">
        <v>0</v>
      </c>
      <c r="BI33" s="370">
        <v>0</v>
      </c>
      <c r="BJ33" s="370">
        <v>0</v>
      </c>
      <c r="BK33" s="370">
        <v>0</v>
      </c>
      <c r="BL33" s="370">
        <v>0</v>
      </c>
      <c r="BM33" s="370">
        <v>0</v>
      </c>
      <c r="BN33" s="370">
        <v>0</v>
      </c>
      <c r="BO33" s="370">
        <v>0</v>
      </c>
      <c r="BP33" s="370">
        <v>0</v>
      </c>
      <c r="BQ33" s="370">
        <v>0</v>
      </c>
      <c r="BR33" s="370">
        <v>0</v>
      </c>
      <c r="BS33" s="370">
        <v>0</v>
      </c>
      <c r="BT33" s="370">
        <v>0</v>
      </c>
      <c r="BU33" s="370">
        <v>0</v>
      </c>
      <c r="BV33" s="370">
        <v>0</v>
      </c>
      <c r="BW33" s="370">
        <v>0</v>
      </c>
      <c r="BX33" s="370">
        <v>0</v>
      </c>
      <c r="BY33" s="370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0">
        <v>0</v>
      </c>
      <c r="CF33" s="370">
        <v>0</v>
      </c>
      <c r="CG33" s="370">
        <v>0</v>
      </c>
      <c r="CH33" s="370">
        <v>0</v>
      </c>
      <c r="CI33" s="48" t="s">
        <v>1987</v>
      </c>
      <c r="CJ33" s="48" t="s">
        <v>1991</v>
      </c>
      <c r="CK33" s="48" t="s">
        <v>1987</v>
      </c>
      <c r="CL33" s="48" t="s">
        <v>1989</v>
      </c>
      <c r="CM33" s="48" t="s">
        <v>2013</v>
      </c>
      <c r="CN33" s="48" t="s">
        <v>1998</v>
      </c>
      <c r="CO33" s="48" t="str">
        <f t="shared" si="16"/>
        <v>2.3.2.7.10.99</v>
      </c>
      <c r="CP33" s="48" t="str">
        <f>+VLOOKUP(Tabla1[[#This Row],[ESPECÍFICA]],CLASIFICADOR_,2,0)</f>
        <v>2.3.2.7.10.99 - OTRAS ATENCIONES Y CELEBRACIONES</v>
      </c>
      <c r="CQ33" s="48" t="str">
        <f>+VLOOKUP(Tabla1[[#This Row],[ESPECÍFICA]],CLASIFICADOR_,3,0)</f>
        <v>2.3.2.7 - SERVICIOS PROFESIONALES Y TECNICOS</v>
      </c>
      <c r="CR33" s="48" t="str">
        <f>+VLOOKUP(Tabla1[[#This Row],[ESPECÍFICA]],CLASIFICADOR_,4,0)</f>
        <v>Límite de Gasto</v>
      </c>
      <c r="CS33" s="48" t="str">
        <f>+VLOOKUP(Tabla1[[#This Row],[ESPECÍFICA]],CLASIFICADOR_,5,0)</f>
        <v>10.6 f)</v>
      </c>
      <c r="CT33" s="113" t="str">
        <f>+VLOOKUP(Tabla1[[#This Row],[ESPECÍFICA]],CLASIFICADOR_,6,0)</f>
        <v>N/R</v>
      </c>
      <c r="CU33" s="48" t="str">
        <f>+VLOOKUP(Tabla1[[#This Row],[ESPECÍFICA]],CLASIFICADOR_,7,0)</f>
        <v>N/R</v>
      </c>
      <c r="CV33" s="48">
        <f>+VLOOKUP(Tabla1[[#This Row],[ESPECÍFICA]],CLASIFICADOR_,8,0)</f>
        <v>0</v>
      </c>
      <c r="CW33" s="113" t="str">
        <f>+CONCATENATE("2.",Tabla1[[#This Row],[generica]])</f>
        <v>2.3.BIENES Y SERVICIOS</v>
      </c>
      <c r="CX33" s="48" t="str">
        <f t="shared" si="5"/>
        <v>0003-DE</v>
      </c>
      <c r="CY33" s="113" t="str">
        <f t="shared" si="6"/>
        <v>0003-DE (FT)</v>
      </c>
      <c r="CZ33" s="20" t="str">
        <f t="shared" si="7"/>
        <v>0003-DE</v>
      </c>
      <c r="DA33" s="113" t="str">
        <f>+CONCATENATE(Tabla1[[#This Row],[CC COMPLETO]],Tabla1[[#This Row],[ESPECÍFICA]])</f>
        <v>0003-DE2.3.2.7.10.99</v>
      </c>
      <c r="DB33" s="49">
        <f t="shared" si="8"/>
        <v>0</v>
      </c>
      <c r="DC33" s="49">
        <f t="shared" si="9"/>
        <v>0</v>
      </c>
      <c r="DD33" s="49">
        <f t="shared" si="10"/>
        <v>0</v>
      </c>
      <c r="DE33" s="49">
        <f t="shared" si="11"/>
        <v>11651</v>
      </c>
      <c r="DF33" s="49">
        <f t="shared" si="12"/>
        <v>0</v>
      </c>
      <c r="DG33" s="49">
        <f t="shared" si="13"/>
        <v>0</v>
      </c>
      <c r="DH33" s="49">
        <f t="shared" si="14"/>
        <v>11651</v>
      </c>
      <c r="DI33" s="50">
        <f t="shared" si="15"/>
        <v>0</v>
      </c>
      <c r="DJ33" s="78">
        <f>+SUM(Tabla1[[#This Row],[EJECUTADO 01]:[EJECUTADO 06]])</f>
        <v>0</v>
      </c>
      <c r="DK33" s="78">
        <f>+Tabla1[[#This Row],[mto_devenga_01]]</f>
        <v>0</v>
      </c>
      <c r="DL33" s="78">
        <f>+Tabla1[[#This Row],[mto_devenga_02]]</f>
        <v>0</v>
      </c>
      <c r="DM33" s="78">
        <f>+Tabla1[[#This Row],[mto_devenga_03]]</f>
        <v>0</v>
      </c>
      <c r="DN33" s="78">
        <f>+Tabla1[[#This Row],[mto_devenga_04]]</f>
        <v>0</v>
      </c>
      <c r="DO33" s="78">
        <f>+Tabla1[[#This Row],[mto_devenga_05]]</f>
        <v>0</v>
      </c>
      <c r="DP33" s="76">
        <f>+Tabla1[[#This Row],[mto_devenga_06]]</f>
        <v>0</v>
      </c>
      <c r="DQ33" s="76">
        <f>+Tabla1[[#This Row],[mto_devenga_07]]</f>
        <v>0</v>
      </c>
      <c r="DR33" s="76">
        <f>+Tabla1[[#This Row],[mto_devenga_08]]</f>
        <v>0</v>
      </c>
      <c r="DS33" s="76">
        <f>+Tabla1[[#This Row],[mto_devenga_09]]</f>
        <v>0</v>
      </c>
      <c r="DT33" s="76">
        <f>IFERROR(VLOOKUP(Tabla1[[#This Row],[COD SE]],PF_OCTUBRE,14,0),"0")</f>
        <v>0</v>
      </c>
      <c r="DU33" s="76">
        <f>IFERROR(VLOOKUP(Tabla1[[#This Row],[COD SE]],PF_OCTUBRE,15,0),"0")</f>
        <v>0</v>
      </c>
      <c r="DV33" s="76">
        <f>IFERROR(VLOOKUP(Tabla1[[#This Row],[COD SE]],PF_OCTUBRE,16,0),"0")</f>
        <v>0</v>
      </c>
      <c r="DW33" s="76">
        <f>+SUM(Tabla1[[#This Row],[EJECUTADO 01]:[PF DICIEMBRE
]])</f>
        <v>0</v>
      </c>
      <c r="DX33" s="76">
        <f>IFERROR(VLOOKUP(Tabla1[[#This Row],[COD SE]],PF_OCTUBRE,18,0),"0")</f>
        <v>0</v>
      </c>
      <c r="DY33" s="76">
        <f>IFERROR(VLOOKUP(Tabla1[[#This Row],[COD SE]],PF_OCTUBRE,19,0),"0")</f>
        <v>11651</v>
      </c>
      <c r="DZ33" s="76">
        <f>IFERROR(VLOOKUP(Tabla1[[#This Row],[COD SE]],PF_OCTUBRE,20,0),"0")</f>
        <v>11651</v>
      </c>
      <c r="EA33" s="76">
        <f>+Tabla1[[#This Row],[TOTAL EJEC REAL]]+Tabla1[[#This Row],[SALDO FINAL]]</f>
        <v>11651</v>
      </c>
      <c r="EB33" s="76">
        <f>IFERROR(VLOOKUP(Tabla1[[#This Row],[COD SE]],PF_OCTUBRE,22,0),"0")</f>
        <v>11651</v>
      </c>
      <c r="EC33" s="76">
        <f>+IFERROR(VLOOKUP(Tabla1[[#This Row],[COD SE]],SALDO_ESC_2,7,0),0)</f>
        <v>0</v>
      </c>
      <c r="ED33" s="76">
        <f>+IFERROR(VLOOKUP(Tabla1[[#This Row],[COD SE]],SALDO_ESC_3,7,0),0)</f>
        <v>11651</v>
      </c>
      <c r="EE33" s="76">
        <f>+Tabla1[[#This Row],[mto_pim]]-Tabla1[[#This Row],[TRANSF ESC2 ]]</f>
        <v>11651</v>
      </c>
      <c r="EF33" s="76">
        <f>+Tabla1[[#This Row],[mto_pim]]-Tabla1[[#This Row],[TRANFS ESC 3 ]]</f>
        <v>0</v>
      </c>
      <c r="EG33" s="76">
        <f>+IFERROR(VLOOKUP(Tabla1[[#This Row],[COD SE]],HISTORICO,4,0),0)</f>
        <v>0</v>
      </c>
      <c r="EH33" s="76">
        <f>+IFERROR(VLOOKUP(Tabla1[[#This Row],[COD SE]],HISTORICO,5,0),0)</f>
        <v>0</v>
      </c>
      <c r="EI33" s="76">
        <f>+IFERROR(VLOOKUP(Tabla1[[#This Row],[COD SE]],HISTORICO,6,0),0)</f>
        <v>4000</v>
      </c>
      <c r="EJ33" s="76">
        <f>+IFERROR(VLOOKUP(Tabla1[[#This Row],[COD SE]],HISTORICO,7,0),0)</f>
        <v>0</v>
      </c>
      <c r="EK33" s="76">
        <f>+IFERROR(VLOOKUP(Tabla1[[#This Row],[COD SE]],HISTORICO,8,0),0)</f>
        <v>0</v>
      </c>
      <c r="EL33" s="76">
        <f>+IFERROR(VLOOKUP(Tabla1[[#This Row],[COD SE]],HISTORICO,9,0),0)</f>
        <v>0</v>
      </c>
      <c r="EM33" s="76">
        <f>+IFERROR(VLOOKUP(Tabla1[[#This Row],[COD SE]],HISTORICO,10,0),0)</f>
        <v>0</v>
      </c>
      <c r="EN33" s="76">
        <f>+IFERROR(VLOOKUP(Tabla1[[#This Row],[COD SE]],HISTORICO,11,0),0)</f>
        <v>0</v>
      </c>
      <c r="EO33" s="76">
        <f>+IFERROR(VLOOKUP(Tabla1[[#This Row],[COD SE]],HISTORICO,12,0),0)</f>
        <v>0</v>
      </c>
      <c r="EP33" s="58">
        <f>+SUM(Tabla1[[#This Row],[EJECUTADO 01]:[EJECUTADO 03]])</f>
        <v>0</v>
      </c>
      <c r="EQ33" s="58">
        <f>+SUM(Tabla1[[#This Row],[EJECUTADO 04]:[EJECUTADO 06]])</f>
        <v>0</v>
      </c>
      <c r="ER33" s="58">
        <f>+SUM(Tabla1[[#This Row],[EJECUTADO 07]:[EJECUTADO 09]])</f>
        <v>0</v>
      </c>
      <c r="ES33" s="58">
        <f>+SUM(Tabla1[[#This Row],[PF OCTUBRE]:[PF DICIEMBRE
]])</f>
        <v>0</v>
      </c>
      <c r="ET33" s="58">
        <f>+SUM(Tabla1[[#This Row],[EJECUTADO 01]:[EJECUTADO 09]])</f>
        <v>0</v>
      </c>
    </row>
    <row r="34" spans="1:150" ht="12.75" customHeight="1" x14ac:dyDescent="0.2">
      <c r="A34" s="369">
        <v>2025</v>
      </c>
      <c r="B34" s="369" t="s">
        <v>1969</v>
      </c>
      <c r="C34" s="369" t="s">
        <v>1970</v>
      </c>
      <c r="D34" s="369" t="s">
        <v>1971</v>
      </c>
      <c r="E34" s="369">
        <v>1650</v>
      </c>
      <c r="F34" s="369" t="s">
        <v>1597</v>
      </c>
      <c r="G34" s="369" t="s">
        <v>1999</v>
      </c>
      <c r="H34" s="369" t="s">
        <v>1604</v>
      </c>
      <c r="I34" s="369" t="s">
        <v>2000</v>
      </c>
      <c r="J34" s="369" t="s">
        <v>2017</v>
      </c>
      <c r="K34" s="369" t="s">
        <v>1975</v>
      </c>
      <c r="L34" s="369" t="s">
        <v>1976</v>
      </c>
      <c r="M34" s="369" t="s">
        <v>1977</v>
      </c>
      <c r="N34" s="369">
        <v>1</v>
      </c>
      <c r="O34" s="369" t="s">
        <v>2018</v>
      </c>
      <c r="P34" s="369" t="s">
        <v>2019</v>
      </c>
      <c r="Q34" s="369">
        <v>1732</v>
      </c>
      <c r="R34" s="369">
        <v>0</v>
      </c>
      <c r="S34" s="369">
        <v>0</v>
      </c>
      <c r="T34" s="369">
        <v>0</v>
      </c>
      <c r="U34" s="369">
        <v>3</v>
      </c>
      <c r="V34" s="369" t="s">
        <v>1980</v>
      </c>
      <c r="W34" s="369" t="s">
        <v>1981</v>
      </c>
      <c r="X34" s="369" t="s">
        <v>1982</v>
      </c>
      <c r="Y34" s="369" t="s">
        <v>1983</v>
      </c>
      <c r="Z34" s="369" t="s">
        <v>1984</v>
      </c>
      <c r="AA34" s="369" t="s">
        <v>2004</v>
      </c>
      <c r="AB34" s="369" t="s">
        <v>1986</v>
      </c>
      <c r="AC34" s="369" t="s">
        <v>1656</v>
      </c>
      <c r="AD34" s="369" t="s">
        <v>2006</v>
      </c>
      <c r="AE34" s="369" t="s">
        <v>2007</v>
      </c>
      <c r="AF34" s="369" t="s">
        <v>2007</v>
      </c>
      <c r="AG34" s="369" t="s">
        <v>2015</v>
      </c>
      <c r="AH34" s="369">
        <v>0</v>
      </c>
      <c r="AI34" s="369">
        <v>57865</v>
      </c>
      <c r="AJ34" s="369">
        <v>57865</v>
      </c>
      <c r="AK34" s="370">
        <v>57865</v>
      </c>
      <c r="AL34" s="370">
        <v>50646</v>
      </c>
      <c r="AM34" s="370">
        <v>0</v>
      </c>
      <c r="AN34" s="370">
        <v>0</v>
      </c>
      <c r="AO34" s="370">
        <v>0</v>
      </c>
      <c r="AP34" s="370">
        <v>20115.900000000001</v>
      </c>
      <c r="AQ34" s="370">
        <v>10886.75</v>
      </c>
      <c r="AR34" s="370">
        <v>0</v>
      </c>
      <c r="AS34" s="370">
        <v>19639.400000000001</v>
      </c>
      <c r="AT34" s="370">
        <v>0</v>
      </c>
      <c r="AU34" s="370">
        <v>0</v>
      </c>
      <c r="AV34" s="370">
        <v>0</v>
      </c>
      <c r="AW34" s="370">
        <v>0</v>
      </c>
      <c r="AX34" s="370">
        <v>0</v>
      </c>
      <c r="AY34" s="370">
        <v>0</v>
      </c>
      <c r="AZ34" s="370">
        <v>0</v>
      </c>
      <c r="BA34" s="370">
        <v>0</v>
      </c>
      <c r="BB34" s="370">
        <v>20115.900000000001</v>
      </c>
      <c r="BC34" s="370">
        <v>10886.75</v>
      </c>
      <c r="BD34" s="370">
        <v>0</v>
      </c>
      <c r="BE34" s="370">
        <v>19639.400000000001</v>
      </c>
      <c r="BF34" s="370">
        <v>0</v>
      </c>
      <c r="BG34" s="370">
        <v>0</v>
      </c>
      <c r="BH34" s="370">
        <v>0</v>
      </c>
      <c r="BI34" s="370">
        <v>0</v>
      </c>
      <c r="BJ34" s="370">
        <v>0</v>
      </c>
      <c r="BK34" s="370">
        <v>0</v>
      </c>
      <c r="BL34" s="370">
        <v>0</v>
      </c>
      <c r="BM34" s="370">
        <v>0</v>
      </c>
      <c r="BN34" s="370">
        <v>20115.900000000001</v>
      </c>
      <c r="BO34" s="370">
        <v>10886.75</v>
      </c>
      <c r="BP34" s="370">
        <v>0</v>
      </c>
      <c r="BQ34" s="370">
        <v>19639.400000000001</v>
      </c>
      <c r="BR34" s="370">
        <v>0</v>
      </c>
      <c r="BS34" s="370">
        <v>0</v>
      </c>
      <c r="BT34" s="370">
        <v>0</v>
      </c>
      <c r="BU34" s="370">
        <v>0</v>
      </c>
      <c r="BV34" s="370">
        <v>0</v>
      </c>
      <c r="BW34" s="370">
        <v>0</v>
      </c>
      <c r="BX34" s="370">
        <v>0</v>
      </c>
      <c r="BY34" s="370">
        <v>0</v>
      </c>
      <c r="BZ34" s="370">
        <v>17912.23</v>
      </c>
      <c r="CA34" s="370">
        <v>10752.68</v>
      </c>
      <c r="CB34" s="370">
        <v>0</v>
      </c>
      <c r="CC34" s="370">
        <v>19124.62</v>
      </c>
      <c r="CD34" s="370">
        <v>0</v>
      </c>
      <c r="CE34" s="370">
        <v>0</v>
      </c>
      <c r="CF34" s="370">
        <v>0</v>
      </c>
      <c r="CG34" s="370">
        <v>0</v>
      </c>
      <c r="CH34" s="370">
        <v>0</v>
      </c>
      <c r="CI34" s="48" t="s">
        <v>1987</v>
      </c>
      <c r="CJ34" s="48" t="s">
        <v>1990</v>
      </c>
      <c r="CK34" s="48" t="s">
        <v>1993</v>
      </c>
      <c r="CL34" s="48" t="s">
        <v>1990</v>
      </c>
      <c r="CM34" s="48" t="s">
        <v>1990</v>
      </c>
      <c r="CN34" s="48" t="s">
        <v>1989</v>
      </c>
      <c r="CO34" s="48" t="str">
        <f t="shared" si="16"/>
        <v>2.1.4.1.1.7</v>
      </c>
      <c r="CP34" s="48" t="str">
        <f>+VLOOKUP(Tabla1[[#This Row],[ESPECÍFICA]],CLASIFICADOR_,2,0)</f>
        <v>2.1.4.1.1.7 - VACACIONES TRUNCAS PERSONAL CAS</v>
      </c>
      <c r="CQ34" s="48" t="str">
        <f>+VLOOKUP(Tabla1[[#This Row],[ESPECÍFICA]],CLASIFICADOR_,3,0)</f>
        <v>01.CAS</v>
      </c>
      <c r="CR34" s="48" t="str">
        <f>+VLOOKUP(Tabla1[[#This Row],[ESPECÍFICA]],CLASIFICADOR_,4,0)</f>
        <v xml:space="preserve"> </v>
      </c>
      <c r="CS34" s="48">
        <f>+VLOOKUP(Tabla1[[#This Row],[ESPECÍFICA]],CLASIFICADOR_,5,0)</f>
        <v>0</v>
      </c>
      <c r="CT34" s="113" t="str">
        <f>+VLOOKUP(Tabla1[[#This Row],[ESPECÍFICA]],CLASIFICADOR_,6,0)</f>
        <v>N/R</v>
      </c>
      <c r="CU34" s="48" t="str">
        <f>+VLOOKUP(Tabla1[[#This Row],[ESPECÍFICA]],CLASIFICADOR_,7,0)</f>
        <v>N/R</v>
      </c>
      <c r="CV34" s="48">
        <f>+VLOOKUP(Tabla1[[#This Row],[ESPECÍFICA]],CLASIFICADOR_,8,0)</f>
        <v>0</v>
      </c>
      <c r="CW34" s="113" t="str">
        <f>+CONCATENATE("2.",Tabla1[[#This Row],[generica]])</f>
        <v>2.1.PERSONAL Y OBLIGACIONES SOCIALES</v>
      </c>
      <c r="CX34" s="48" t="str">
        <f t="shared" si="5"/>
        <v>0003-DE</v>
      </c>
      <c r="CY34" s="113" t="str">
        <f t="shared" si="6"/>
        <v>0003-DE (FT)</v>
      </c>
      <c r="CZ34" s="20" t="str">
        <f t="shared" si="7"/>
        <v>0003-DE</v>
      </c>
      <c r="DA34" s="113" t="str">
        <f>+CONCATENATE(Tabla1[[#This Row],[CC COMPLETO]],Tabla1[[#This Row],[ESPECÍFICA]])</f>
        <v>0003-DE2.1.4.1.1.7</v>
      </c>
      <c r="DB34" s="49">
        <f t="shared" si="8"/>
        <v>50642.05</v>
      </c>
      <c r="DC34" s="49">
        <f t="shared" si="9"/>
        <v>50642.05</v>
      </c>
      <c r="DD34" s="49">
        <f t="shared" si="10"/>
        <v>50642.05</v>
      </c>
      <c r="DE34" s="49">
        <f t="shared" si="11"/>
        <v>0</v>
      </c>
      <c r="DF34" s="49">
        <f t="shared" si="12"/>
        <v>7219</v>
      </c>
      <c r="DG34" s="49">
        <f t="shared" si="13"/>
        <v>3.9499999999970896</v>
      </c>
      <c r="DH34" s="49">
        <f t="shared" si="14"/>
        <v>7222.9499999999971</v>
      </c>
      <c r="DI34" s="50">
        <f t="shared" si="15"/>
        <v>0</v>
      </c>
      <c r="DJ34" s="78">
        <f>+SUM(Tabla1[[#This Row],[EJECUTADO 01]:[EJECUTADO 06]])</f>
        <v>31002.65</v>
      </c>
      <c r="DK34" s="78">
        <f>+Tabla1[[#This Row],[mto_devenga_01]]</f>
        <v>0</v>
      </c>
      <c r="DL34" s="78">
        <f>+Tabla1[[#This Row],[mto_devenga_02]]</f>
        <v>0</v>
      </c>
      <c r="DM34" s="78">
        <f>+Tabla1[[#This Row],[mto_devenga_03]]</f>
        <v>0</v>
      </c>
      <c r="DN34" s="78">
        <f>+Tabla1[[#This Row],[mto_devenga_04]]</f>
        <v>20115.900000000001</v>
      </c>
      <c r="DO34" s="78">
        <f>+Tabla1[[#This Row],[mto_devenga_05]]</f>
        <v>10886.75</v>
      </c>
      <c r="DP34" s="76">
        <f>+Tabla1[[#This Row],[mto_devenga_06]]</f>
        <v>0</v>
      </c>
      <c r="DQ34" s="76">
        <f>+Tabla1[[#This Row],[mto_devenga_07]]</f>
        <v>19639.400000000001</v>
      </c>
      <c r="DR34" s="76">
        <f>+Tabla1[[#This Row],[mto_devenga_08]]</f>
        <v>0</v>
      </c>
      <c r="DS34" s="76">
        <f>+Tabla1[[#This Row],[mto_devenga_09]]</f>
        <v>0</v>
      </c>
      <c r="DT34" s="76">
        <f>IFERROR(VLOOKUP(Tabla1[[#This Row],[COD SE]],PF_OCTUBRE,14,0),"0")</f>
        <v>0</v>
      </c>
      <c r="DU34" s="76">
        <f>IFERROR(VLOOKUP(Tabla1[[#This Row],[COD SE]],PF_OCTUBRE,15,0),"0")</f>
        <v>0</v>
      </c>
      <c r="DV34" s="76">
        <f>IFERROR(VLOOKUP(Tabla1[[#This Row],[COD SE]],PF_OCTUBRE,16,0),"0")</f>
        <v>0</v>
      </c>
      <c r="DW34" s="76">
        <f>+SUM(Tabla1[[#This Row],[EJECUTADO 01]:[PF DICIEMBRE
]])</f>
        <v>50642.05</v>
      </c>
      <c r="DX34" s="76">
        <f>IFERROR(VLOOKUP(Tabla1[[#This Row],[COD SE]],PF_OCTUBRE,18,0),"0")</f>
        <v>0</v>
      </c>
      <c r="DY34" s="76">
        <f>IFERROR(VLOOKUP(Tabla1[[#This Row],[COD SE]],PF_OCTUBRE,19,0),"0")</f>
        <v>3.9499999999996183</v>
      </c>
      <c r="DZ34" s="76">
        <f>IFERROR(VLOOKUP(Tabla1[[#This Row],[COD SE]],PF_OCTUBRE,20,0),"0")</f>
        <v>3.9499999999996183</v>
      </c>
      <c r="EA34" s="76">
        <f>+Tabla1[[#This Row],[TOTAL EJEC REAL]]+Tabla1[[#This Row],[SALDO FINAL]]</f>
        <v>50646</v>
      </c>
      <c r="EB34" s="76">
        <f>IFERROR(VLOOKUP(Tabla1[[#This Row],[COD SE]],PF_OCTUBRE,22,0),"0")</f>
        <v>3.9499999999996183</v>
      </c>
      <c r="EC34" s="76">
        <f>+IFERROR(VLOOKUP(Tabla1[[#This Row],[COD SE]],SALDO_ESC_2,7,0),0)</f>
        <v>0</v>
      </c>
      <c r="ED34" s="76">
        <f>+IFERROR(VLOOKUP(Tabla1[[#This Row],[COD SE]],SALDO_ESC_3,7,0),0)</f>
        <v>3.9499999999996183</v>
      </c>
      <c r="EE34" s="76">
        <f>+Tabla1[[#This Row],[mto_pim]]-Tabla1[[#This Row],[TRANSF ESC2 ]]</f>
        <v>57865</v>
      </c>
      <c r="EF34" s="76">
        <f>+Tabla1[[#This Row],[mto_pim]]-Tabla1[[#This Row],[TRANFS ESC 3 ]]</f>
        <v>57861.05</v>
      </c>
      <c r="EG34" s="76">
        <f>+IFERROR(VLOOKUP(Tabla1[[#This Row],[COD SE]],HISTORICO,4,0),0)</f>
        <v>0</v>
      </c>
      <c r="EH34" s="76">
        <f>+IFERROR(VLOOKUP(Tabla1[[#This Row],[COD SE]],HISTORICO,5,0),0)</f>
        <v>0</v>
      </c>
      <c r="EI34" s="76">
        <f>+IFERROR(VLOOKUP(Tabla1[[#This Row],[COD SE]],HISTORICO,6,0),0)</f>
        <v>20118</v>
      </c>
      <c r="EJ34" s="76">
        <f>+IFERROR(VLOOKUP(Tabla1[[#This Row],[COD SE]],HISTORICO,7,0),0)</f>
        <v>20118</v>
      </c>
      <c r="EK34" s="76">
        <f>+IFERROR(VLOOKUP(Tabla1[[#This Row],[COD SE]],HISTORICO,8,0),0)</f>
        <v>10888</v>
      </c>
      <c r="EL34" s="76">
        <f>+IFERROR(VLOOKUP(Tabla1[[#This Row],[COD SE]],HISTORICO,9,0),0)</f>
        <v>0</v>
      </c>
      <c r="EM34" s="76">
        <f>+IFERROR(VLOOKUP(Tabla1[[#This Row],[COD SE]],HISTORICO,10,0),0)</f>
        <v>0</v>
      </c>
      <c r="EN34" s="76">
        <f>+IFERROR(VLOOKUP(Tabla1[[#This Row],[COD SE]],HISTORICO,11,0),0)</f>
        <v>0</v>
      </c>
      <c r="EO34" s="76">
        <f>+IFERROR(VLOOKUP(Tabla1[[#This Row],[COD SE]],HISTORICO,12,0),0)</f>
        <v>0</v>
      </c>
      <c r="EP34" s="58">
        <f>+SUM(Tabla1[[#This Row],[EJECUTADO 01]:[EJECUTADO 03]])</f>
        <v>0</v>
      </c>
      <c r="EQ34" s="58">
        <f>+SUM(Tabla1[[#This Row],[EJECUTADO 04]:[EJECUTADO 06]])</f>
        <v>31002.65</v>
      </c>
      <c r="ER34" s="58">
        <f>+SUM(Tabla1[[#This Row],[EJECUTADO 07]:[EJECUTADO 09]])</f>
        <v>19639.400000000001</v>
      </c>
      <c r="ES34" s="58">
        <f>+SUM(Tabla1[[#This Row],[PF OCTUBRE]:[PF DICIEMBRE
]])</f>
        <v>0</v>
      </c>
      <c r="ET34" s="58">
        <f>+SUM(Tabla1[[#This Row],[EJECUTADO 01]:[EJECUTADO 09]])</f>
        <v>50642.05</v>
      </c>
    </row>
    <row r="35" spans="1:150" ht="12.75" customHeight="1" x14ac:dyDescent="0.2">
      <c r="A35" s="369">
        <v>2025</v>
      </c>
      <c r="B35" s="369" t="s">
        <v>1969</v>
      </c>
      <c r="C35" s="369" t="s">
        <v>1970</v>
      </c>
      <c r="D35" s="369" t="s">
        <v>1971</v>
      </c>
      <c r="E35" s="369">
        <v>1650</v>
      </c>
      <c r="F35" s="369" t="s">
        <v>1597</v>
      </c>
      <c r="G35" s="369" t="s">
        <v>1999</v>
      </c>
      <c r="H35" s="369" t="s">
        <v>1604</v>
      </c>
      <c r="I35" s="369" t="s">
        <v>2000</v>
      </c>
      <c r="J35" s="369" t="s">
        <v>2017</v>
      </c>
      <c r="K35" s="369" t="s">
        <v>1975</v>
      </c>
      <c r="L35" s="369" t="s">
        <v>1976</v>
      </c>
      <c r="M35" s="369" t="s">
        <v>1977</v>
      </c>
      <c r="N35" s="369">
        <v>1</v>
      </c>
      <c r="O35" s="369" t="s">
        <v>2018</v>
      </c>
      <c r="P35" s="369" t="s">
        <v>2019</v>
      </c>
      <c r="Q35" s="369">
        <v>1732</v>
      </c>
      <c r="R35" s="369">
        <v>0</v>
      </c>
      <c r="S35" s="369">
        <v>0</v>
      </c>
      <c r="T35" s="369">
        <v>0</v>
      </c>
      <c r="U35" s="369">
        <v>3</v>
      </c>
      <c r="V35" s="369" t="s">
        <v>1980</v>
      </c>
      <c r="W35" s="369" t="s">
        <v>1981</v>
      </c>
      <c r="X35" s="369" t="s">
        <v>1982</v>
      </c>
      <c r="Y35" s="369" t="s">
        <v>1983</v>
      </c>
      <c r="Z35" s="369" t="s">
        <v>1984</v>
      </c>
      <c r="AA35" s="369" t="s">
        <v>2004</v>
      </c>
      <c r="AB35" s="369" t="s">
        <v>1986</v>
      </c>
      <c r="AC35" s="369" t="s">
        <v>1672</v>
      </c>
      <c r="AD35" s="369" t="s">
        <v>1684</v>
      </c>
      <c r="AE35" s="369" t="s">
        <v>1685</v>
      </c>
      <c r="AF35" s="369" t="s">
        <v>1686</v>
      </c>
      <c r="AG35" s="369" t="s">
        <v>1687</v>
      </c>
      <c r="AH35" s="369">
        <v>11615</v>
      </c>
      <c r="AI35" s="369">
        <v>-4615</v>
      </c>
      <c r="AJ35" s="369">
        <v>7000</v>
      </c>
      <c r="AK35" s="370">
        <v>1903.99</v>
      </c>
      <c r="AL35" s="370">
        <v>1903.99</v>
      </c>
      <c r="AM35" s="370">
        <v>0</v>
      </c>
      <c r="AN35" s="370">
        <v>0</v>
      </c>
      <c r="AO35" s="370">
        <v>1903.99</v>
      </c>
      <c r="AP35" s="370">
        <v>0</v>
      </c>
      <c r="AQ35" s="370">
        <v>0</v>
      </c>
      <c r="AR35" s="370">
        <v>0</v>
      </c>
      <c r="AS35" s="370">
        <v>0</v>
      </c>
      <c r="AT35" s="370">
        <v>0</v>
      </c>
      <c r="AU35" s="370">
        <v>0</v>
      </c>
      <c r="AV35" s="370">
        <v>0</v>
      </c>
      <c r="AW35" s="370">
        <v>0</v>
      </c>
      <c r="AX35" s="370">
        <v>0</v>
      </c>
      <c r="AY35" s="370">
        <v>0</v>
      </c>
      <c r="AZ35" s="370">
        <v>0</v>
      </c>
      <c r="BA35" s="370">
        <v>0</v>
      </c>
      <c r="BB35" s="370">
        <v>1903.99</v>
      </c>
      <c r="BC35" s="370">
        <v>-1903.99</v>
      </c>
      <c r="BD35" s="370">
        <v>1903.99</v>
      </c>
      <c r="BE35" s="370">
        <v>0</v>
      </c>
      <c r="BF35" s="370">
        <v>0</v>
      </c>
      <c r="BG35" s="370">
        <v>0</v>
      </c>
      <c r="BH35" s="370">
        <v>0</v>
      </c>
      <c r="BI35" s="370">
        <v>0</v>
      </c>
      <c r="BJ35" s="370">
        <v>0</v>
      </c>
      <c r="BK35" s="370">
        <v>0</v>
      </c>
      <c r="BL35" s="370">
        <v>0</v>
      </c>
      <c r="BM35" s="370">
        <v>0</v>
      </c>
      <c r="BN35" s="370">
        <v>0</v>
      </c>
      <c r="BO35" s="370">
        <v>0</v>
      </c>
      <c r="BP35" s="370">
        <v>1903.99</v>
      </c>
      <c r="BQ35" s="370">
        <v>0</v>
      </c>
      <c r="BR35" s="370">
        <v>0</v>
      </c>
      <c r="BS35" s="370">
        <v>0</v>
      </c>
      <c r="BT35" s="370">
        <v>0</v>
      </c>
      <c r="BU35" s="370">
        <v>0</v>
      </c>
      <c r="BV35" s="370">
        <v>0</v>
      </c>
      <c r="BW35" s="370">
        <v>0</v>
      </c>
      <c r="BX35" s="370">
        <v>0</v>
      </c>
      <c r="BY35" s="370">
        <v>1903.99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0">
        <v>0</v>
      </c>
      <c r="CF35" s="370">
        <v>0</v>
      </c>
      <c r="CG35" s="370">
        <v>0</v>
      </c>
      <c r="CH35" s="370">
        <v>0</v>
      </c>
      <c r="CI35" s="48" t="s">
        <v>1987</v>
      </c>
      <c r="CJ35" s="48" t="s">
        <v>1991</v>
      </c>
      <c r="CK35" s="48" t="s">
        <v>1990</v>
      </c>
      <c r="CL35" s="48" t="s">
        <v>1998</v>
      </c>
      <c r="CM35" s="48" t="s">
        <v>1990</v>
      </c>
      <c r="CN35" s="48" t="s">
        <v>1991</v>
      </c>
      <c r="CO35" s="48" t="str">
        <f t="shared" si="16"/>
        <v>2.3.1.99.1.3</v>
      </c>
      <c r="CP35" s="48" t="str">
        <f>+VLOOKUP(Tabla1[[#This Row],[ESPECÍFICA]],CLASIFICADOR_,2,0)</f>
        <v>2.3.1.99.1.3 - LIBROS, DIARIOS, REVISTAS Y OTROS BIENES IMPRESOS NO VINCULADOS A ENSEÑANZA</v>
      </c>
      <c r="CQ35" s="48" t="str">
        <f>+VLOOKUP(Tabla1[[#This Row],[ESPECÍFICA]],CLASIFICADOR_,3,0)</f>
        <v>2.3.1.99 - COMPRA DE OTROS BIENES</v>
      </c>
      <c r="CR35" s="48" t="str">
        <f>+VLOOKUP(Tabla1[[#This Row],[ESPECÍFICA]],CLASIFICADOR_,4,0)</f>
        <v xml:space="preserve"> </v>
      </c>
      <c r="CS35" s="48">
        <f>+VLOOKUP(Tabla1[[#This Row],[ESPECÍFICA]],CLASIFICADOR_,5,0)</f>
        <v>0</v>
      </c>
      <c r="CT35" s="113" t="str">
        <f>+VLOOKUP(Tabla1[[#This Row],[ESPECÍFICA]],CLASIFICADOR_,6,0)</f>
        <v>N/R</v>
      </c>
      <c r="CU35" s="48" t="str">
        <f>+VLOOKUP(Tabla1[[#This Row],[ESPECÍFICA]],CLASIFICADOR_,7,0)</f>
        <v>N/R</v>
      </c>
      <c r="CV35" s="48">
        <f>+VLOOKUP(Tabla1[[#This Row],[ESPECÍFICA]],CLASIFICADOR_,8,0)</f>
        <v>0</v>
      </c>
      <c r="CW35" s="113" t="str">
        <f>+CONCATENATE("2.",Tabla1[[#This Row],[generica]])</f>
        <v>2.3.BIENES Y SERVICIOS</v>
      </c>
      <c r="CX35" s="48" t="str">
        <f t="shared" si="5"/>
        <v>0003-DE</v>
      </c>
      <c r="CY35" s="113" t="str">
        <f t="shared" si="6"/>
        <v>0003-DE (FT)</v>
      </c>
      <c r="CZ35" s="20" t="str">
        <f t="shared" si="7"/>
        <v>0003-DE</v>
      </c>
      <c r="DA35" s="113" t="str">
        <f>+CONCATENATE(Tabla1[[#This Row],[CC COMPLETO]],Tabla1[[#This Row],[ESPECÍFICA]])</f>
        <v>0003-DE2.3.1.99.1.3</v>
      </c>
      <c r="DB35" s="49">
        <f t="shared" si="8"/>
        <v>1903.99</v>
      </c>
      <c r="DC35" s="49">
        <f t="shared" si="9"/>
        <v>1903.99</v>
      </c>
      <c r="DD35" s="49">
        <f t="shared" si="10"/>
        <v>1903.99</v>
      </c>
      <c r="DE35" s="49">
        <f t="shared" si="11"/>
        <v>5096.01</v>
      </c>
      <c r="DF35" s="49">
        <f t="shared" si="12"/>
        <v>0</v>
      </c>
      <c r="DG35" s="49">
        <f t="shared" si="13"/>
        <v>0</v>
      </c>
      <c r="DH35" s="49">
        <f t="shared" si="14"/>
        <v>5096.01</v>
      </c>
      <c r="DI35" s="50">
        <f t="shared" si="15"/>
        <v>0.16392509685751183</v>
      </c>
      <c r="DJ35" s="78">
        <f>+SUM(Tabla1[[#This Row],[EJECUTADO 01]:[EJECUTADO 06]])</f>
        <v>1903.99</v>
      </c>
      <c r="DK35" s="78">
        <f>+Tabla1[[#This Row],[mto_devenga_01]]</f>
        <v>0</v>
      </c>
      <c r="DL35" s="78">
        <f>+Tabla1[[#This Row],[mto_devenga_02]]</f>
        <v>0</v>
      </c>
      <c r="DM35" s="78">
        <f>+Tabla1[[#This Row],[mto_devenga_03]]</f>
        <v>0</v>
      </c>
      <c r="DN35" s="78">
        <f>+Tabla1[[#This Row],[mto_devenga_04]]</f>
        <v>1903.99</v>
      </c>
      <c r="DO35" s="78">
        <f>+Tabla1[[#This Row],[mto_devenga_05]]</f>
        <v>-1903.99</v>
      </c>
      <c r="DP35" s="76">
        <f>+Tabla1[[#This Row],[mto_devenga_06]]</f>
        <v>1903.99</v>
      </c>
      <c r="DQ35" s="76">
        <f>+Tabla1[[#This Row],[mto_devenga_07]]</f>
        <v>0</v>
      </c>
      <c r="DR35" s="76">
        <f>+Tabla1[[#This Row],[mto_devenga_08]]</f>
        <v>0</v>
      </c>
      <c r="DS35" s="76">
        <f>+Tabla1[[#This Row],[mto_devenga_09]]</f>
        <v>0</v>
      </c>
      <c r="DT35" s="76">
        <f>IFERROR(VLOOKUP(Tabla1[[#This Row],[COD SE]],PF_OCTUBRE,14,0),"0")</f>
        <v>0</v>
      </c>
      <c r="DU35" s="76">
        <f>IFERROR(VLOOKUP(Tabla1[[#This Row],[COD SE]],PF_OCTUBRE,15,0),"0")</f>
        <v>0</v>
      </c>
      <c r="DV35" s="76">
        <f>IFERROR(VLOOKUP(Tabla1[[#This Row],[COD SE]],PF_OCTUBRE,16,0),"0")</f>
        <v>0</v>
      </c>
      <c r="DW35" s="76">
        <f>+SUM(Tabla1[[#This Row],[EJECUTADO 01]:[PF DICIEMBRE
]])</f>
        <v>1903.99</v>
      </c>
      <c r="DX35" s="76">
        <f>IFERROR(VLOOKUP(Tabla1[[#This Row],[COD SE]],PF_OCTUBRE,18,0),"0")</f>
        <v>0</v>
      </c>
      <c r="DY35" s="76">
        <f>IFERROR(VLOOKUP(Tabla1[[#This Row],[COD SE]],PF_OCTUBRE,19,0),"0")</f>
        <v>5096.01</v>
      </c>
      <c r="DZ35" s="76">
        <f>IFERROR(VLOOKUP(Tabla1[[#This Row],[COD SE]],PF_OCTUBRE,20,0),"0")</f>
        <v>5096.01</v>
      </c>
      <c r="EA35" s="76">
        <f>+Tabla1[[#This Row],[TOTAL EJEC REAL]]+Tabla1[[#This Row],[SALDO FINAL]]</f>
        <v>7000</v>
      </c>
      <c r="EB35" s="76">
        <f>IFERROR(VLOOKUP(Tabla1[[#This Row],[COD SE]],PF_OCTUBRE,22,0),"0")</f>
        <v>5096.01</v>
      </c>
      <c r="EC35" s="76">
        <f>+IFERROR(VLOOKUP(Tabla1[[#This Row],[COD SE]],SALDO_ESC_2,7,0),0)</f>
        <v>0</v>
      </c>
      <c r="ED35" s="76">
        <f>+IFERROR(VLOOKUP(Tabla1[[#This Row],[COD SE]],SALDO_ESC_3,7,0),0)</f>
        <v>5096.01</v>
      </c>
      <c r="EE35" s="76">
        <f>+Tabla1[[#This Row],[mto_pim]]-Tabla1[[#This Row],[TRANSF ESC2 ]]</f>
        <v>7000</v>
      </c>
      <c r="EF35" s="76">
        <f>+Tabla1[[#This Row],[mto_pim]]-Tabla1[[#This Row],[TRANFS ESC 3 ]]</f>
        <v>1903.9899999999998</v>
      </c>
      <c r="EG35" s="76">
        <f>+IFERROR(VLOOKUP(Tabla1[[#This Row],[COD SE]],HISTORICO,4,0),0)</f>
        <v>1500</v>
      </c>
      <c r="EH35" s="76">
        <f>+IFERROR(VLOOKUP(Tabla1[[#This Row],[COD SE]],HISTORICO,5,0),0)</f>
        <v>0</v>
      </c>
      <c r="EI35" s="76">
        <f>+IFERROR(VLOOKUP(Tabla1[[#This Row],[COD SE]],HISTORICO,6,0),0)</f>
        <v>4000</v>
      </c>
      <c r="EJ35" s="76">
        <f>+IFERROR(VLOOKUP(Tabla1[[#This Row],[COD SE]],HISTORICO,7,0),0)</f>
        <v>4403.99</v>
      </c>
      <c r="EK35" s="76">
        <f>+IFERROR(VLOOKUP(Tabla1[[#This Row],[COD SE]],HISTORICO,8,0),0)</f>
        <v>0</v>
      </c>
      <c r="EL35" s="76">
        <f>+IFERROR(VLOOKUP(Tabla1[[#This Row],[COD SE]],HISTORICO,9,0),0)</f>
        <v>1903.99</v>
      </c>
      <c r="EM35" s="76">
        <f>+IFERROR(VLOOKUP(Tabla1[[#This Row],[COD SE]],HISTORICO,10,0),0)</f>
        <v>0</v>
      </c>
      <c r="EN35" s="76">
        <f>+IFERROR(VLOOKUP(Tabla1[[#This Row],[COD SE]],HISTORICO,11,0),0)</f>
        <v>0</v>
      </c>
      <c r="EO35" s="76">
        <f>+IFERROR(VLOOKUP(Tabla1[[#This Row],[COD SE]],HISTORICO,12,0),0)</f>
        <v>0</v>
      </c>
      <c r="EP35" s="58">
        <f>+SUM(Tabla1[[#This Row],[EJECUTADO 01]:[EJECUTADO 03]])</f>
        <v>0</v>
      </c>
      <c r="EQ35" s="58">
        <f>+SUM(Tabla1[[#This Row],[EJECUTADO 04]:[EJECUTADO 06]])</f>
        <v>1903.99</v>
      </c>
      <c r="ER35" s="58">
        <f>+SUM(Tabla1[[#This Row],[EJECUTADO 07]:[EJECUTADO 09]])</f>
        <v>0</v>
      </c>
      <c r="ES35" s="58">
        <f>+SUM(Tabla1[[#This Row],[PF OCTUBRE]:[PF DICIEMBRE
]])</f>
        <v>0</v>
      </c>
      <c r="ET35" s="58">
        <f>+SUM(Tabla1[[#This Row],[EJECUTADO 01]:[EJECUTADO 09]])</f>
        <v>1903.99</v>
      </c>
    </row>
    <row r="36" spans="1:150" ht="12.75" customHeight="1" x14ac:dyDescent="0.2">
      <c r="A36" s="369">
        <v>2025</v>
      </c>
      <c r="B36" s="369" t="s">
        <v>1969</v>
      </c>
      <c r="C36" s="369" t="s">
        <v>1970</v>
      </c>
      <c r="D36" s="369" t="s">
        <v>1971</v>
      </c>
      <c r="E36" s="369">
        <v>1650</v>
      </c>
      <c r="F36" s="369" t="s">
        <v>1597</v>
      </c>
      <c r="G36" s="369" t="s">
        <v>1999</v>
      </c>
      <c r="H36" s="369" t="s">
        <v>1604</v>
      </c>
      <c r="I36" s="369" t="s">
        <v>2000</v>
      </c>
      <c r="J36" s="369" t="s">
        <v>2017</v>
      </c>
      <c r="K36" s="369" t="s">
        <v>1975</v>
      </c>
      <c r="L36" s="369" t="s">
        <v>1976</v>
      </c>
      <c r="M36" s="369" t="s">
        <v>1977</v>
      </c>
      <c r="N36" s="369">
        <v>1</v>
      </c>
      <c r="O36" s="369" t="s">
        <v>2018</v>
      </c>
      <c r="P36" s="369" t="s">
        <v>2019</v>
      </c>
      <c r="Q36" s="369">
        <v>1732</v>
      </c>
      <c r="R36" s="369">
        <v>0</v>
      </c>
      <c r="S36" s="369">
        <v>0</v>
      </c>
      <c r="T36" s="369">
        <v>0</v>
      </c>
      <c r="U36" s="369">
        <v>3</v>
      </c>
      <c r="V36" s="369" t="s">
        <v>1980</v>
      </c>
      <c r="W36" s="369" t="s">
        <v>1981</v>
      </c>
      <c r="X36" s="369" t="s">
        <v>1982</v>
      </c>
      <c r="Y36" s="369" t="s">
        <v>1983</v>
      </c>
      <c r="Z36" s="369" t="s">
        <v>1984</v>
      </c>
      <c r="AA36" s="369" t="s">
        <v>2004</v>
      </c>
      <c r="AB36" s="369" t="s">
        <v>1986</v>
      </c>
      <c r="AC36" s="369" t="s">
        <v>1656</v>
      </c>
      <c r="AD36" s="369" t="s">
        <v>1657</v>
      </c>
      <c r="AE36" s="369" t="s">
        <v>1660</v>
      </c>
      <c r="AF36" s="369" t="s">
        <v>1661</v>
      </c>
      <c r="AG36" s="369" t="s">
        <v>1663</v>
      </c>
      <c r="AH36" s="369">
        <v>3388841</v>
      </c>
      <c r="AI36" s="369">
        <v>-1256539</v>
      </c>
      <c r="AJ36" s="369">
        <v>2132302</v>
      </c>
      <c r="AK36" s="370">
        <v>1647330.21</v>
      </c>
      <c r="AL36" s="370">
        <v>1644992.47</v>
      </c>
      <c r="AM36" s="370">
        <v>164932.89000000001</v>
      </c>
      <c r="AN36" s="370">
        <v>121379.3</v>
      </c>
      <c r="AO36" s="370">
        <v>111720.69</v>
      </c>
      <c r="AP36" s="370">
        <v>103228.38</v>
      </c>
      <c r="AQ36" s="370">
        <v>80728.38</v>
      </c>
      <c r="AR36" s="370">
        <v>80477.47</v>
      </c>
      <c r="AS36" s="370">
        <v>89231.59</v>
      </c>
      <c r="AT36" s="370">
        <v>92264.67</v>
      </c>
      <c r="AU36" s="370">
        <v>100279.9</v>
      </c>
      <c r="AV36" s="370">
        <v>110344.35</v>
      </c>
      <c r="AW36" s="370">
        <v>0</v>
      </c>
      <c r="AX36" s="370">
        <v>0</v>
      </c>
      <c r="AY36" s="370">
        <v>167136.56</v>
      </c>
      <c r="AZ36" s="370">
        <v>121379.3</v>
      </c>
      <c r="BA36" s="370">
        <v>111854.76</v>
      </c>
      <c r="BB36" s="370">
        <v>101024.71</v>
      </c>
      <c r="BC36" s="370">
        <v>80594.31</v>
      </c>
      <c r="BD36" s="370">
        <v>80477.47</v>
      </c>
      <c r="BE36" s="370">
        <v>89231.59</v>
      </c>
      <c r="BF36" s="370">
        <v>92264.67</v>
      </c>
      <c r="BG36" s="370">
        <v>100279.9</v>
      </c>
      <c r="BH36" s="370">
        <v>110344.35</v>
      </c>
      <c r="BI36" s="370">
        <v>0</v>
      </c>
      <c r="BJ36" s="370">
        <v>0</v>
      </c>
      <c r="BK36" s="370">
        <v>167105.24</v>
      </c>
      <c r="BL36" s="370">
        <v>121410.62</v>
      </c>
      <c r="BM36" s="370">
        <v>111854.76</v>
      </c>
      <c r="BN36" s="370">
        <v>92695.27</v>
      </c>
      <c r="BO36" s="370">
        <v>88923.75</v>
      </c>
      <c r="BP36" s="370">
        <v>80477.47</v>
      </c>
      <c r="BQ36" s="370">
        <v>89231.59</v>
      </c>
      <c r="BR36" s="370">
        <v>92264.67</v>
      </c>
      <c r="BS36" s="370">
        <v>100279.9</v>
      </c>
      <c r="BT36" s="370">
        <v>102800.32000000001</v>
      </c>
      <c r="BU36" s="370">
        <v>0</v>
      </c>
      <c r="BV36" s="370">
        <v>0</v>
      </c>
      <c r="BW36" s="370">
        <v>167136.56</v>
      </c>
      <c r="BX36" s="370">
        <v>121379.3</v>
      </c>
      <c r="BY36" s="370">
        <v>111854.76</v>
      </c>
      <c r="BZ36" s="370">
        <v>103228.38</v>
      </c>
      <c r="CA36" s="370">
        <v>80728.38</v>
      </c>
      <c r="CB36" s="370">
        <v>80477.47</v>
      </c>
      <c r="CC36" s="370">
        <v>89231.59</v>
      </c>
      <c r="CD36" s="370">
        <v>92264.67</v>
      </c>
      <c r="CE36" s="370">
        <v>100279.9</v>
      </c>
      <c r="CF36" s="370">
        <v>84271.94</v>
      </c>
      <c r="CG36" s="370">
        <v>0</v>
      </c>
      <c r="CH36" s="370">
        <v>0</v>
      </c>
      <c r="CI36" s="48" t="s">
        <v>1987</v>
      </c>
      <c r="CJ36" s="48" t="s">
        <v>1990</v>
      </c>
      <c r="CK36" s="48" t="s">
        <v>1990</v>
      </c>
      <c r="CL36" s="48" t="s">
        <v>2010</v>
      </c>
      <c r="CM36" s="48" t="s">
        <v>1990</v>
      </c>
      <c r="CN36" s="48" t="s">
        <v>1987</v>
      </c>
      <c r="CO36" s="48" t="str">
        <f t="shared" si="16"/>
        <v>2.1.1.13.1.2</v>
      </c>
      <c r="CP36" s="48" t="str">
        <f>+VLOOKUP(Tabla1[[#This Row],[ESPECÍFICA]],CLASIFICADOR_,2,0)</f>
        <v>2.1.1.13.1.2 - CONTRATO ADMINISTRATIVO DE SERVICIOS - TRANSITORIO</v>
      </c>
      <c r="CQ36" s="48" t="str">
        <f>+VLOOKUP(Tabla1[[#This Row],[ESPECÍFICA]],CLASIFICADOR_,3,0)</f>
        <v>01.CAS</v>
      </c>
      <c r="CR36" s="48" t="str">
        <f>+VLOOKUP(Tabla1[[#This Row],[ESPECÍFICA]],CLASIFICADOR_,4,0)</f>
        <v xml:space="preserve"> </v>
      </c>
      <c r="CS36" s="48">
        <f>+VLOOKUP(Tabla1[[#This Row],[ESPECÍFICA]],CLASIFICADOR_,5,0)</f>
        <v>0</v>
      </c>
      <c r="CT36" s="113" t="str">
        <f>+VLOOKUP(Tabla1[[#This Row],[ESPECÍFICA]],CLASIFICADOR_,6,0)</f>
        <v>N/R</v>
      </c>
      <c r="CU36" s="48" t="str">
        <f>+VLOOKUP(Tabla1[[#This Row],[ESPECÍFICA]],CLASIFICADOR_,7,0)</f>
        <v>N/R</v>
      </c>
      <c r="CV36" s="48">
        <f>+VLOOKUP(Tabla1[[#This Row],[ESPECÍFICA]],CLASIFICADOR_,8,0)</f>
        <v>0</v>
      </c>
      <c r="CW36" s="113" t="str">
        <f>+CONCATENATE("2.",Tabla1[[#This Row],[generica]])</f>
        <v>2.1.PERSONAL Y OBLIGACIONES SOCIALES</v>
      </c>
      <c r="CX36" s="113" t="str">
        <f t="shared" si="5"/>
        <v>0003-DE</v>
      </c>
      <c r="CY36" s="113" t="str">
        <f t="shared" si="6"/>
        <v>0003-DE (FT)</v>
      </c>
      <c r="CZ36" s="20" t="str">
        <f t="shared" si="7"/>
        <v>0003-DE</v>
      </c>
      <c r="DA36" s="113" t="str">
        <f>+CONCATENATE(Tabla1[[#This Row],[CC COMPLETO]],Tabla1[[#This Row],[ESPECÍFICA]])</f>
        <v>0003-DE2.1.1.13.1.2</v>
      </c>
      <c r="DB36" s="49">
        <f t="shared" si="8"/>
        <v>1054587.6200000001</v>
      </c>
      <c r="DC36" s="49">
        <f t="shared" si="9"/>
        <v>1054587.6200000001</v>
      </c>
      <c r="DD36" s="49">
        <f t="shared" si="10"/>
        <v>1047043.5900000001</v>
      </c>
      <c r="DE36" s="49">
        <f t="shared" si="11"/>
        <v>484971.79000000004</v>
      </c>
      <c r="DF36" s="49">
        <f t="shared" si="12"/>
        <v>2337.7399999999907</v>
      </c>
      <c r="DG36" s="49">
        <f t="shared" si="13"/>
        <v>590404.84999999986</v>
      </c>
      <c r="DH36" s="49">
        <f t="shared" si="14"/>
        <v>1077714.3799999999</v>
      </c>
      <c r="DI36" s="50">
        <f t="shared" si="15"/>
        <v>0.31119418703916768</v>
      </c>
      <c r="DJ36" s="78">
        <f>+SUM(Tabla1[[#This Row],[EJECUTADO 01]:[EJECUTADO 06]])</f>
        <v>662467.11</v>
      </c>
      <c r="DK36" s="78">
        <f>+Tabla1[[#This Row],[mto_devenga_01]]</f>
        <v>167136.56</v>
      </c>
      <c r="DL36" s="78">
        <f>+Tabla1[[#This Row],[mto_devenga_02]]</f>
        <v>121379.3</v>
      </c>
      <c r="DM36" s="78">
        <f>+Tabla1[[#This Row],[mto_devenga_03]]</f>
        <v>111854.76</v>
      </c>
      <c r="DN36" s="78">
        <f>+Tabla1[[#This Row],[mto_devenga_04]]</f>
        <v>101024.71</v>
      </c>
      <c r="DO36" s="78">
        <f>+Tabla1[[#This Row],[mto_devenga_05]]</f>
        <v>80594.31</v>
      </c>
      <c r="DP36" s="76">
        <f>+Tabla1[[#This Row],[mto_devenga_06]]</f>
        <v>80477.47</v>
      </c>
      <c r="DQ36" s="76">
        <f>+Tabla1[[#This Row],[mto_devenga_07]]</f>
        <v>89231.59</v>
      </c>
      <c r="DR36" s="76">
        <f>+Tabla1[[#This Row],[mto_devenga_08]]</f>
        <v>92264.67</v>
      </c>
      <c r="DS36" s="76">
        <f>+Tabla1[[#This Row],[mto_devenga_09]]</f>
        <v>100279.9</v>
      </c>
      <c r="DT36" s="76">
        <f>IFERROR(VLOOKUP(Tabla1[[#This Row],[COD SE]],PF_OCTUBRE,14,0),"0")</f>
        <v>111263.52000000002</v>
      </c>
      <c r="DU36" s="76">
        <f>IFERROR(VLOOKUP(Tabla1[[#This Row],[COD SE]],PF_OCTUBRE,15,0),"0")</f>
        <v>111263.52000000002</v>
      </c>
      <c r="DV36" s="76">
        <f>IFERROR(VLOOKUP(Tabla1[[#This Row],[COD SE]],PF_OCTUBRE,16,0),"0")</f>
        <v>111519.84000000003</v>
      </c>
      <c r="DW36" s="76">
        <f>+SUM(Tabla1[[#This Row],[EJECUTADO 01]:[PF DICIEMBRE
]])</f>
        <v>1278290.1500000001</v>
      </c>
      <c r="DX36" s="76">
        <f>IFERROR(VLOOKUP(Tabla1[[#This Row],[COD SE]],PF_OCTUBRE,18,0),"0")</f>
        <v>0</v>
      </c>
      <c r="DY36" s="76">
        <f>IFERROR(VLOOKUP(Tabla1[[#This Row],[COD SE]],PF_OCTUBRE,19,0),"0")</f>
        <v>800011.85000000009</v>
      </c>
      <c r="DZ36" s="76">
        <f>IFERROR(VLOOKUP(Tabla1[[#This Row],[COD SE]],PF_OCTUBRE,20,0),"0")</f>
        <v>800011.85000000009</v>
      </c>
      <c r="EA36" s="76">
        <f>+Tabla1[[#This Row],[TOTAL EJEC REAL]]+Tabla1[[#This Row],[SALDO FINAL]]</f>
        <v>2078302.0000000002</v>
      </c>
      <c r="EB36" s="76">
        <f>IFERROR(VLOOKUP(Tabla1[[#This Row],[COD SE]],PF_OCTUBRE,22,0),"0")</f>
        <v>911531.69000000006</v>
      </c>
      <c r="EC36" s="76">
        <f>+IFERROR(VLOOKUP(Tabla1[[#This Row],[COD SE]],SALDO_ESC_2,7,0),0)</f>
        <v>0</v>
      </c>
      <c r="ED36" s="76">
        <f>+IFERROR(VLOOKUP(Tabla1[[#This Row],[COD SE]],SALDO_ESC_3,7,0),0)</f>
        <v>800011.85000000009</v>
      </c>
      <c r="EE36" s="76">
        <f>+Tabla1[[#This Row],[mto_pim]]-Tabla1[[#This Row],[TRANSF ESC2 ]]</f>
        <v>2132302</v>
      </c>
      <c r="EF36" s="76">
        <f>+Tabla1[[#This Row],[mto_pim]]-Tabla1[[#This Row],[TRANFS ESC 3 ]]</f>
        <v>1332290.1499999999</v>
      </c>
      <c r="EG36" s="76">
        <f>+IFERROR(VLOOKUP(Tabla1[[#This Row],[COD SE]],HISTORICO,4,0),0)</f>
        <v>255518.27000000005</v>
      </c>
      <c r="EH36" s="76">
        <f>+IFERROR(VLOOKUP(Tabla1[[#This Row],[COD SE]],HISTORICO,5,0),0)</f>
        <v>136491.23000000001</v>
      </c>
      <c r="EI36" s="76">
        <f>+IFERROR(VLOOKUP(Tabla1[[#This Row],[COD SE]],HISTORICO,6,0),0)</f>
        <v>113698.66000000002</v>
      </c>
      <c r="EJ36" s="76">
        <f>+IFERROR(VLOOKUP(Tabla1[[#This Row],[COD SE]],HISTORICO,7,0),0)</f>
        <v>113698.66000000002</v>
      </c>
      <c r="EK36" s="76">
        <f>+IFERROR(VLOOKUP(Tabla1[[#This Row],[COD SE]],HISTORICO,8,0),0)</f>
        <v>138291.23000000001</v>
      </c>
      <c r="EL36" s="76">
        <f>+IFERROR(VLOOKUP(Tabla1[[#This Row],[COD SE]],HISTORICO,9,0),0)</f>
        <v>81641.900000000009</v>
      </c>
      <c r="EM36" s="76">
        <f>+IFERROR(VLOOKUP(Tabla1[[#This Row],[COD SE]],HISTORICO,10,0),0)</f>
        <v>95377.71</v>
      </c>
      <c r="EN36" s="76">
        <f>+IFERROR(VLOOKUP(Tabla1[[#This Row],[COD SE]],HISTORICO,11,0),0)</f>
        <v>95263.52</v>
      </c>
      <c r="EO36" s="76">
        <f>+IFERROR(VLOOKUP(Tabla1[[#This Row],[COD SE]],HISTORICO,12,0),0)</f>
        <v>111263.52000000002</v>
      </c>
      <c r="EP36" s="58">
        <f>+SUM(Tabla1[[#This Row],[EJECUTADO 01]:[EJECUTADO 03]])</f>
        <v>400370.62</v>
      </c>
      <c r="EQ36" s="58">
        <f>+SUM(Tabla1[[#This Row],[EJECUTADO 04]:[EJECUTADO 06]])</f>
        <v>262096.49000000002</v>
      </c>
      <c r="ER36" s="58">
        <f>+SUM(Tabla1[[#This Row],[EJECUTADO 07]:[EJECUTADO 09]])</f>
        <v>281776.16000000003</v>
      </c>
      <c r="ES36" s="58">
        <f>+SUM(Tabla1[[#This Row],[PF OCTUBRE]:[PF DICIEMBRE
]])</f>
        <v>334046.88000000006</v>
      </c>
      <c r="ET36" s="58">
        <f>+SUM(Tabla1[[#This Row],[EJECUTADO 01]:[EJECUTADO 09]])</f>
        <v>944243.27</v>
      </c>
    </row>
    <row r="37" spans="1:150" ht="12.75" customHeight="1" x14ac:dyDescent="0.2">
      <c r="A37" s="369">
        <v>2025</v>
      </c>
      <c r="B37" s="369" t="s">
        <v>1969</v>
      </c>
      <c r="C37" s="369" t="s">
        <v>1970</v>
      </c>
      <c r="D37" s="369" t="s">
        <v>1971</v>
      </c>
      <c r="E37" s="369">
        <v>1650</v>
      </c>
      <c r="F37" s="369" t="s">
        <v>1597</v>
      </c>
      <c r="G37" s="369" t="s">
        <v>1999</v>
      </c>
      <c r="H37" s="369" t="s">
        <v>1604</v>
      </c>
      <c r="I37" s="369" t="s">
        <v>2000</v>
      </c>
      <c r="J37" s="369" t="s">
        <v>2017</v>
      </c>
      <c r="K37" s="369" t="s">
        <v>1975</v>
      </c>
      <c r="L37" s="369" t="s">
        <v>1976</v>
      </c>
      <c r="M37" s="369" t="s">
        <v>1977</v>
      </c>
      <c r="N37" s="369">
        <v>1</v>
      </c>
      <c r="O37" s="369" t="s">
        <v>2018</v>
      </c>
      <c r="P37" s="369" t="s">
        <v>2019</v>
      </c>
      <c r="Q37" s="369">
        <v>1732</v>
      </c>
      <c r="R37" s="369">
        <v>0</v>
      </c>
      <c r="S37" s="369">
        <v>0</v>
      </c>
      <c r="T37" s="369">
        <v>0</v>
      </c>
      <c r="U37" s="369">
        <v>3</v>
      </c>
      <c r="V37" s="369" t="s">
        <v>1980</v>
      </c>
      <c r="W37" s="369" t="s">
        <v>1981</v>
      </c>
      <c r="X37" s="369" t="s">
        <v>1982</v>
      </c>
      <c r="Y37" s="369" t="s">
        <v>1983</v>
      </c>
      <c r="Z37" s="369" t="s">
        <v>1984</v>
      </c>
      <c r="AA37" s="369" t="s">
        <v>2004</v>
      </c>
      <c r="AB37" s="369" t="s">
        <v>1986</v>
      </c>
      <c r="AC37" s="369" t="s">
        <v>1656</v>
      </c>
      <c r="AD37" s="369" t="s">
        <v>1668</v>
      </c>
      <c r="AE37" s="369" t="s">
        <v>1669</v>
      </c>
      <c r="AF37" s="369" t="s">
        <v>1669</v>
      </c>
      <c r="AG37" s="369" t="s">
        <v>1671</v>
      </c>
      <c r="AH37" s="369">
        <v>200237</v>
      </c>
      <c r="AI37" s="369">
        <v>-43360</v>
      </c>
      <c r="AJ37" s="369">
        <v>156877</v>
      </c>
      <c r="AK37" s="370">
        <v>133940.82999999999</v>
      </c>
      <c r="AL37" s="370">
        <v>133940.82999999999</v>
      </c>
      <c r="AM37" s="370">
        <v>13434.16</v>
      </c>
      <c r="AN37" s="370">
        <v>12350.76</v>
      </c>
      <c r="AO37" s="370">
        <v>11700.72</v>
      </c>
      <c r="AP37" s="370">
        <v>12281.25</v>
      </c>
      <c r="AQ37" s="370">
        <v>9900.67</v>
      </c>
      <c r="AR37" s="370">
        <v>9317.24</v>
      </c>
      <c r="AS37" s="370">
        <v>9317.24</v>
      </c>
      <c r="AT37" s="370">
        <v>9100.56</v>
      </c>
      <c r="AU37" s="370">
        <v>9317.24</v>
      </c>
      <c r="AV37" s="370">
        <v>9533.92</v>
      </c>
      <c r="AW37" s="370">
        <v>0</v>
      </c>
      <c r="AX37" s="370">
        <v>0</v>
      </c>
      <c r="AY37" s="370">
        <v>13434.16</v>
      </c>
      <c r="AZ37" s="370">
        <v>12350.76</v>
      </c>
      <c r="BA37" s="370">
        <v>11700.72</v>
      </c>
      <c r="BB37" s="370">
        <v>12281.25</v>
      </c>
      <c r="BC37" s="370">
        <v>9900.67</v>
      </c>
      <c r="BD37" s="370">
        <v>9317.24</v>
      </c>
      <c r="BE37" s="370">
        <v>9317.24</v>
      </c>
      <c r="BF37" s="370">
        <v>9100.56</v>
      </c>
      <c r="BG37" s="370">
        <v>9317.24</v>
      </c>
      <c r="BH37" s="370">
        <v>9533.92</v>
      </c>
      <c r="BI37" s="370">
        <v>0</v>
      </c>
      <c r="BJ37" s="370">
        <v>0</v>
      </c>
      <c r="BK37" s="370">
        <v>13434.16</v>
      </c>
      <c r="BL37" s="370">
        <v>12350.76</v>
      </c>
      <c r="BM37" s="370">
        <v>11700.72</v>
      </c>
      <c r="BN37" s="370">
        <v>12281.25</v>
      </c>
      <c r="BO37" s="370">
        <v>9900.67</v>
      </c>
      <c r="BP37" s="370">
        <v>9317.24</v>
      </c>
      <c r="BQ37" s="370">
        <v>9317.24</v>
      </c>
      <c r="BR37" s="370">
        <v>9100.56</v>
      </c>
      <c r="BS37" s="370">
        <v>9317.24</v>
      </c>
      <c r="BT37" s="370">
        <v>9533.92</v>
      </c>
      <c r="BU37" s="370">
        <v>0</v>
      </c>
      <c r="BV37" s="370">
        <v>0</v>
      </c>
      <c r="BW37" s="370">
        <v>13434.16</v>
      </c>
      <c r="BX37" s="370">
        <v>12350.76</v>
      </c>
      <c r="BY37" s="370">
        <v>11700.72</v>
      </c>
      <c r="BZ37" s="370">
        <v>12281.25</v>
      </c>
      <c r="CA37" s="370">
        <v>9900.67</v>
      </c>
      <c r="CB37" s="370">
        <v>9317.24</v>
      </c>
      <c r="CC37" s="370">
        <v>9317.24</v>
      </c>
      <c r="CD37" s="370">
        <v>9100.56</v>
      </c>
      <c r="CE37" s="370">
        <v>9317.24</v>
      </c>
      <c r="CF37" s="370">
        <v>9100.56</v>
      </c>
      <c r="CG37" s="370">
        <v>0</v>
      </c>
      <c r="CH37" s="370">
        <v>0</v>
      </c>
      <c r="CI37" s="48" t="s">
        <v>1987</v>
      </c>
      <c r="CJ37" s="48" t="s">
        <v>1990</v>
      </c>
      <c r="CK37" s="48" t="s">
        <v>1991</v>
      </c>
      <c r="CL37" s="48" t="s">
        <v>1990</v>
      </c>
      <c r="CM37" s="48" t="s">
        <v>1990</v>
      </c>
      <c r="CN37" s="48" t="s">
        <v>2014</v>
      </c>
      <c r="CO37" s="48" t="str">
        <f t="shared" si="16"/>
        <v>2.1.3.1.1.15</v>
      </c>
      <c r="CP37" s="48" t="str">
        <f>+VLOOKUP(Tabla1[[#This Row],[ESPECÍFICA]],CLASIFICADOR_,2,0)</f>
        <v>2.1.3.1.1.15 - CONTRIBUCIONES A ESSALUD DE CONTRATO ADMINISTRATIVO DE SERVICIOS</v>
      </c>
      <c r="CQ37" s="48" t="str">
        <f>+VLOOKUP(Tabla1[[#This Row],[ESPECÍFICA]],CLASIFICADOR_,3,0)</f>
        <v>01.CAS</v>
      </c>
      <c r="CR37" s="48" t="str">
        <f>+VLOOKUP(Tabla1[[#This Row],[ESPECÍFICA]],CLASIFICADOR_,4,0)</f>
        <v xml:space="preserve"> </v>
      </c>
      <c r="CS37" s="48">
        <f>+VLOOKUP(Tabla1[[#This Row],[ESPECÍFICA]],CLASIFICADOR_,5,0)</f>
        <v>0</v>
      </c>
      <c r="CT37" s="113" t="str">
        <f>+VLOOKUP(Tabla1[[#This Row],[ESPECÍFICA]],CLASIFICADOR_,6,0)</f>
        <v>N/R</v>
      </c>
      <c r="CU37" s="48" t="str">
        <f>+VLOOKUP(Tabla1[[#This Row],[ESPECÍFICA]],CLASIFICADOR_,7,0)</f>
        <v>N/R</v>
      </c>
      <c r="CV37" s="48">
        <f>+VLOOKUP(Tabla1[[#This Row],[ESPECÍFICA]],CLASIFICADOR_,8,0)</f>
        <v>0</v>
      </c>
      <c r="CW37" s="113" t="str">
        <f>+CONCATENATE("2.",Tabla1[[#This Row],[generica]])</f>
        <v>2.1.PERSONAL Y OBLIGACIONES SOCIALES</v>
      </c>
      <c r="CX37" s="48" t="str">
        <f t="shared" si="5"/>
        <v>0003-DE</v>
      </c>
      <c r="CY37" s="113" t="str">
        <f t="shared" si="6"/>
        <v>0003-DE (FT)</v>
      </c>
      <c r="CZ37" s="20" t="str">
        <f t="shared" si="7"/>
        <v>0003-DE</v>
      </c>
      <c r="DA37" s="113" t="str">
        <f>+CONCATENATE(Tabla1[[#This Row],[CC COMPLETO]],Tabla1[[#This Row],[ESPECÍFICA]])</f>
        <v>0003-DE2.1.3.1.1.15</v>
      </c>
      <c r="DB37" s="49">
        <f t="shared" si="8"/>
        <v>106253.76000000001</v>
      </c>
      <c r="DC37" s="49">
        <f t="shared" si="9"/>
        <v>106253.76000000001</v>
      </c>
      <c r="DD37" s="49">
        <f t="shared" si="10"/>
        <v>106253.76000000001</v>
      </c>
      <c r="DE37" s="49">
        <f t="shared" si="11"/>
        <v>22936.170000000013</v>
      </c>
      <c r="DF37" s="49">
        <f t="shared" si="12"/>
        <v>0</v>
      </c>
      <c r="DG37" s="49">
        <f t="shared" si="13"/>
        <v>27687.069999999978</v>
      </c>
      <c r="DH37" s="49">
        <f t="shared" si="14"/>
        <v>50623.239999999991</v>
      </c>
      <c r="DI37" s="50">
        <f t="shared" si="15"/>
        <v>0.53063999160994224</v>
      </c>
      <c r="DJ37" s="78">
        <f>+SUM(Tabla1[[#This Row],[EJECUTADO 01]:[EJECUTADO 06]])</f>
        <v>68984.800000000003</v>
      </c>
      <c r="DK37" s="78">
        <f>+Tabla1[[#This Row],[mto_devenga_01]]</f>
        <v>13434.16</v>
      </c>
      <c r="DL37" s="78">
        <f>+Tabla1[[#This Row],[mto_devenga_02]]</f>
        <v>12350.76</v>
      </c>
      <c r="DM37" s="78">
        <f>+Tabla1[[#This Row],[mto_devenga_03]]</f>
        <v>11700.72</v>
      </c>
      <c r="DN37" s="78">
        <f>+Tabla1[[#This Row],[mto_devenga_04]]</f>
        <v>12281.25</v>
      </c>
      <c r="DO37" s="78">
        <f>+Tabla1[[#This Row],[mto_devenga_05]]</f>
        <v>9900.67</v>
      </c>
      <c r="DP37" s="76">
        <f>+Tabla1[[#This Row],[mto_devenga_06]]</f>
        <v>9317.24</v>
      </c>
      <c r="DQ37" s="76">
        <f>+Tabla1[[#This Row],[mto_devenga_07]]</f>
        <v>9317.24</v>
      </c>
      <c r="DR37" s="76">
        <f>+Tabla1[[#This Row],[mto_devenga_08]]</f>
        <v>9100.56</v>
      </c>
      <c r="DS37" s="76">
        <f>+Tabla1[[#This Row],[mto_devenga_09]]</f>
        <v>9317.24</v>
      </c>
      <c r="DT37" s="76">
        <f>IFERROR(VLOOKUP(Tabla1[[#This Row],[COD SE]],PF_OCTUBRE,14,0),"0")</f>
        <v>10183.960000000006</v>
      </c>
      <c r="DU37" s="76">
        <f>IFERROR(VLOOKUP(Tabla1[[#This Row],[COD SE]],PF_OCTUBRE,15,0),"0")</f>
        <v>10183.960000000006</v>
      </c>
      <c r="DV37" s="76">
        <f>IFERROR(VLOOKUP(Tabla1[[#This Row],[COD SE]],PF_OCTUBRE,16,0),"0")</f>
        <v>10183.960000000006</v>
      </c>
      <c r="DW37" s="76">
        <f>+SUM(Tabla1[[#This Row],[EJECUTADO 01]:[PF DICIEMBRE
]])</f>
        <v>127271.72000000003</v>
      </c>
      <c r="DX37" s="76">
        <f>IFERROR(VLOOKUP(Tabla1[[#This Row],[COD SE]],PF_OCTUBRE,18,0),"0")</f>
        <v>0</v>
      </c>
      <c r="DY37" s="76">
        <f>IFERROR(VLOOKUP(Tabla1[[#This Row],[COD SE]],PF_OCTUBRE,19,0),"0")</f>
        <v>29605.279999999995</v>
      </c>
      <c r="DZ37" s="76">
        <f>IFERROR(VLOOKUP(Tabla1[[#This Row],[COD SE]],PF_OCTUBRE,20,0),"0")</f>
        <v>29605.279999999995</v>
      </c>
      <c r="EA37" s="76">
        <f>+Tabla1[[#This Row],[TOTAL EJEC REAL]]+Tabla1[[#This Row],[SALDO FINAL]]</f>
        <v>156877.00000000003</v>
      </c>
      <c r="EB37" s="76">
        <f>IFERROR(VLOOKUP(Tabla1[[#This Row],[COD SE]],PF_OCTUBRE,22,0),"0")</f>
        <v>39789.240000000005</v>
      </c>
      <c r="EC37" s="76">
        <f>+IFERROR(VLOOKUP(Tabla1[[#This Row],[COD SE]],SALDO_ESC_2,7,0),0)</f>
        <v>0</v>
      </c>
      <c r="ED37" s="76">
        <f>+IFERROR(VLOOKUP(Tabla1[[#This Row],[COD SE]],SALDO_ESC_3,7,0),0)</f>
        <v>29605.279999999995</v>
      </c>
      <c r="EE37" s="76">
        <f>+Tabla1[[#This Row],[mto_pim]]-Tabla1[[#This Row],[TRANSF ESC2 ]]</f>
        <v>156877</v>
      </c>
      <c r="EF37" s="76">
        <f>+Tabla1[[#This Row],[mto_pim]]-Tabla1[[#This Row],[TRANFS ESC 3 ]]</f>
        <v>127271.72</v>
      </c>
      <c r="EG37" s="76">
        <f>+IFERROR(VLOOKUP(Tabla1[[#This Row],[COD SE]],HISTORICO,4,0),0)</f>
        <v>14477.060000000012</v>
      </c>
      <c r="EH37" s="76">
        <f>+IFERROR(VLOOKUP(Tabla1[[#This Row],[COD SE]],HISTORICO,5,0),0)</f>
        <v>12350.760000000009</v>
      </c>
      <c r="EI37" s="76">
        <f>+IFERROR(VLOOKUP(Tabla1[[#This Row],[COD SE]],HISTORICO,6,0),0)</f>
        <v>11917.400000000009</v>
      </c>
      <c r="EJ37" s="76">
        <f>+IFERROR(VLOOKUP(Tabla1[[#This Row],[COD SE]],HISTORICO,7,0),0)</f>
        <v>11917.400000000009</v>
      </c>
      <c r="EK37" s="76">
        <f>+IFERROR(VLOOKUP(Tabla1[[#This Row],[COD SE]],HISTORICO,8,0),0)</f>
        <v>12526.940000000006</v>
      </c>
      <c r="EL37" s="76">
        <f>+IFERROR(VLOOKUP(Tabla1[[#This Row],[COD SE]],HISTORICO,9,0),0)</f>
        <v>9533.9200000000055</v>
      </c>
      <c r="EM37" s="76">
        <f>+IFERROR(VLOOKUP(Tabla1[[#This Row],[COD SE]],HISTORICO,10,0),0)</f>
        <v>9533.9200000000055</v>
      </c>
      <c r="EN37" s="76">
        <f>+IFERROR(VLOOKUP(Tabla1[[#This Row],[COD SE]],HISTORICO,11,0),0)</f>
        <v>9100.5600000000049</v>
      </c>
      <c r="EO37" s="76">
        <f>+IFERROR(VLOOKUP(Tabla1[[#This Row],[COD SE]],HISTORICO,12,0),0)</f>
        <v>9750.6000000000058</v>
      </c>
      <c r="EP37" s="58">
        <f>+SUM(Tabla1[[#This Row],[EJECUTADO 01]:[EJECUTADO 03]])</f>
        <v>37485.64</v>
      </c>
      <c r="EQ37" s="58">
        <f>+SUM(Tabla1[[#This Row],[EJECUTADO 04]:[EJECUTADO 06]])</f>
        <v>31499.159999999996</v>
      </c>
      <c r="ER37" s="58">
        <f>+SUM(Tabla1[[#This Row],[EJECUTADO 07]:[EJECUTADO 09]])</f>
        <v>27735.040000000001</v>
      </c>
      <c r="ES37" s="58">
        <f>+SUM(Tabla1[[#This Row],[PF OCTUBRE]:[PF DICIEMBRE
]])</f>
        <v>30551.880000000019</v>
      </c>
      <c r="ET37" s="58">
        <f>+SUM(Tabla1[[#This Row],[EJECUTADO 01]:[EJECUTADO 09]])</f>
        <v>96719.840000000011</v>
      </c>
    </row>
    <row r="38" spans="1:150" ht="12.75" customHeight="1" x14ac:dyDescent="0.2">
      <c r="A38" s="369">
        <v>2025</v>
      </c>
      <c r="B38" s="369" t="s">
        <v>1969</v>
      </c>
      <c r="C38" s="369" t="s">
        <v>1970</v>
      </c>
      <c r="D38" s="369" t="s">
        <v>1971</v>
      </c>
      <c r="E38" s="369">
        <v>1650</v>
      </c>
      <c r="F38" s="369" t="s">
        <v>1597</v>
      </c>
      <c r="G38" s="369" t="s">
        <v>1999</v>
      </c>
      <c r="H38" s="369" t="s">
        <v>1604</v>
      </c>
      <c r="I38" s="369" t="s">
        <v>2000</v>
      </c>
      <c r="J38" s="369" t="s">
        <v>2017</v>
      </c>
      <c r="K38" s="369" t="s">
        <v>1975</v>
      </c>
      <c r="L38" s="369" t="s">
        <v>1976</v>
      </c>
      <c r="M38" s="369" t="s">
        <v>1977</v>
      </c>
      <c r="N38" s="369">
        <v>1</v>
      </c>
      <c r="O38" s="369" t="s">
        <v>2018</v>
      </c>
      <c r="P38" s="369" t="s">
        <v>2019</v>
      </c>
      <c r="Q38" s="369">
        <v>1732</v>
      </c>
      <c r="R38" s="369">
        <v>0</v>
      </c>
      <c r="S38" s="369">
        <v>0</v>
      </c>
      <c r="T38" s="369">
        <v>0</v>
      </c>
      <c r="U38" s="369">
        <v>3</v>
      </c>
      <c r="V38" s="369" t="s">
        <v>1980</v>
      </c>
      <c r="W38" s="369" t="s">
        <v>1981</v>
      </c>
      <c r="X38" s="369" t="s">
        <v>1982</v>
      </c>
      <c r="Y38" s="369" t="s">
        <v>1983</v>
      </c>
      <c r="Z38" s="369" t="s">
        <v>1984</v>
      </c>
      <c r="AA38" s="369" t="s">
        <v>2004</v>
      </c>
      <c r="AB38" s="369" t="s">
        <v>1986</v>
      </c>
      <c r="AC38" s="369" t="s">
        <v>1672</v>
      </c>
      <c r="AD38" s="369" t="s">
        <v>1673</v>
      </c>
      <c r="AE38" s="369" t="s">
        <v>1674</v>
      </c>
      <c r="AF38" s="369" t="s">
        <v>1675</v>
      </c>
      <c r="AG38" s="369" t="s">
        <v>1676</v>
      </c>
      <c r="AH38" s="369">
        <v>9600</v>
      </c>
      <c r="AI38" s="369">
        <v>0</v>
      </c>
      <c r="AJ38" s="369">
        <v>9600</v>
      </c>
      <c r="AK38" s="370">
        <v>2393.1</v>
      </c>
      <c r="AL38" s="370">
        <v>2393.1</v>
      </c>
      <c r="AM38" s="370">
        <v>0</v>
      </c>
      <c r="AN38" s="370">
        <v>0</v>
      </c>
      <c r="AO38" s="370">
        <v>0</v>
      </c>
      <c r="AP38" s="370">
        <v>0</v>
      </c>
      <c r="AQ38" s="370">
        <v>483.92</v>
      </c>
      <c r="AR38" s="370">
        <v>0</v>
      </c>
      <c r="AS38" s="370">
        <v>1909.18</v>
      </c>
      <c r="AT38" s="370">
        <v>0</v>
      </c>
      <c r="AU38" s="370">
        <v>0</v>
      </c>
      <c r="AV38" s="370">
        <v>0</v>
      </c>
      <c r="AW38" s="370">
        <v>0</v>
      </c>
      <c r="AX38" s="370">
        <v>0</v>
      </c>
      <c r="AY38" s="370">
        <v>0</v>
      </c>
      <c r="AZ38" s="370">
        <v>0</v>
      </c>
      <c r="BA38" s="370">
        <v>0</v>
      </c>
      <c r="BB38" s="370">
        <v>0</v>
      </c>
      <c r="BC38" s="370">
        <v>0</v>
      </c>
      <c r="BD38" s="370">
        <v>483.92</v>
      </c>
      <c r="BE38" s="370">
        <v>1360.19</v>
      </c>
      <c r="BF38" s="370">
        <v>548.99</v>
      </c>
      <c r="BG38" s="370">
        <v>0</v>
      </c>
      <c r="BH38" s="370">
        <v>0</v>
      </c>
      <c r="BI38" s="370">
        <v>0</v>
      </c>
      <c r="BJ38" s="370">
        <v>0</v>
      </c>
      <c r="BK38" s="370">
        <v>0</v>
      </c>
      <c r="BL38" s="370">
        <v>0</v>
      </c>
      <c r="BM38" s="370">
        <v>0</v>
      </c>
      <c r="BN38" s="370">
        <v>0</v>
      </c>
      <c r="BO38" s="370">
        <v>0</v>
      </c>
      <c r="BP38" s="370">
        <v>483.92</v>
      </c>
      <c r="BQ38" s="370">
        <v>1360.19</v>
      </c>
      <c r="BR38" s="370">
        <v>548.99</v>
      </c>
      <c r="BS38" s="370">
        <v>0</v>
      </c>
      <c r="BT38" s="370">
        <v>0</v>
      </c>
      <c r="BU38" s="370">
        <v>0</v>
      </c>
      <c r="BV38" s="370">
        <v>0</v>
      </c>
      <c r="BW38" s="370">
        <v>0</v>
      </c>
      <c r="BX38" s="370">
        <v>0</v>
      </c>
      <c r="BY38" s="370">
        <v>0</v>
      </c>
      <c r="BZ38" s="370">
        <v>0</v>
      </c>
      <c r="CA38" s="370">
        <v>483.92</v>
      </c>
      <c r="CB38" s="370">
        <v>0</v>
      </c>
      <c r="CC38" s="370">
        <v>1911.18</v>
      </c>
      <c r="CD38" s="370">
        <v>0</v>
      </c>
      <c r="CE38" s="370">
        <v>0</v>
      </c>
      <c r="CF38" s="370">
        <v>0</v>
      </c>
      <c r="CG38" s="370">
        <v>0</v>
      </c>
      <c r="CH38" s="370">
        <v>0</v>
      </c>
      <c r="CI38" s="48" t="s">
        <v>1987</v>
      </c>
      <c r="CJ38" s="48" t="s">
        <v>1991</v>
      </c>
      <c r="CK38" s="48" t="s">
        <v>1987</v>
      </c>
      <c r="CL38" s="48" t="s">
        <v>1990</v>
      </c>
      <c r="CM38" s="48" t="s">
        <v>1987</v>
      </c>
      <c r="CN38" s="48" t="s">
        <v>1990</v>
      </c>
      <c r="CO38" s="48" t="str">
        <f t="shared" si="16"/>
        <v>2.3.2.1.2.1</v>
      </c>
      <c r="CP38" s="48" t="str">
        <f>+VLOOKUP(Tabla1[[#This Row],[ESPECÍFICA]],CLASIFICADOR_,2,0)</f>
        <v>2.3.2.1.2.1 - PASAJES Y GASTOS DE TRANSPORTE</v>
      </c>
      <c r="CQ38" s="48" t="str">
        <f>+VLOOKUP(Tabla1[[#This Row],[ESPECÍFICA]],CLASIFICADOR_,3,0)</f>
        <v>2.3.2.1 - VIAJES</v>
      </c>
      <c r="CR38" s="48" t="str">
        <f>+VLOOKUP(Tabla1[[#This Row],[ESPECÍFICA]],CLASIFICADOR_,4,0)</f>
        <v>Límite de Gasto</v>
      </c>
      <c r="CS38" s="48" t="str">
        <f>+VLOOKUP(Tabla1[[#This Row],[ESPECÍFICA]],CLASIFICADOR_,5,0)</f>
        <v>10.6 b)</v>
      </c>
      <c r="CT38" s="113" t="str">
        <f>+VLOOKUP(Tabla1[[#This Row],[ESPECÍFICA]],CLASIFICADOR_,6,0)</f>
        <v>N/R</v>
      </c>
      <c r="CU38" s="48" t="str">
        <f>+VLOOKUP(Tabla1[[#This Row],[ESPECÍFICA]],CLASIFICADOR_,7,0)</f>
        <v>N/R</v>
      </c>
      <c r="CV38" s="48">
        <f>+VLOOKUP(Tabla1[[#This Row],[ESPECÍFICA]],CLASIFICADOR_,8,0)</f>
        <v>0</v>
      </c>
      <c r="CW38" s="113" t="str">
        <f>+CONCATENATE("2.",Tabla1[[#This Row],[generica]])</f>
        <v>2.3.BIENES Y SERVICIOS</v>
      </c>
      <c r="CX38" s="48" t="str">
        <f t="shared" si="5"/>
        <v>0003-DE</v>
      </c>
      <c r="CY38" s="113" t="str">
        <f t="shared" si="6"/>
        <v>0003-DE (FT)</v>
      </c>
      <c r="CZ38" s="20" t="str">
        <f t="shared" si="7"/>
        <v>0003-DE</v>
      </c>
      <c r="DA38" s="113" t="str">
        <f>+CONCATENATE(Tabla1[[#This Row],[CC COMPLETO]],Tabla1[[#This Row],[ESPECÍFICA]])</f>
        <v>0003-DE2.3.2.1.2.1</v>
      </c>
      <c r="DB38" s="49">
        <f t="shared" si="8"/>
        <v>2393.1</v>
      </c>
      <c r="DC38" s="49">
        <f t="shared" si="9"/>
        <v>2393.1000000000004</v>
      </c>
      <c r="DD38" s="49">
        <f t="shared" si="10"/>
        <v>2393.1000000000004</v>
      </c>
      <c r="DE38" s="49">
        <f t="shared" si="11"/>
        <v>7206.9</v>
      </c>
      <c r="DF38" s="49">
        <f t="shared" si="12"/>
        <v>0</v>
      </c>
      <c r="DG38" s="49">
        <f t="shared" si="13"/>
        <v>0</v>
      </c>
      <c r="DH38" s="49">
        <f t="shared" si="14"/>
        <v>7206.9</v>
      </c>
      <c r="DI38" s="50">
        <f t="shared" si="15"/>
        <v>0.24928125000000004</v>
      </c>
      <c r="DJ38" s="78">
        <f>+SUM(Tabla1[[#This Row],[EJECUTADO 01]:[EJECUTADO 06]])</f>
        <v>483.92</v>
      </c>
      <c r="DK38" s="78">
        <f>+Tabla1[[#This Row],[mto_devenga_01]]</f>
        <v>0</v>
      </c>
      <c r="DL38" s="78">
        <f>+Tabla1[[#This Row],[mto_devenga_02]]</f>
        <v>0</v>
      </c>
      <c r="DM38" s="78">
        <f>+Tabla1[[#This Row],[mto_devenga_03]]</f>
        <v>0</v>
      </c>
      <c r="DN38" s="78">
        <f>+Tabla1[[#This Row],[mto_devenga_04]]</f>
        <v>0</v>
      </c>
      <c r="DO38" s="78">
        <f>+Tabla1[[#This Row],[mto_devenga_05]]</f>
        <v>0</v>
      </c>
      <c r="DP38" s="76">
        <f>+Tabla1[[#This Row],[mto_devenga_06]]</f>
        <v>483.92</v>
      </c>
      <c r="DQ38" s="76">
        <f>+Tabla1[[#This Row],[mto_devenga_07]]</f>
        <v>1360.19</v>
      </c>
      <c r="DR38" s="76">
        <f>+Tabla1[[#This Row],[mto_devenga_08]]</f>
        <v>548.99</v>
      </c>
      <c r="DS38" s="76">
        <f>+Tabla1[[#This Row],[mto_devenga_09]]</f>
        <v>0</v>
      </c>
      <c r="DT38" s="76">
        <f>IFERROR(VLOOKUP(Tabla1[[#This Row],[COD SE]],PF_OCTUBRE,14,0),"0")</f>
        <v>0</v>
      </c>
      <c r="DU38" s="76">
        <f>IFERROR(VLOOKUP(Tabla1[[#This Row],[COD SE]],PF_OCTUBRE,15,0),"0")</f>
        <v>0</v>
      </c>
      <c r="DV38" s="76">
        <f>IFERROR(VLOOKUP(Tabla1[[#This Row],[COD SE]],PF_OCTUBRE,16,0),"0")</f>
        <v>0</v>
      </c>
      <c r="DW38" s="76">
        <f>+SUM(Tabla1[[#This Row],[EJECUTADO 01]:[PF DICIEMBRE
]])</f>
        <v>2393.1000000000004</v>
      </c>
      <c r="DX38" s="76">
        <f>IFERROR(VLOOKUP(Tabla1[[#This Row],[COD SE]],PF_OCTUBRE,18,0),"0")</f>
        <v>0</v>
      </c>
      <c r="DY38" s="76">
        <f>IFERROR(VLOOKUP(Tabla1[[#This Row],[COD SE]],PF_OCTUBRE,19,0),"0")</f>
        <v>7206.9</v>
      </c>
      <c r="DZ38" s="76">
        <f>IFERROR(VLOOKUP(Tabla1[[#This Row],[COD SE]],PF_OCTUBRE,20,0),"0")</f>
        <v>7206.9</v>
      </c>
      <c r="EA38" s="76">
        <f>+Tabla1[[#This Row],[TOTAL EJEC REAL]]+Tabla1[[#This Row],[SALDO FINAL]]</f>
        <v>9600</v>
      </c>
      <c r="EB38" s="76">
        <f>IFERROR(VLOOKUP(Tabla1[[#This Row],[COD SE]],PF_OCTUBRE,22,0),"0")</f>
        <v>7206.9</v>
      </c>
      <c r="EC38" s="76">
        <f>+IFERROR(VLOOKUP(Tabla1[[#This Row],[COD SE]],SALDO_ESC_2,7,0),0)</f>
        <v>0</v>
      </c>
      <c r="ED38" s="76">
        <f>+IFERROR(VLOOKUP(Tabla1[[#This Row],[COD SE]],SALDO_ESC_3,7,0),0)</f>
        <v>7206.9</v>
      </c>
      <c r="EE38" s="76">
        <f>+Tabla1[[#This Row],[mto_pim]]-Tabla1[[#This Row],[TRANSF ESC2 ]]</f>
        <v>9600</v>
      </c>
      <c r="EF38" s="76">
        <f>+Tabla1[[#This Row],[mto_pim]]-Tabla1[[#This Row],[TRANFS ESC 3 ]]</f>
        <v>2393.1000000000004</v>
      </c>
      <c r="EG38" s="76">
        <f>+IFERROR(VLOOKUP(Tabla1[[#This Row],[COD SE]],HISTORICO,4,0),0)</f>
        <v>0</v>
      </c>
      <c r="EH38" s="76">
        <f>+IFERROR(VLOOKUP(Tabla1[[#This Row],[COD SE]],HISTORICO,5,0),0)</f>
        <v>0</v>
      </c>
      <c r="EI38" s="76">
        <f>+IFERROR(VLOOKUP(Tabla1[[#This Row],[COD SE]],HISTORICO,6,0),0)</f>
        <v>0</v>
      </c>
      <c r="EJ38" s="76">
        <f>+IFERROR(VLOOKUP(Tabla1[[#This Row],[COD SE]],HISTORICO,7,0),0)</f>
        <v>0</v>
      </c>
      <c r="EK38" s="76">
        <f>+IFERROR(VLOOKUP(Tabla1[[#This Row],[COD SE]],HISTORICO,8,0),0)</f>
        <v>0</v>
      </c>
      <c r="EL38" s="76">
        <f>+IFERROR(VLOOKUP(Tabla1[[#This Row],[COD SE]],HISTORICO,9,0),0)</f>
        <v>0</v>
      </c>
      <c r="EM38" s="76">
        <f>+IFERROR(VLOOKUP(Tabla1[[#This Row],[COD SE]],HISTORICO,10,0),0)</f>
        <v>1200</v>
      </c>
      <c r="EN38" s="76">
        <f>+IFERROR(VLOOKUP(Tabla1[[#This Row],[COD SE]],HISTORICO,11,0),0)</f>
        <v>550.99</v>
      </c>
      <c r="EO38" s="76">
        <f>+IFERROR(VLOOKUP(Tabla1[[#This Row],[COD SE]],HISTORICO,12,0),0)</f>
        <v>2002</v>
      </c>
      <c r="EP38" s="58">
        <f>+SUM(Tabla1[[#This Row],[EJECUTADO 01]:[EJECUTADO 03]])</f>
        <v>0</v>
      </c>
      <c r="EQ38" s="58">
        <f>+SUM(Tabla1[[#This Row],[EJECUTADO 04]:[EJECUTADO 06]])</f>
        <v>483.92</v>
      </c>
      <c r="ER38" s="58">
        <f>+SUM(Tabla1[[#This Row],[EJECUTADO 07]:[EJECUTADO 09]])</f>
        <v>1909.18</v>
      </c>
      <c r="ES38" s="58">
        <f>+SUM(Tabla1[[#This Row],[PF OCTUBRE]:[PF DICIEMBRE
]])</f>
        <v>0</v>
      </c>
      <c r="ET38" s="58">
        <f>+SUM(Tabla1[[#This Row],[EJECUTADO 01]:[EJECUTADO 09]])</f>
        <v>2393.1000000000004</v>
      </c>
    </row>
    <row r="39" spans="1:150" ht="12.75" customHeight="1" x14ac:dyDescent="0.2">
      <c r="A39" s="369">
        <v>2025</v>
      </c>
      <c r="B39" s="369" t="s">
        <v>1969</v>
      </c>
      <c r="C39" s="369" t="s">
        <v>1970</v>
      </c>
      <c r="D39" s="369" t="s">
        <v>1971</v>
      </c>
      <c r="E39" s="369">
        <v>1650</v>
      </c>
      <c r="F39" s="369" t="s">
        <v>1597</v>
      </c>
      <c r="G39" s="369" t="s">
        <v>1999</v>
      </c>
      <c r="H39" s="369" t="s">
        <v>1604</v>
      </c>
      <c r="I39" s="369" t="s">
        <v>2000</v>
      </c>
      <c r="J39" s="369" t="s">
        <v>2017</v>
      </c>
      <c r="K39" s="369" t="s">
        <v>1975</v>
      </c>
      <c r="L39" s="369" t="s">
        <v>1976</v>
      </c>
      <c r="M39" s="369" t="s">
        <v>1977</v>
      </c>
      <c r="N39" s="369">
        <v>1</v>
      </c>
      <c r="O39" s="369" t="s">
        <v>2018</v>
      </c>
      <c r="P39" s="369" t="s">
        <v>2019</v>
      </c>
      <c r="Q39" s="369">
        <v>1732</v>
      </c>
      <c r="R39" s="369">
        <v>0</v>
      </c>
      <c r="S39" s="369">
        <v>0</v>
      </c>
      <c r="T39" s="369">
        <v>0</v>
      </c>
      <c r="U39" s="369">
        <v>3</v>
      </c>
      <c r="V39" s="369" t="s">
        <v>1980</v>
      </c>
      <c r="W39" s="369" t="s">
        <v>1981</v>
      </c>
      <c r="X39" s="369" t="s">
        <v>1982</v>
      </c>
      <c r="Y39" s="369" t="s">
        <v>1983</v>
      </c>
      <c r="Z39" s="369" t="s">
        <v>1984</v>
      </c>
      <c r="AA39" s="369" t="s">
        <v>2004</v>
      </c>
      <c r="AB39" s="369" t="s">
        <v>1986</v>
      </c>
      <c r="AC39" s="369" t="s">
        <v>1672</v>
      </c>
      <c r="AD39" s="369" t="s">
        <v>1673</v>
      </c>
      <c r="AE39" s="369" t="s">
        <v>1678</v>
      </c>
      <c r="AF39" s="369" t="s">
        <v>1699</v>
      </c>
      <c r="AG39" s="369" t="s">
        <v>1700</v>
      </c>
      <c r="AH39" s="369">
        <v>342000</v>
      </c>
      <c r="AI39" s="369">
        <v>24000</v>
      </c>
      <c r="AJ39" s="369">
        <v>366000</v>
      </c>
      <c r="AK39" s="370">
        <v>168500</v>
      </c>
      <c r="AL39" s="370">
        <v>168500</v>
      </c>
      <c r="AM39" s="370">
        <v>0</v>
      </c>
      <c r="AN39" s="370">
        <v>46000</v>
      </c>
      <c r="AO39" s="370">
        <v>39000</v>
      </c>
      <c r="AP39" s="370">
        <v>34500</v>
      </c>
      <c r="AQ39" s="370">
        <v>0</v>
      </c>
      <c r="AR39" s="370">
        <v>0</v>
      </c>
      <c r="AS39" s="370">
        <v>49000</v>
      </c>
      <c r="AT39" s="370">
        <v>0</v>
      </c>
      <c r="AU39" s="370">
        <v>0</v>
      </c>
      <c r="AV39" s="370">
        <v>0</v>
      </c>
      <c r="AW39" s="370">
        <v>0</v>
      </c>
      <c r="AX39" s="370">
        <v>0</v>
      </c>
      <c r="AY39" s="370">
        <v>0</v>
      </c>
      <c r="AZ39" s="370">
        <v>0</v>
      </c>
      <c r="BA39" s="370">
        <v>23000</v>
      </c>
      <c r="BB39" s="370">
        <v>26000</v>
      </c>
      <c r="BC39" s="370">
        <v>23000</v>
      </c>
      <c r="BD39" s="370">
        <v>36000</v>
      </c>
      <c r="BE39" s="370">
        <v>11500</v>
      </c>
      <c r="BF39" s="370">
        <v>13000</v>
      </c>
      <c r="BG39" s="370">
        <v>36000</v>
      </c>
      <c r="BH39" s="370">
        <v>0</v>
      </c>
      <c r="BI39" s="370">
        <v>0</v>
      </c>
      <c r="BJ39" s="370">
        <v>0</v>
      </c>
      <c r="BK39" s="370">
        <v>0</v>
      </c>
      <c r="BL39" s="370">
        <v>0</v>
      </c>
      <c r="BM39" s="370">
        <v>23000</v>
      </c>
      <c r="BN39" s="370">
        <v>13000</v>
      </c>
      <c r="BO39" s="370">
        <v>36000</v>
      </c>
      <c r="BP39" s="370">
        <v>24500</v>
      </c>
      <c r="BQ39" s="370">
        <v>23000</v>
      </c>
      <c r="BR39" s="370">
        <v>13000</v>
      </c>
      <c r="BS39" s="370">
        <v>36000</v>
      </c>
      <c r="BT39" s="370">
        <v>0</v>
      </c>
      <c r="BU39" s="370">
        <v>0</v>
      </c>
      <c r="BV39" s="370">
        <v>0</v>
      </c>
      <c r="BW39" s="370">
        <v>0</v>
      </c>
      <c r="BX39" s="370">
        <v>46000</v>
      </c>
      <c r="BY39" s="370">
        <v>39000</v>
      </c>
      <c r="BZ39" s="370">
        <v>34500</v>
      </c>
      <c r="CA39" s="370">
        <v>0</v>
      </c>
      <c r="CB39" s="370">
        <v>0</v>
      </c>
      <c r="CC39" s="370">
        <v>49000</v>
      </c>
      <c r="CD39" s="370">
        <v>0</v>
      </c>
      <c r="CE39" s="370">
        <v>0</v>
      </c>
      <c r="CF39" s="370">
        <v>0</v>
      </c>
      <c r="CG39" s="370">
        <v>0</v>
      </c>
      <c r="CH39" s="370">
        <v>0</v>
      </c>
      <c r="CI39" s="48" t="s">
        <v>1987</v>
      </c>
      <c r="CJ39" s="48" t="s">
        <v>1991</v>
      </c>
      <c r="CK39" s="48" t="s">
        <v>1987</v>
      </c>
      <c r="CL39" s="48" t="s">
        <v>1989</v>
      </c>
      <c r="CM39" s="48" t="s">
        <v>2020</v>
      </c>
      <c r="CN39" s="48" t="s">
        <v>2012</v>
      </c>
      <c r="CO39" s="48" t="str">
        <f t="shared" si="16"/>
        <v>2.3.2.7.14.98</v>
      </c>
      <c r="CP39" s="48" t="str">
        <f>+VLOOKUP(Tabla1[[#This Row],[ESPECÍFICA]],CLASIFICADOR_,2,0)</f>
        <v>2.3.2.7.14.98 - OTROS SERVICIOS TÉCNICOS Y PROFESIONALES DESARROLLADOS POR PERSONAS NATURALES</v>
      </c>
      <c r="CQ39" s="48" t="str">
        <f>+VLOOKUP(Tabla1[[#This Row],[ESPECÍFICA]],CLASIFICADOR_,3,0)</f>
        <v>2.3.2.7 - SERVICIOS PROFESIONALES Y TECNICOS</v>
      </c>
      <c r="CR39" s="48" t="str">
        <f>+VLOOKUP(Tabla1[[#This Row],[ESPECÍFICA]],CLASIFICADOR_,4,0)</f>
        <v xml:space="preserve"> </v>
      </c>
      <c r="CS39" s="48">
        <f>+VLOOKUP(Tabla1[[#This Row],[ESPECÍFICA]],CLASIFICADOR_,5,0)</f>
        <v>0</v>
      </c>
      <c r="CT39" s="113" t="str">
        <f>+VLOOKUP(Tabla1[[#This Row],[ESPECÍFICA]],CLASIFICADOR_,6,0)</f>
        <v>N/R</v>
      </c>
      <c r="CU39" s="48" t="str">
        <f>+VLOOKUP(Tabla1[[#This Row],[ESPECÍFICA]],CLASIFICADOR_,7,0)</f>
        <v>N/R</v>
      </c>
      <c r="CV39" s="48">
        <f>+VLOOKUP(Tabla1[[#This Row],[ESPECÍFICA]],CLASIFICADOR_,8,0)</f>
        <v>0</v>
      </c>
      <c r="CW39" s="113" t="str">
        <f>+CONCATENATE("2.",Tabla1[[#This Row],[generica]])</f>
        <v>2.3.BIENES Y SERVICIOS</v>
      </c>
      <c r="CX39" s="48" t="str">
        <f t="shared" si="5"/>
        <v>0003-DE</v>
      </c>
      <c r="CY39" s="113" t="str">
        <f t="shared" si="6"/>
        <v>0003-DE (FT)</v>
      </c>
      <c r="CZ39" s="20" t="str">
        <f t="shared" si="7"/>
        <v>0003-DE</v>
      </c>
      <c r="DA39" s="113" t="str">
        <f>+CONCATENATE(Tabla1[[#This Row],[CC COMPLETO]],Tabla1[[#This Row],[ESPECÍFICA]])</f>
        <v>0003-DE2.3.2.7.14.98</v>
      </c>
      <c r="DB39" s="49">
        <f t="shared" si="8"/>
        <v>168500</v>
      </c>
      <c r="DC39" s="49">
        <f t="shared" si="9"/>
        <v>168500</v>
      </c>
      <c r="DD39" s="49">
        <f t="shared" si="10"/>
        <v>168500</v>
      </c>
      <c r="DE39" s="49">
        <f t="shared" si="11"/>
        <v>197500</v>
      </c>
      <c r="DF39" s="49">
        <f t="shared" si="12"/>
        <v>0</v>
      </c>
      <c r="DG39" s="49">
        <f t="shared" si="13"/>
        <v>0</v>
      </c>
      <c r="DH39" s="49">
        <f t="shared" si="14"/>
        <v>197500</v>
      </c>
      <c r="DI39" s="50">
        <f t="shared" si="15"/>
        <v>0.49269005847953218</v>
      </c>
      <c r="DJ39" s="78">
        <f>+SUM(Tabla1[[#This Row],[EJECUTADO 01]:[EJECUTADO 06]])</f>
        <v>108000</v>
      </c>
      <c r="DK39" s="78">
        <f>+Tabla1[[#This Row],[mto_devenga_01]]</f>
        <v>0</v>
      </c>
      <c r="DL39" s="78">
        <f>+Tabla1[[#This Row],[mto_devenga_02]]</f>
        <v>0</v>
      </c>
      <c r="DM39" s="78">
        <f>+Tabla1[[#This Row],[mto_devenga_03]]</f>
        <v>23000</v>
      </c>
      <c r="DN39" s="78">
        <f>+Tabla1[[#This Row],[mto_devenga_04]]</f>
        <v>26000</v>
      </c>
      <c r="DO39" s="78">
        <f>+Tabla1[[#This Row],[mto_devenga_05]]</f>
        <v>23000</v>
      </c>
      <c r="DP39" s="76">
        <f>+Tabla1[[#This Row],[mto_devenga_06]]</f>
        <v>36000</v>
      </c>
      <c r="DQ39" s="76">
        <f>+Tabla1[[#This Row],[mto_devenga_07]]</f>
        <v>11500</v>
      </c>
      <c r="DR39" s="76">
        <f>+Tabla1[[#This Row],[mto_devenga_08]]</f>
        <v>13000</v>
      </c>
      <c r="DS39" s="76">
        <f>+Tabla1[[#This Row],[mto_devenga_09]]</f>
        <v>36000</v>
      </c>
      <c r="DT39" s="76">
        <f>IFERROR(VLOOKUP(Tabla1[[#This Row],[COD SE]],PF_OCTUBRE,14,0),"0")</f>
        <v>0</v>
      </c>
      <c r="DU39" s="76">
        <f>IFERROR(VLOOKUP(Tabla1[[#This Row],[COD SE]],PF_OCTUBRE,15,0),"0")</f>
        <v>53250</v>
      </c>
      <c r="DV39" s="76">
        <f>IFERROR(VLOOKUP(Tabla1[[#This Row],[COD SE]],PF_OCTUBRE,16,0),"0")</f>
        <v>53250</v>
      </c>
      <c r="DW39" s="76">
        <f>+SUM(Tabla1[[#This Row],[EJECUTADO 01]:[PF DICIEMBRE
]])</f>
        <v>275000</v>
      </c>
      <c r="DX39" s="76">
        <f>IFERROR(VLOOKUP(Tabla1[[#This Row],[COD SE]],PF_OCTUBRE,18,0),"0")</f>
        <v>0</v>
      </c>
      <c r="DY39" s="76">
        <f>IFERROR(VLOOKUP(Tabla1[[#This Row],[COD SE]],PF_OCTUBRE,19,0),"0")</f>
        <v>91000</v>
      </c>
      <c r="DZ39" s="76">
        <f>IFERROR(VLOOKUP(Tabla1[[#This Row],[COD SE]],PF_OCTUBRE,20,0),"0")</f>
        <v>91000</v>
      </c>
      <c r="EA39" s="76">
        <f>+Tabla1[[#This Row],[TOTAL EJEC REAL]]+Tabla1[[#This Row],[SALDO FINAL]]</f>
        <v>366000</v>
      </c>
      <c r="EB39" s="76">
        <f>IFERROR(VLOOKUP(Tabla1[[#This Row],[COD SE]],PF_OCTUBRE,22,0),"0")</f>
        <v>144250</v>
      </c>
      <c r="EC39" s="76">
        <f>+IFERROR(VLOOKUP(Tabla1[[#This Row],[COD SE]],SALDO_ESC_2,7,0),0)</f>
        <v>0</v>
      </c>
      <c r="ED39" s="76">
        <f>+IFERROR(VLOOKUP(Tabla1[[#This Row],[COD SE]],SALDO_ESC_3,7,0),0)</f>
        <v>91000</v>
      </c>
      <c r="EE39" s="76">
        <f>+Tabla1[[#This Row],[mto_pim]]-Tabla1[[#This Row],[TRANSF ESC2 ]]</f>
        <v>366000</v>
      </c>
      <c r="EF39" s="76">
        <f>+Tabla1[[#This Row],[mto_pim]]-Tabla1[[#This Row],[TRANFS ESC 3 ]]</f>
        <v>275000</v>
      </c>
      <c r="EG39" s="76">
        <f>+IFERROR(VLOOKUP(Tabla1[[#This Row],[COD SE]],HISTORICO,4,0),0)</f>
        <v>0</v>
      </c>
      <c r="EH39" s="76">
        <f>+IFERROR(VLOOKUP(Tabla1[[#This Row],[COD SE]],HISTORICO,5,0),0)</f>
        <v>16000</v>
      </c>
      <c r="EI39" s="76">
        <f>+IFERROR(VLOOKUP(Tabla1[[#This Row],[COD SE]],HISTORICO,6,0),0)</f>
        <v>23000</v>
      </c>
      <c r="EJ39" s="76">
        <f>+IFERROR(VLOOKUP(Tabla1[[#This Row],[COD SE]],HISTORICO,7,0),0)</f>
        <v>23000</v>
      </c>
      <c r="EK39" s="76">
        <f>+IFERROR(VLOOKUP(Tabla1[[#This Row],[COD SE]],HISTORICO,8,0),0)</f>
        <v>34500</v>
      </c>
      <c r="EL39" s="76">
        <f>+IFERROR(VLOOKUP(Tabla1[[#This Row],[COD SE]],HISTORICO,9,0),0)</f>
        <v>36000</v>
      </c>
      <c r="EM39" s="76">
        <f>+IFERROR(VLOOKUP(Tabla1[[#This Row],[COD SE]],HISTORICO,10,0),0)</f>
        <v>44000</v>
      </c>
      <c r="EN39" s="76">
        <f>+IFERROR(VLOOKUP(Tabla1[[#This Row],[COD SE]],HISTORICO,11,0),0)</f>
        <v>24500</v>
      </c>
      <c r="EO39" s="76">
        <f>+IFERROR(VLOOKUP(Tabla1[[#This Row],[COD SE]],HISTORICO,12,0),0)</f>
        <v>36000</v>
      </c>
      <c r="EP39" s="58">
        <f>+SUM(Tabla1[[#This Row],[EJECUTADO 01]:[EJECUTADO 03]])</f>
        <v>23000</v>
      </c>
      <c r="EQ39" s="58">
        <f>+SUM(Tabla1[[#This Row],[EJECUTADO 04]:[EJECUTADO 06]])</f>
        <v>85000</v>
      </c>
      <c r="ER39" s="58">
        <f>+SUM(Tabla1[[#This Row],[EJECUTADO 07]:[EJECUTADO 09]])</f>
        <v>60500</v>
      </c>
      <c r="ES39" s="58">
        <f>+SUM(Tabla1[[#This Row],[PF OCTUBRE]:[PF DICIEMBRE
]])</f>
        <v>106500</v>
      </c>
      <c r="ET39" s="58">
        <f>+SUM(Tabla1[[#This Row],[EJECUTADO 01]:[EJECUTADO 09]])</f>
        <v>168500</v>
      </c>
    </row>
    <row r="40" spans="1:150" ht="12.75" customHeight="1" x14ac:dyDescent="0.2">
      <c r="A40" s="369">
        <v>2025</v>
      </c>
      <c r="B40" s="369" t="s">
        <v>1969</v>
      </c>
      <c r="C40" s="369" t="s">
        <v>1970</v>
      </c>
      <c r="D40" s="369" t="s">
        <v>1971</v>
      </c>
      <c r="E40" s="369">
        <v>1650</v>
      </c>
      <c r="F40" s="369" t="s">
        <v>1597</v>
      </c>
      <c r="G40" s="369" t="s">
        <v>1999</v>
      </c>
      <c r="H40" s="369" t="s">
        <v>1604</v>
      </c>
      <c r="I40" s="369" t="s">
        <v>2000</v>
      </c>
      <c r="J40" s="369" t="s">
        <v>2017</v>
      </c>
      <c r="K40" s="369" t="s">
        <v>1975</v>
      </c>
      <c r="L40" s="369" t="s">
        <v>1976</v>
      </c>
      <c r="M40" s="369" t="s">
        <v>1977</v>
      </c>
      <c r="N40" s="369">
        <v>1</v>
      </c>
      <c r="O40" s="369" t="s">
        <v>2018</v>
      </c>
      <c r="P40" s="369" t="s">
        <v>2019</v>
      </c>
      <c r="Q40" s="369">
        <v>1732</v>
      </c>
      <c r="R40" s="369">
        <v>0</v>
      </c>
      <c r="S40" s="369">
        <v>0</v>
      </c>
      <c r="T40" s="369">
        <v>0</v>
      </c>
      <c r="U40" s="369">
        <v>3</v>
      </c>
      <c r="V40" s="369" t="s">
        <v>1980</v>
      </c>
      <c r="W40" s="369" t="s">
        <v>1981</v>
      </c>
      <c r="X40" s="369" t="s">
        <v>1982</v>
      </c>
      <c r="Y40" s="369" t="s">
        <v>1983</v>
      </c>
      <c r="Z40" s="369" t="s">
        <v>1984</v>
      </c>
      <c r="AA40" s="369" t="s">
        <v>2004</v>
      </c>
      <c r="AB40" s="369" t="s">
        <v>1986</v>
      </c>
      <c r="AC40" s="369" t="s">
        <v>1656</v>
      </c>
      <c r="AD40" s="369" t="s">
        <v>1657</v>
      </c>
      <c r="AE40" s="369" t="s">
        <v>1664</v>
      </c>
      <c r="AF40" s="369" t="s">
        <v>1665</v>
      </c>
      <c r="AG40" s="369" t="s">
        <v>1666</v>
      </c>
      <c r="AH40" s="369">
        <v>0</v>
      </c>
      <c r="AI40" s="369">
        <v>37415</v>
      </c>
      <c r="AJ40" s="369">
        <v>37415</v>
      </c>
      <c r="AK40" s="370">
        <v>37415</v>
      </c>
      <c r="AL40" s="370">
        <v>37415</v>
      </c>
      <c r="AM40" s="370">
        <v>0</v>
      </c>
      <c r="AN40" s="370">
        <v>0</v>
      </c>
      <c r="AO40" s="370">
        <v>0</v>
      </c>
      <c r="AP40" s="370">
        <v>0</v>
      </c>
      <c r="AQ40" s="370">
        <v>0</v>
      </c>
      <c r="AR40" s="370">
        <v>0</v>
      </c>
      <c r="AS40" s="370">
        <v>18707.14</v>
      </c>
      <c r="AT40" s="370">
        <v>0</v>
      </c>
      <c r="AU40" s="370">
        <v>6235.71</v>
      </c>
      <c r="AV40" s="370">
        <v>0</v>
      </c>
      <c r="AW40" s="370">
        <v>0</v>
      </c>
      <c r="AX40" s="370">
        <v>0</v>
      </c>
      <c r="AY40" s="370">
        <v>0</v>
      </c>
      <c r="AZ40" s="370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18707.14</v>
      </c>
      <c r="BF40" s="370">
        <v>0</v>
      </c>
      <c r="BG40" s="370">
        <v>6235.71</v>
      </c>
      <c r="BH40" s="370">
        <v>0</v>
      </c>
      <c r="BI40" s="370">
        <v>0</v>
      </c>
      <c r="BJ40" s="370">
        <v>0</v>
      </c>
      <c r="BK40" s="370">
        <v>0</v>
      </c>
      <c r="BL40" s="370">
        <v>0</v>
      </c>
      <c r="BM40" s="370">
        <v>0</v>
      </c>
      <c r="BN40" s="370">
        <v>0</v>
      </c>
      <c r="BO40" s="370">
        <v>0</v>
      </c>
      <c r="BP40" s="370">
        <v>0</v>
      </c>
      <c r="BQ40" s="370">
        <v>18707.14</v>
      </c>
      <c r="BR40" s="370">
        <v>0</v>
      </c>
      <c r="BS40" s="370">
        <v>6235.71</v>
      </c>
      <c r="BT40" s="370">
        <v>0</v>
      </c>
      <c r="BU40" s="370">
        <v>0</v>
      </c>
      <c r="BV40" s="370">
        <v>0</v>
      </c>
      <c r="BW40" s="370">
        <v>0</v>
      </c>
      <c r="BX40" s="370">
        <v>0</v>
      </c>
      <c r="BY40" s="370">
        <v>0</v>
      </c>
      <c r="BZ40" s="370">
        <v>0</v>
      </c>
      <c r="CA40" s="370">
        <v>0</v>
      </c>
      <c r="CB40" s="370">
        <v>0</v>
      </c>
      <c r="CC40" s="370">
        <v>18707.14</v>
      </c>
      <c r="CD40" s="370">
        <v>0</v>
      </c>
      <c r="CE40" s="370">
        <v>3539.34</v>
      </c>
      <c r="CF40" s="370">
        <v>0</v>
      </c>
      <c r="CG40" s="370">
        <v>0</v>
      </c>
      <c r="CH40" s="370">
        <v>0</v>
      </c>
      <c r="CI40" s="48" t="s">
        <v>1987</v>
      </c>
      <c r="CJ40" s="48" t="s">
        <v>1990</v>
      </c>
      <c r="CK40" s="48" t="s">
        <v>1990</v>
      </c>
      <c r="CL40" s="48" t="s">
        <v>2005</v>
      </c>
      <c r="CM40" s="48" t="s">
        <v>1990</v>
      </c>
      <c r="CN40" s="48" t="s">
        <v>1987</v>
      </c>
      <c r="CO40" s="48" t="str">
        <f t="shared" si="16"/>
        <v>2.1.1.9.1.2</v>
      </c>
      <c r="CP40" s="48" t="str">
        <f>+VLOOKUP(Tabla1[[#This Row],[ESPECÍFICA]],CLASIFICADOR_,2,0)</f>
        <v>2.1.1.9.1.2 - AGUINALDOS</v>
      </c>
      <c r="CQ40" s="48" t="str">
        <f>+VLOOKUP(Tabla1[[#This Row],[ESPECÍFICA]],CLASIFICADOR_,3,0)</f>
        <v>02.SERVIR</v>
      </c>
      <c r="CR40" s="48" t="str">
        <f>+VLOOKUP(Tabla1[[#This Row],[ESPECÍFICA]],CLASIFICADOR_,4,0)</f>
        <v xml:space="preserve"> </v>
      </c>
      <c r="CS40" s="48">
        <f>+VLOOKUP(Tabla1[[#This Row],[ESPECÍFICA]],CLASIFICADOR_,5,0)</f>
        <v>0</v>
      </c>
      <c r="CT40" s="113" t="str">
        <f>+VLOOKUP(Tabla1[[#This Row],[ESPECÍFICA]],CLASIFICADOR_,6,0)</f>
        <v>N/R</v>
      </c>
      <c r="CU40" s="48" t="str">
        <f>+VLOOKUP(Tabla1[[#This Row],[ESPECÍFICA]],CLASIFICADOR_,7,0)</f>
        <v>N/R</v>
      </c>
      <c r="CV40" s="48">
        <f>+VLOOKUP(Tabla1[[#This Row],[ESPECÍFICA]],CLASIFICADOR_,8,0)</f>
        <v>0</v>
      </c>
      <c r="CW40" s="113" t="str">
        <f>+CONCATENATE("2.",Tabla1[[#This Row],[generica]])</f>
        <v>2.1.PERSONAL Y OBLIGACIONES SOCIALES</v>
      </c>
      <c r="CX40" s="48" t="str">
        <f t="shared" si="5"/>
        <v>0003-DE</v>
      </c>
      <c r="CY40" s="113" t="str">
        <f t="shared" si="6"/>
        <v>0003-DE (FT)</v>
      </c>
      <c r="CZ40" s="20" t="str">
        <f t="shared" si="7"/>
        <v>0003-DE</v>
      </c>
      <c r="DA40" s="113" t="str">
        <f>+CONCATENATE(Tabla1[[#This Row],[CC COMPLETO]],Tabla1[[#This Row],[ESPECÍFICA]])</f>
        <v>0003-DE2.1.1.9.1.2</v>
      </c>
      <c r="DB40" s="49">
        <f t="shared" si="8"/>
        <v>24942.85</v>
      </c>
      <c r="DC40" s="49">
        <f t="shared" si="9"/>
        <v>24942.85</v>
      </c>
      <c r="DD40" s="49">
        <f t="shared" si="10"/>
        <v>24942.85</v>
      </c>
      <c r="DE40" s="49">
        <f t="shared" si="11"/>
        <v>0</v>
      </c>
      <c r="DF40" s="49">
        <f t="shared" si="12"/>
        <v>0</v>
      </c>
      <c r="DG40" s="49">
        <f t="shared" si="13"/>
        <v>12472.150000000001</v>
      </c>
      <c r="DH40" s="49">
        <f t="shared" si="14"/>
        <v>12472.150000000001</v>
      </c>
      <c r="DI40" s="50">
        <f t="shared" si="15"/>
        <v>0</v>
      </c>
      <c r="DJ40" s="78">
        <f>+SUM(Tabla1[[#This Row],[EJECUTADO 01]:[EJECUTADO 06]])</f>
        <v>0</v>
      </c>
      <c r="DK40" s="78">
        <f>+Tabla1[[#This Row],[mto_devenga_01]]</f>
        <v>0</v>
      </c>
      <c r="DL40" s="78">
        <f>+Tabla1[[#This Row],[mto_devenga_02]]</f>
        <v>0</v>
      </c>
      <c r="DM40" s="78">
        <f>+Tabla1[[#This Row],[mto_devenga_03]]</f>
        <v>0</v>
      </c>
      <c r="DN40" s="78">
        <f>+Tabla1[[#This Row],[mto_devenga_04]]</f>
        <v>0</v>
      </c>
      <c r="DO40" s="78">
        <f>+Tabla1[[#This Row],[mto_devenga_05]]</f>
        <v>0</v>
      </c>
      <c r="DP40" s="76">
        <f>+Tabla1[[#This Row],[mto_devenga_06]]</f>
        <v>0</v>
      </c>
      <c r="DQ40" s="76">
        <f>+Tabla1[[#This Row],[mto_devenga_07]]</f>
        <v>18707.14</v>
      </c>
      <c r="DR40" s="76">
        <f>+Tabla1[[#This Row],[mto_devenga_08]]</f>
        <v>0</v>
      </c>
      <c r="DS40" s="76">
        <f>+Tabla1[[#This Row],[mto_devenga_09]]</f>
        <v>6235.71</v>
      </c>
      <c r="DT40" s="76">
        <f>IFERROR(VLOOKUP(Tabla1[[#This Row],[COD SE]],PF_OCTUBRE,14,0),"0")</f>
        <v>0</v>
      </c>
      <c r="DU40" s="76">
        <f>IFERROR(VLOOKUP(Tabla1[[#This Row],[COD SE]],PF_OCTUBRE,15,0),"0")</f>
        <v>0</v>
      </c>
      <c r="DV40" s="76">
        <f>IFERROR(VLOOKUP(Tabla1[[#This Row],[COD SE]],PF_OCTUBRE,16,0),"0")</f>
        <v>18707.14</v>
      </c>
      <c r="DW40" s="76">
        <f>+SUM(Tabla1[[#This Row],[EJECUTADO 01]:[PF DICIEMBRE
]])</f>
        <v>43649.99</v>
      </c>
      <c r="DX40" s="76">
        <f>IFERROR(VLOOKUP(Tabla1[[#This Row],[COD SE]],PF_OCTUBRE,18,0),"0")</f>
        <v>0</v>
      </c>
      <c r="DY40" s="76">
        <f>IFERROR(VLOOKUP(Tabla1[[#This Row],[COD SE]],PF_OCTUBRE,19,0),"0")</f>
        <v>-6234.99</v>
      </c>
      <c r="DZ40" s="76">
        <f>IFERROR(VLOOKUP(Tabla1[[#This Row],[COD SE]],PF_OCTUBRE,20,0),"0")</f>
        <v>-6234.99</v>
      </c>
      <c r="EA40" s="76">
        <f>+Tabla1[[#This Row],[TOTAL EJEC REAL]]+Tabla1[[#This Row],[SALDO FINAL]]</f>
        <v>37415</v>
      </c>
      <c r="EB40" s="76">
        <f>IFERROR(VLOOKUP(Tabla1[[#This Row],[COD SE]],PF_OCTUBRE,22,0),"0")</f>
        <v>12472.15</v>
      </c>
      <c r="EC40" s="76">
        <f>+IFERROR(VLOOKUP(Tabla1[[#This Row],[COD SE]],SALDO_ESC_2,7,0),0)</f>
        <v>0</v>
      </c>
      <c r="ED40" s="76">
        <f>+IFERROR(VLOOKUP(Tabla1[[#This Row],[COD SE]],SALDO_ESC_3,7,0),0)</f>
        <v>-6234.99</v>
      </c>
      <c r="EE40" s="76">
        <f>+Tabla1[[#This Row],[mto_pim]]-Tabla1[[#This Row],[TRANSF ESC2 ]]</f>
        <v>37415</v>
      </c>
      <c r="EF40" s="76">
        <f>+Tabla1[[#This Row],[mto_pim]]-Tabla1[[#This Row],[TRANFS ESC 3 ]]</f>
        <v>43649.99</v>
      </c>
      <c r="EG40" s="76">
        <f>+IFERROR(VLOOKUP(Tabla1[[#This Row],[COD SE]],HISTORICO,4,0),0)</f>
        <v>0</v>
      </c>
      <c r="EH40" s="76">
        <f>+IFERROR(VLOOKUP(Tabla1[[#This Row],[COD SE]],HISTORICO,5,0),0)</f>
        <v>0</v>
      </c>
      <c r="EI40" s="76">
        <f>+IFERROR(VLOOKUP(Tabla1[[#This Row],[COD SE]],HISTORICO,6,0),0)</f>
        <v>0</v>
      </c>
      <c r="EJ40" s="76">
        <f>+IFERROR(VLOOKUP(Tabla1[[#This Row],[COD SE]],HISTORICO,7,0),0)</f>
        <v>0</v>
      </c>
      <c r="EK40" s="76">
        <f>+IFERROR(VLOOKUP(Tabla1[[#This Row],[COD SE]],HISTORICO,8,0),0)</f>
        <v>0</v>
      </c>
      <c r="EL40" s="76">
        <f>+IFERROR(VLOOKUP(Tabla1[[#This Row],[COD SE]],HISTORICO,9,0),0)</f>
        <v>0</v>
      </c>
      <c r="EM40" s="76">
        <f>+IFERROR(VLOOKUP(Tabla1[[#This Row],[COD SE]],HISTORICO,10,0),0)</f>
        <v>18707.5</v>
      </c>
      <c r="EN40" s="76">
        <f>+IFERROR(VLOOKUP(Tabla1[[#This Row],[COD SE]],HISTORICO,11,0),0)</f>
        <v>0</v>
      </c>
      <c r="EO40" s="76">
        <f>+IFERROR(VLOOKUP(Tabla1[[#This Row],[COD SE]],HISTORICO,12,0),0)</f>
        <v>0</v>
      </c>
      <c r="EP40" s="58">
        <f>+SUM(Tabla1[[#This Row],[EJECUTADO 01]:[EJECUTADO 03]])</f>
        <v>0</v>
      </c>
      <c r="EQ40" s="58">
        <f>+SUM(Tabla1[[#This Row],[EJECUTADO 04]:[EJECUTADO 06]])</f>
        <v>0</v>
      </c>
      <c r="ER40" s="58">
        <f>+SUM(Tabla1[[#This Row],[EJECUTADO 07]:[EJECUTADO 09]])</f>
        <v>24942.85</v>
      </c>
      <c r="ES40" s="58">
        <f>+SUM(Tabla1[[#This Row],[PF OCTUBRE]:[PF DICIEMBRE
]])</f>
        <v>18707.14</v>
      </c>
      <c r="ET40" s="58">
        <f>+SUM(Tabla1[[#This Row],[EJECUTADO 01]:[EJECUTADO 09]])</f>
        <v>24942.85</v>
      </c>
    </row>
    <row r="41" spans="1:150" ht="12.75" customHeight="1" x14ac:dyDescent="0.2">
      <c r="A41" s="369">
        <v>2025</v>
      </c>
      <c r="B41" s="369" t="s">
        <v>1969</v>
      </c>
      <c r="C41" s="369" t="s">
        <v>1970</v>
      </c>
      <c r="D41" s="369" t="s">
        <v>1971</v>
      </c>
      <c r="E41" s="369">
        <v>1650</v>
      </c>
      <c r="F41" s="369" t="s">
        <v>1597</v>
      </c>
      <c r="G41" s="369" t="s">
        <v>1999</v>
      </c>
      <c r="H41" s="369" t="s">
        <v>1604</v>
      </c>
      <c r="I41" s="369" t="s">
        <v>2000</v>
      </c>
      <c r="J41" s="369" t="s">
        <v>2017</v>
      </c>
      <c r="K41" s="369" t="s">
        <v>1975</v>
      </c>
      <c r="L41" s="369" t="s">
        <v>1976</v>
      </c>
      <c r="M41" s="369" t="s">
        <v>1977</v>
      </c>
      <c r="N41" s="369">
        <v>1</v>
      </c>
      <c r="O41" s="369" t="s">
        <v>2018</v>
      </c>
      <c r="P41" s="369" t="s">
        <v>2019</v>
      </c>
      <c r="Q41" s="369">
        <v>1732</v>
      </c>
      <c r="R41" s="369">
        <v>0</v>
      </c>
      <c r="S41" s="369">
        <v>0</v>
      </c>
      <c r="T41" s="369">
        <v>0</v>
      </c>
      <c r="U41" s="369">
        <v>3</v>
      </c>
      <c r="V41" s="369" t="s">
        <v>1980</v>
      </c>
      <c r="W41" s="369" t="s">
        <v>1981</v>
      </c>
      <c r="X41" s="369" t="s">
        <v>1982</v>
      </c>
      <c r="Y41" s="369" t="s">
        <v>1983</v>
      </c>
      <c r="Z41" s="369" t="s">
        <v>1984</v>
      </c>
      <c r="AA41" s="369" t="s">
        <v>2004</v>
      </c>
      <c r="AB41" s="369" t="s">
        <v>1986</v>
      </c>
      <c r="AC41" s="369" t="s">
        <v>1656</v>
      </c>
      <c r="AD41" s="369" t="s">
        <v>1657</v>
      </c>
      <c r="AE41" s="369" t="s">
        <v>1664</v>
      </c>
      <c r="AF41" s="369" t="s">
        <v>1665</v>
      </c>
      <c r="AG41" s="369" t="s">
        <v>1667</v>
      </c>
      <c r="AH41" s="369">
        <v>48000</v>
      </c>
      <c r="AI41" s="369">
        <v>-13200</v>
      </c>
      <c r="AJ41" s="369">
        <v>34800</v>
      </c>
      <c r="AK41" s="370">
        <v>30900</v>
      </c>
      <c r="AL41" s="370">
        <v>30900</v>
      </c>
      <c r="AM41" s="370">
        <v>0</v>
      </c>
      <c r="AN41" s="370">
        <v>0</v>
      </c>
      <c r="AO41" s="370">
        <v>0</v>
      </c>
      <c r="AP41" s="370">
        <v>0</v>
      </c>
      <c r="AQ41" s="370">
        <v>0</v>
      </c>
      <c r="AR41" s="370">
        <v>0</v>
      </c>
      <c r="AS41" s="370">
        <v>12600</v>
      </c>
      <c r="AT41" s="370">
        <v>0</v>
      </c>
      <c r="AU41" s="370">
        <v>0</v>
      </c>
      <c r="AV41" s="370">
        <v>0</v>
      </c>
      <c r="AW41" s="370">
        <v>0</v>
      </c>
      <c r="AX41" s="370">
        <v>0</v>
      </c>
      <c r="AY41" s="370">
        <v>0</v>
      </c>
      <c r="AZ41" s="370">
        <v>0</v>
      </c>
      <c r="BA41" s="370">
        <v>0</v>
      </c>
      <c r="BB41" s="370">
        <v>0</v>
      </c>
      <c r="BC41" s="370">
        <v>0</v>
      </c>
      <c r="BD41" s="370">
        <v>0</v>
      </c>
      <c r="BE41" s="370">
        <v>12600</v>
      </c>
      <c r="BF41" s="370">
        <v>0</v>
      </c>
      <c r="BG41" s="370">
        <v>0</v>
      </c>
      <c r="BH41" s="370">
        <v>0</v>
      </c>
      <c r="BI41" s="370">
        <v>0</v>
      </c>
      <c r="BJ41" s="370">
        <v>0</v>
      </c>
      <c r="BK41" s="370">
        <v>0</v>
      </c>
      <c r="BL41" s="370">
        <v>0</v>
      </c>
      <c r="BM41" s="370">
        <v>0</v>
      </c>
      <c r="BN41" s="370">
        <v>0</v>
      </c>
      <c r="BO41" s="370">
        <v>0</v>
      </c>
      <c r="BP41" s="370">
        <v>0</v>
      </c>
      <c r="BQ41" s="370">
        <v>12600</v>
      </c>
      <c r="BR41" s="370">
        <v>0</v>
      </c>
      <c r="BS41" s="370">
        <v>0</v>
      </c>
      <c r="BT41" s="370">
        <v>0</v>
      </c>
      <c r="BU41" s="370">
        <v>0</v>
      </c>
      <c r="BV41" s="370">
        <v>0</v>
      </c>
      <c r="BW41" s="370">
        <v>0</v>
      </c>
      <c r="BX41" s="370">
        <v>0</v>
      </c>
      <c r="BY41" s="370">
        <v>0</v>
      </c>
      <c r="BZ41" s="370">
        <v>0</v>
      </c>
      <c r="CA41" s="370">
        <v>0</v>
      </c>
      <c r="CB41" s="370">
        <v>0</v>
      </c>
      <c r="CC41" s="370">
        <v>12600</v>
      </c>
      <c r="CD41" s="370">
        <v>0</v>
      </c>
      <c r="CE41" s="370">
        <v>0</v>
      </c>
      <c r="CF41" s="370">
        <v>0</v>
      </c>
      <c r="CG41" s="370">
        <v>0</v>
      </c>
      <c r="CH41" s="370">
        <v>0</v>
      </c>
      <c r="CI41" s="48" t="s">
        <v>1987</v>
      </c>
      <c r="CJ41" s="48" t="s">
        <v>1990</v>
      </c>
      <c r="CK41" s="48" t="s">
        <v>1990</v>
      </c>
      <c r="CL41" s="48" t="s">
        <v>2005</v>
      </c>
      <c r="CM41" s="48" t="s">
        <v>1990</v>
      </c>
      <c r="CN41" s="48" t="s">
        <v>1993</v>
      </c>
      <c r="CO41" s="48" t="str">
        <f t="shared" si="16"/>
        <v>2.1.1.9.1.4</v>
      </c>
      <c r="CP41" s="48" t="str">
        <f>+VLOOKUP(Tabla1[[#This Row],[ESPECÍFICA]],CLASIFICADOR_,2,0)</f>
        <v>2.1.1.9.1.4 - AGUINALDOS DE CONTRATO ADMINISTRATIVO DE SERVICIOS</v>
      </c>
      <c r="CQ41" s="48" t="str">
        <f>+VLOOKUP(Tabla1[[#This Row],[ESPECÍFICA]],CLASIFICADOR_,3,0)</f>
        <v>01.CAS</v>
      </c>
      <c r="CR41" s="48" t="str">
        <f>+VLOOKUP(Tabla1[[#This Row],[ESPECÍFICA]],CLASIFICADOR_,4,0)</f>
        <v xml:space="preserve"> </v>
      </c>
      <c r="CS41" s="48">
        <f>+VLOOKUP(Tabla1[[#This Row],[ESPECÍFICA]],CLASIFICADOR_,5,0)</f>
        <v>0</v>
      </c>
      <c r="CT41" s="113" t="str">
        <f>+VLOOKUP(Tabla1[[#This Row],[ESPECÍFICA]],CLASIFICADOR_,6,0)</f>
        <v>N/R</v>
      </c>
      <c r="CU41" s="48" t="str">
        <f>+VLOOKUP(Tabla1[[#This Row],[ESPECÍFICA]],CLASIFICADOR_,7,0)</f>
        <v>N/R</v>
      </c>
      <c r="CV41" s="48">
        <f>+VLOOKUP(Tabla1[[#This Row],[ESPECÍFICA]],CLASIFICADOR_,8,0)</f>
        <v>0</v>
      </c>
      <c r="CW41" s="113" t="str">
        <f>+CONCATENATE("2.",Tabla1[[#This Row],[generica]])</f>
        <v>2.1.PERSONAL Y OBLIGACIONES SOCIALES</v>
      </c>
      <c r="CX41" s="48" t="str">
        <f t="shared" si="5"/>
        <v>0003-DE</v>
      </c>
      <c r="CY41" s="113" t="str">
        <f t="shared" si="6"/>
        <v>0003-DE (FT)</v>
      </c>
      <c r="CZ41" s="20" t="str">
        <f t="shared" si="7"/>
        <v>0003-DE</v>
      </c>
      <c r="DA41" s="113" t="str">
        <f>+CONCATENATE(Tabla1[[#This Row],[CC COMPLETO]],Tabla1[[#This Row],[ESPECÍFICA]])</f>
        <v>0003-DE2.1.1.9.1.4</v>
      </c>
      <c r="DB41" s="49">
        <f t="shared" si="8"/>
        <v>12600</v>
      </c>
      <c r="DC41" s="49">
        <f t="shared" si="9"/>
        <v>12600</v>
      </c>
      <c r="DD41" s="49">
        <f t="shared" si="10"/>
        <v>12600</v>
      </c>
      <c r="DE41" s="49">
        <f t="shared" si="11"/>
        <v>3900</v>
      </c>
      <c r="DF41" s="49">
        <f t="shared" si="12"/>
        <v>0</v>
      </c>
      <c r="DG41" s="49">
        <f t="shared" si="13"/>
        <v>18300</v>
      </c>
      <c r="DH41" s="49">
        <f t="shared" si="14"/>
        <v>22200</v>
      </c>
      <c r="DI41" s="50">
        <f t="shared" si="15"/>
        <v>0.26250000000000001</v>
      </c>
      <c r="DJ41" s="78">
        <f>+SUM(Tabla1[[#This Row],[EJECUTADO 01]:[EJECUTADO 06]])</f>
        <v>0</v>
      </c>
      <c r="DK41" s="78">
        <f>+Tabla1[[#This Row],[mto_devenga_01]]</f>
        <v>0</v>
      </c>
      <c r="DL41" s="78">
        <f>+Tabla1[[#This Row],[mto_devenga_02]]</f>
        <v>0</v>
      </c>
      <c r="DM41" s="78">
        <f>+Tabla1[[#This Row],[mto_devenga_03]]</f>
        <v>0</v>
      </c>
      <c r="DN41" s="78">
        <f>+Tabla1[[#This Row],[mto_devenga_04]]</f>
        <v>0</v>
      </c>
      <c r="DO41" s="78">
        <f>+Tabla1[[#This Row],[mto_devenga_05]]</f>
        <v>0</v>
      </c>
      <c r="DP41" s="76">
        <f>+Tabla1[[#This Row],[mto_devenga_06]]</f>
        <v>0</v>
      </c>
      <c r="DQ41" s="76">
        <f>+Tabla1[[#This Row],[mto_devenga_07]]</f>
        <v>12600</v>
      </c>
      <c r="DR41" s="76">
        <f>+Tabla1[[#This Row],[mto_devenga_08]]</f>
        <v>0</v>
      </c>
      <c r="DS41" s="76">
        <f>+Tabla1[[#This Row],[mto_devenga_09]]</f>
        <v>0</v>
      </c>
      <c r="DT41" s="76">
        <f>IFERROR(VLOOKUP(Tabla1[[#This Row],[COD SE]],PF_OCTUBRE,14,0),"0")</f>
        <v>0</v>
      </c>
      <c r="DU41" s="76">
        <f>IFERROR(VLOOKUP(Tabla1[[#This Row],[COD SE]],PF_OCTUBRE,15,0),"0")</f>
        <v>0</v>
      </c>
      <c r="DV41" s="76">
        <f>IFERROR(VLOOKUP(Tabla1[[#This Row],[COD SE]],PF_OCTUBRE,16,0),"0")</f>
        <v>14100</v>
      </c>
      <c r="DW41" s="76">
        <f>+SUM(Tabla1[[#This Row],[EJECUTADO 01]:[PF DICIEMBRE
]])</f>
        <v>26700</v>
      </c>
      <c r="DX41" s="76">
        <f>IFERROR(VLOOKUP(Tabla1[[#This Row],[COD SE]],PF_OCTUBRE,18,0),"0")</f>
        <v>0</v>
      </c>
      <c r="DY41" s="76">
        <f>IFERROR(VLOOKUP(Tabla1[[#This Row],[COD SE]],PF_OCTUBRE,19,0),"0")</f>
        <v>8100</v>
      </c>
      <c r="DZ41" s="76">
        <f>IFERROR(VLOOKUP(Tabla1[[#This Row],[COD SE]],PF_OCTUBRE,20,0),"0")</f>
        <v>8100</v>
      </c>
      <c r="EA41" s="76">
        <f>+Tabla1[[#This Row],[TOTAL EJEC REAL]]+Tabla1[[#This Row],[SALDO FINAL]]</f>
        <v>34800</v>
      </c>
      <c r="EB41" s="76">
        <f>IFERROR(VLOOKUP(Tabla1[[#This Row],[COD SE]],PF_OCTUBRE,22,0),"0")</f>
        <v>22200</v>
      </c>
      <c r="EC41" s="76">
        <f>+IFERROR(VLOOKUP(Tabla1[[#This Row],[COD SE]],SALDO_ESC_2,7,0),0)</f>
        <v>0</v>
      </c>
      <c r="ED41" s="76">
        <f>+IFERROR(VLOOKUP(Tabla1[[#This Row],[COD SE]],SALDO_ESC_3,7,0),0)</f>
        <v>8100</v>
      </c>
      <c r="EE41" s="76">
        <f>+Tabla1[[#This Row],[mto_pim]]-Tabla1[[#This Row],[TRANSF ESC2 ]]</f>
        <v>34800</v>
      </c>
      <c r="EF41" s="76">
        <f>+Tabla1[[#This Row],[mto_pim]]-Tabla1[[#This Row],[TRANFS ESC 3 ]]</f>
        <v>26700</v>
      </c>
      <c r="EG41" s="76">
        <f>+IFERROR(VLOOKUP(Tabla1[[#This Row],[COD SE]],HISTORICO,4,0),0)</f>
        <v>0</v>
      </c>
      <c r="EH41" s="76">
        <f>+IFERROR(VLOOKUP(Tabla1[[#This Row],[COD SE]],HISTORICO,5,0),0)</f>
        <v>0</v>
      </c>
      <c r="EI41" s="76">
        <f>+IFERROR(VLOOKUP(Tabla1[[#This Row],[COD SE]],HISTORICO,6,0),0)</f>
        <v>0</v>
      </c>
      <c r="EJ41" s="76">
        <f>+IFERROR(VLOOKUP(Tabla1[[#This Row],[COD SE]],HISTORICO,7,0),0)</f>
        <v>0</v>
      </c>
      <c r="EK41" s="76">
        <f>+IFERROR(VLOOKUP(Tabla1[[#This Row],[COD SE]],HISTORICO,8,0),0)</f>
        <v>0</v>
      </c>
      <c r="EL41" s="76">
        <f>+IFERROR(VLOOKUP(Tabla1[[#This Row],[COD SE]],HISTORICO,9,0),0)</f>
        <v>0</v>
      </c>
      <c r="EM41" s="76">
        <f>+IFERROR(VLOOKUP(Tabla1[[#This Row],[COD SE]],HISTORICO,10,0),0)</f>
        <v>12600</v>
      </c>
      <c r="EN41" s="76">
        <f>+IFERROR(VLOOKUP(Tabla1[[#This Row],[COD SE]],HISTORICO,11,0),0)</f>
        <v>0</v>
      </c>
      <c r="EO41" s="76">
        <f>+IFERROR(VLOOKUP(Tabla1[[#This Row],[COD SE]],HISTORICO,12,0),0)</f>
        <v>0</v>
      </c>
      <c r="EP41" s="58">
        <f>+SUM(Tabla1[[#This Row],[EJECUTADO 01]:[EJECUTADO 03]])</f>
        <v>0</v>
      </c>
      <c r="EQ41" s="58">
        <f>+SUM(Tabla1[[#This Row],[EJECUTADO 04]:[EJECUTADO 06]])</f>
        <v>0</v>
      </c>
      <c r="ER41" s="58">
        <f>+SUM(Tabla1[[#This Row],[EJECUTADO 07]:[EJECUTADO 09]])</f>
        <v>12600</v>
      </c>
      <c r="ES41" s="58">
        <f>+SUM(Tabla1[[#This Row],[PF OCTUBRE]:[PF DICIEMBRE
]])</f>
        <v>14100</v>
      </c>
      <c r="ET41" s="58">
        <f>+SUM(Tabla1[[#This Row],[EJECUTADO 01]:[EJECUTADO 09]])</f>
        <v>12600</v>
      </c>
    </row>
    <row r="42" spans="1:150" ht="12.75" customHeight="1" x14ac:dyDescent="0.2">
      <c r="A42" s="369">
        <v>2025</v>
      </c>
      <c r="B42" s="369" t="s">
        <v>1969</v>
      </c>
      <c r="C42" s="369" t="s">
        <v>1970</v>
      </c>
      <c r="D42" s="369" t="s">
        <v>1971</v>
      </c>
      <c r="E42" s="369">
        <v>1650</v>
      </c>
      <c r="F42" s="369" t="s">
        <v>1597</v>
      </c>
      <c r="G42" s="369" t="s">
        <v>1999</v>
      </c>
      <c r="H42" s="369" t="s">
        <v>1604</v>
      </c>
      <c r="I42" s="369" t="s">
        <v>2000</v>
      </c>
      <c r="J42" s="369" t="s">
        <v>2017</v>
      </c>
      <c r="K42" s="369" t="s">
        <v>1975</v>
      </c>
      <c r="L42" s="369" t="s">
        <v>1976</v>
      </c>
      <c r="M42" s="369" t="s">
        <v>1977</v>
      </c>
      <c r="N42" s="369">
        <v>1</v>
      </c>
      <c r="O42" s="369" t="s">
        <v>2018</v>
      </c>
      <c r="P42" s="369" t="s">
        <v>2019</v>
      </c>
      <c r="Q42" s="369">
        <v>1732</v>
      </c>
      <c r="R42" s="369">
        <v>0</v>
      </c>
      <c r="S42" s="369">
        <v>0</v>
      </c>
      <c r="T42" s="369">
        <v>0</v>
      </c>
      <c r="U42" s="369">
        <v>3</v>
      </c>
      <c r="V42" s="369" t="s">
        <v>1980</v>
      </c>
      <c r="W42" s="369" t="s">
        <v>1981</v>
      </c>
      <c r="X42" s="369" t="s">
        <v>1982</v>
      </c>
      <c r="Y42" s="369" t="s">
        <v>1983</v>
      </c>
      <c r="Z42" s="369" t="s">
        <v>1984</v>
      </c>
      <c r="AA42" s="369" t="s">
        <v>2004</v>
      </c>
      <c r="AB42" s="369" t="s">
        <v>1986</v>
      </c>
      <c r="AC42" s="369" t="s">
        <v>1672</v>
      </c>
      <c r="AD42" s="369" t="s">
        <v>1673</v>
      </c>
      <c r="AE42" s="369" t="s">
        <v>1688</v>
      </c>
      <c r="AF42" s="369" t="s">
        <v>1689</v>
      </c>
      <c r="AG42" s="369" t="s">
        <v>1690</v>
      </c>
      <c r="AH42" s="369">
        <v>16000</v>
      </c>
      <c r="AI42" s="369">
        <v>-7219</v>
      </c>
      <c r="AJ42" s="369">
        <v>8781</v>
      </c>
      <c r="AK42" s="370">
        <v>0</v>
      </c>
      <c r="AL42" s="370">
        <v>0</v>
      </c>
      <c r="AM42" s="370">
        <v>0</v>
      </c>
      <c r="AN42" s="370">
        <v>0</v>
      </c>
      <c r="AO42" s="370">
        <v>0</v>
      </c>
      <c r="AP42" s="370">
        <v>0</v>
      </c>
      <c r="AQ42" s="370">
        <v>0</v>
      </c>
      <c r="AR42" s="370">
        <v>0</v>
      </c>
      <c r="AS42" s="370">
        <v>0</v>
      </c>
      <c r="AT42" s="370">
        <v>0</v>
      </c>
      <c r="AU42" s="370">
        <v>0</v>
      </c>
      <c r="AV42" s="370">
        <v>0</v>
      </c>
      <c r="AW42" s="370">
        <v>0</v>
      </c>
      <c r="AX42" s="370">
        <v>0</v>
      </c>
      <c r="AY42" s="370">
        <v>0</v>
      </c>
      <c r="AZ42" s="370">
        <v>0</v>
      </c>
      <c r="BA42" s="370">
        <v>0</v>
      </c>
      <c r="BB42" s="370">
        <v>0</v>
      </c>
      <c r="BC42" s="370">
        <v>0</v>
      </c>
      <c r="BD42" s="370">
        <v>0</v>
      </c>
      <c r="BE42" s="370">
        <v>0</v>
      </c>
      <c r="BF42" s="370">
        <v>0</v>
      </c>
      <c r="BG42" s="370">
        <v>0</v>
      </c>
      <c r="BH42" s="370">
        <v>0</v>
      </c>
      <c r="BI42" s="370">
        <v>0</v>
      </c>
      <c r="BJ42" s="370">
        <v>0</v>
      </c>
      <c r="BK42" s="370">
        <v>0</v>
      </c>
      <c r="BL42" s="370">
        <v>0</v>
      </c>
      <c r="BM42" s="370">
        <v>0</v>
      </c>
      <c r="BN42" s="370">
        <v>0</v>
      </c>
      <c r="BO42" s="370">
        <v>0</v>
      </c>
      <c r="BP42" s="370">
        <v>0</v>
      </c>
      <c r="BQ42" s="370">
        <v>0</v>
      </c>
      <c r="BR42" s="370">
        <v>0</v>
      </c>
      <c r="BS42" s="370">
        <v>0</v>
      </c>
      <c r="BT42" s="370">
        <v>0</v>
      </c>
      <c r="BU42" s="370">
        <v>0</v>
      </c>
      <c r="BV42" s="370">
        <v>0</v>
      </c>
      <c r="BW42" s="370">
        <v>0</v>
      </c>
      <c r="BX42" s="370">
        <v>0</v>
      </c>
      <c r="BY42" s="370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0">
        <v>0</v>
      </c>
      <c r="CF42" s="370">
        <v>0</v>
      </c>
      <c r="CG42" s="370">
        <v>0</v>
      </c>
      <c r="CH42" s="370">
        <v>0</v>
      </c>
      <c r="CI42" s="48" t="s">
        <v>1987</v>
      </c>
      <c r="CJ42" s="48" t="s">
        <v>1991</v>
      </c>
      <c r="CK42" s="48" t="s">
        <v>1987</v>
      </c>
      <c r="CL42" s="48" t="s">
        <v>1987</v>
      </c>
      <c r="CM42" s="48" t="s">
        <v>1993</v>
      </c>
      <c r="CN42" s="48" t="s">
        <v>1990</v>
      </c>
      <c r="CO42" s="48" t="str">
        <f t="shared" si="16"/>
        <v>2.3.2.2.4.1</v>
      </c>
      <c r="CP42" s="48" t="str">
        <f>+VLOOKUP(Tabla1[[#This Row],[ESPECÍFICA]],CLASIFICADOR_,2,0)</f>
        <v>2.3.2.2.4.1 - SERVICIO DE PUBLICIDAD</v>
      </c>
      <c r="CQ42" s="48" t="str">
        <f>+VLOOKUP(Tabla1[[#This Row],[ESPECÍFICA]],CLASIFICADOR_,3,0)</f>
        <v>2.3.2.2 - SERVICIOS BASICOS, COMUNICACIONES, PUBLICIDAD Y DIFUSION</v>
      </c>
      <c r="CR42" s="48" t="str">
        <f>+VLOOKUP(Tabla1[[#This Row],[ESPECÍFICA]],CLASIFICADOR_,4,0)</f>
        <v>Límite de Gasto</v>
      </c>
      <c r="CS42" s="48" t="str">
        <f>+VLOOKUP(Tabla1[[#This Row],[ESPECÍFICA]],CLASIFICADOR_,5,0)</f>
        <v>10.6 d)</v>
      </c>
      <c r="CT42" s="113" t="str">
        <f>+VLOOKUP(Tabla1[[#This Row],[ESPECÍFICA]],CLASIFICADOR_,6,0)</f>
        <v>Partidas restringidas</v>
      </c>
      <c r="CU42" s="48">
        <f>+VLOOKUP(Tabla1[[#This Row],[ESPECÍFICA]],CLASIFICADOR_,7,0)</f>
        <v>9.1300000000000008</v>
      </c>
      <c r="CV42" s="48">
        <f>+VLOOKUP(Tabla1[[#This Row],[ESPECÍFICA]],CLASIFICADOR_,8,0)</f>
        <v>9</v>
      </c>
      <c r="CW42" s="113" t="str">
        <f>+CONCATENATE("2.",Tabla1[[#This Row],[generica]])</f>
        <v>2.3.BIENES Y SERVICIOS</v>
      </c>
      <c r="CX42" s="48" t="str">
        <f t="shared" si="5"/>
        <v>0003-DE</v>
      </c>
      <c r="CY42" s="113" t="str">
        <f t="shared" si="6"/>
        <v>0003-DE (FT)</v>
      </c>
      <c r="CZ42" s="20" t="str">
        <f t="shared" si="7"/>
        <v>0003-DE</v>
      </c>
      <c r="DA42" s="113" t="str">
        <f>+CONCATENATE(Tabla1[[#This Row],[CC COMPLETO]],Tabla1[[#This Row],[ESPECÍFICA]])</f>
        <v>0003-DE2.3.2.2.4.1</v>
      </c>
      <c r="DB42" s="49">
        <f t="shared" si="8"/>
        <v>0</v>
      </c>
      <c r="DC42" s="49">
        <f t="shared" si="9"/>
        <v>0</v>
      </c>
      <c r="DD42" s="49">
        <f t="shared" si="10"/>
        <v>0</v>
      </c>
      <c r="DE42" s="49">
        <f t="shared" si="11"/>
        <v>8781</v>
      </c>
      <c r="DF42" s="49">
        <f t="shared" si="12"/>
        <v>0</v>
      </c>
      <c r="DG42" s="49">
        <f t="shared" si="13"/>
        <v>0</v>
      </c>
      <c r="DH42" s="49">
        <f t="shared" si="14"/>
        <v>8781</v>
      </c>
      <c r="DI42" s="50">
        <f t="shared" si="15"/>
        <v>0</v>
      </c>
      <c r="DJ42" s="78">
        <f>+SUM(Tabla1[[#This Row],[EJECUTADO 01]:[EJECUTADO 06]])</f>
        <v>0</v>
      </c>
      <c r="DK42" s="78">
        <f>+Tabla1[[#This Row],[mto_devenga_01]]</f>
        <v>0</v>
      </c>
      <c r="DL42" s="78">
        <f>+Tabla1[[#This Row],[mto_devenga_02]]</f>
        <v>0</v>
      </c>
      <c r="DM42" s="78">
        <f>+Tabla1[[#This Row],[mto_devenga_03]]</f>
        <v>0</v>
      </c>
      <c r="DN42" s="78">
        <f>+Tabla1[[#This Row],[mto_devenga_04]]</f>
        <v>0</v>
      </c>
      <c r="DO42" s="78">
        <f>+Tabla1[[#This Row],[mto_devenga_05]]</f>
        <v>0</v>
      </c>
      <c r="DP42" s="76">
        <f>+Tabla1[[#This Row],[mto_devenga_06]]</f>
        <v>0</v>
      </c>
      <c r="DQ42" s="76">
        <f>+Tabla1[[#This Row],[mto_devenga_07]]</f>
        <v>0</v>
      </c>
      <c r="DR42" s="76">
        <f>+Tabla1[[#This Row],[mto_devenga_08]]</f>
        <v>0</v>
      </c>
      <c r="DS42" s="76">
        <f>+Tabla1[[#This Row],[mto_devenga_09]]</f>
        <v>0</v>
      </c>
      <c r="DT42" s="76">
        <f>IFERROR(VLOOKUP(Tabla1[[#This Row],[COD SE]],PF_OCTUBRE,14,0),"0")</f>
        <v>0</v>
      </c>
      <c r="DU42" s="76">
        <f>IFERROR(VLOOKUP(Tabla1[[#This Row],[COD SE]],PF_OCTUBRE,15,0),"0")</f>
        <v>0</v>
      </c>
      <c r="DV42" s="76">
        <f>IFERROR(VLOOKUP(Tabla1[[#This Row],[COD SE]],PF_OCTUBRE,16,0),"0")</f>
        <v>0</v>
      </c>
      <c r="DW42" s="76">
        <f>+SUM(Tabla1[[#This Row],[EJECUTADO 01]:[PF DICIEMBRE
]])</f>
        <v>0</v>
      </c>
      <c r="DX42" s="76">
        <f>IFERROR(VLOOKUP(Tabla1[[#This Row],[COD SE]],PF_OCTUBRE,18,0),"0")</f>
        <v>0</v>
      </c>
      <c r="DY42" s="76">
        <f>IFERROR(VLOOKUP(Tabla1[[#This Row],[COD SE]],PF_OCTUBRE,19,0),"0")</f>
        <v>16000</v>
      </c>
      <c r="DZ42" s="76">
        <f>IFERROR(VLOOKUP(Tabla1[[#This Row],[COD SE]],PF_OCTUBRE,20,0),"0")</f>
        <v>16000</v>
      </c>
      <c r="EA42" s="76">
        <f>+Tabla1[[#This Row],[TOTAL EJEC REAL]]+Tabla1[[#This Row],[SALDO FINAL]]</f>
        <v>16000</v>
      </c>
      <c r="EB42" s="76">
        <f>IFERROR(VLOOKUP(Tabla1[[#This Row],[COD SE]],PF_OCTUBRE,22,0),"0")</f>
        <v>16000</v>
      </c>
      <c r="EC42" s="76">
        <f>+IFERROR(VLOOKUP(Tabla1[[#This Row],[COD SE]],SALDO_ESC_2,7,0),0)</f>
        <v>0</v>
      </c>
      <c r="ED42" s="76">
        <f>+IFERROR(VLOOKUP(Tabla1[[#This Row],[COD SE]],SALDO_ESC_3,7,0),0)</f>
        <v>16000</v>
      </c>
      <c r="EE42" s="76">
        <f>+Tabla1[[#This Row],[mto_pim]]-Tabla1[[#This Row],[TRANSF ESC2 ]]</f>
        <v>8781</v>
      </c>
      <c r="EF42" s="76">
        <f>+Tabla1[[#This Row],[mto_pim]]-Tabla1[[#This Row],[TRANFS ESC 3 ]]</f>
        <v>-7219</v>
      </c>
      <c r="EG42" s="76">
        <f>+IFERROR(VLOOKUP(Tabla1[[#This Row],[COD SE]],HISTORICO,4,0),0)</f>
        <v>8000</v>
      </c>
      <c r="EH42" s="76">
        <f>+IFERROR(VLOOKUP(Tabla1[[#This Row],[COD SE]],HISTORICO,5,0),0)</f>
        <v>0</v>
      </c>
      <c r="EI42" s="76">
        <f>+IFERROR(VLOOKUP(Tabla1[[#This Row],[COD SE]],HISTORICO,6,0),0)</f>
        <v>0</v>
      </c>
      <c r="EJ42" s="76">
        <f>+IFERROR(VLOOKUP(Tabla1[[#This Row],[COD SE]],HISTORICO,7,0),0)</f>
        <v>0</v>
      </c>
      <c r="EK42" s="76">
        <f>+IFERROR(VLOOKUP(Tabla1[[#This Row],[COD SE]],HISTORICO,8,0),0)</f>
        <v>0</v>
      </c>
      <c r="EL42" s="76">
        <f>+IFERROR(VLOOKUP(Tabla1[[#This Row],[COD SE]],HISTORICO,9,0),0)</f>
        <v>0</v>
      </c>
      <c r="EM42" s="76">
        <f>+IFERROR(VLOOKUP(Tabla1[[#This Row],[COD SE]],HISTORICO,10,0),0)</f>
        <v>0</v>
      </c>
      <c r="EN42" s="76">
        <f>+IFERROR(VLOOKUP(Tabla1[[#This Row],[COD SE]],HISTORICO,11,0),0)</f>
        <v>0</v>
      </c>
      <c r="EO42" s="76">
        <f>+IFERROR(VLOOKUP(Tabla1[[#This Row],[COD SE]],HISTORICO,12,0),0)</f>
        <v>0</v>
      </c>
      <c r="EP42" s="58">
        <f>+SUM(Tabla1[[#This Row],[EJECUTADO 01]:[EJECUTADO 03]])</f>
        <v>0</v>
      </c>
      <c r="EQ42" s="58">
        <f>+SUM(Tabla1[[#This Row],[EJECUTADO 04]:[EJECUTADO 06]])</f>
        <v>0</v>
      </c>
      <c r="ER42" s="58">
        <f>+SUM(Tabla1[[#This Row],[EJECUTADO 07]:[EJECUTADO 09]])</f>
        <v>0</v>
      </c>
      <c r="ES42" s="58">
        <f>+SUM(Tabla1[[#This Row],[PF OCTUBRE]:[PF DICIEMBRE
]])</f>
        <v>0</v>
      </c>
      <c r="ET42" s="58">
        <f>+SUM(Tabla1[[#This Row],[EJECUTADO 01]:[EJECUTADO 09]])</f>
        <v>0</v>
      </c>
    </row>
    <row r="43" spans="1:150" ht="12.75" customHeight="1" x14ac:dyDescent="0.2">
      <c r="A43" s="369">
        <v>2025</v>
      </c>
      <c r="B43" s="369" t="s">
        <v>1969</v>
      </c>
      <c r="C43" s="369" t="s">
        <v>1970</v>
      </c>
      <c r="D43" s="369" t="s">
        <v>1971</v>
      </c>
      <c r="E43" s="369">
        <v>1650</v>
      </c>
      <c r="F43" s="369" t="s">
        <v>1597</v>
      </c>
      <c r="G43" s="369" t="s">
        <v>1999</v>
      </c>
      <c r="H43" s="369" t="s">
        <v>1604</v>
      </c>
      <c r="I43" s="369" t="s">
        <v>2000</v>
      </c>
      <c r="J43" s="369" t="s">
        <v>2017</v>
      </c>
      <c r="K43" s="369" t="s">
        <v>1975</v>
      </c>
      <c r="L43" s="369" t="s">
        <v>1976</v>
      </c>
      <c r="M43" s="369" t="s">
        <v>1977</v>
      </c>
      <c r="N43" s="369">
        <v>1</v>
      </c>
      <c r="O43" s="369" t="s">
        <v>2018</v>
      </c>
      <c r="P43" s="369" t="s">
        <v>2019</v>
      </c>
      <c r="Q43" s="369">
        <v>1732</v>
      </c>
      <c r="R43" s="369">
        <v>0</v>
      </c>
      <c r="S43" s="369">
        <v>0</v>
      </c>
      <c r="T43" s="369">
        <v>0</v>
      </c>
      <c r="U43" s="369">
        <v>3</v>
      </c>
      <c r="V43" s="369" t="s">
        <v>1980</v>
      </c>
      <c r="W43" s="369" t="s">
        <v>1981</v>
      </c>
      <c r="X43" s="369" t="s">
        <v>1982</v>
      </c>
      <c r="Y43" s="369" t="s">
        <v>1983</v>
      </c>
      <c r="Z43" s="369" t="s">
        <v>1984</v>
      </c>
      <c r="AA43" s="369" t="s">
        <v>2004</v>
      </c>
      <c r="AB43" s="369" t="s">
        <v>1986</v>
      </c>
      <c r="AC43" s="369" t="s">
        <v>1656</v>
      </c>
      <c r="AD43" s="369" t="s">
        <v>2006</v>
      </c>
      <c r="AE43" s="369" t="s">
        <v>2007</v>
      </c>
      <c r="AF43" s="369" t="s">
        <v>2007</v>
      </c>
      <c r="AG43" s="369" t="s">
        <v>2009</v>
      </c>
      <c r="AH43" s="369">
        <v>0</v>
      </c>
      <c r="AI43" s="369">
        <v>18708</v>
      </c>
      <c r="AJ43" s="369">
        <v>18708</v>
      </c>
      <c r="AK43" s="370">
        <v>18708</v>
      </c>
      <c r="AL43" s="370">
        <v>18708</v>
      </c>
      <c r="AM43" s="370">
        <v>0</v>
      </c>
      <c r="AN43" s="370">
        <v>0</v>
      </c>
      <c r="AO43" s="370">
        <v>0</v>
      </c>
      <c r="AP43" s="370">
        <v>0</v>
      </c>
      <c r="AQ43" s="370">
        <v>6752.8</v>
      </c>
      <c r="AR43" s="370">
        <v>0</v>
      </c>
      <c r="AS43" s="370">
        <v>0</v>
      </c>
      <c r="AT43" s="370">
        <v>0</v>
      </c>
      <c r="AU43" s="370">
        <v>5669.92</v>
      </c>
      <c r="AV43" s="370">
        <v>0</v>
      </c>
      <c r="AW43" s="370">
        <v>0</v>
      </c>
      <c r="AX43" s="370">
        <v>0</v>
      </c>
      <c r="AY43" s="370">
        <v>0</v>
      </c>
      <c r="AZ43" s="370">
        <v>0</v>
      </c>
      <c r="BA43" s="370">
        <v>0</v>
      </c>
      <c r="BB43" s="370">
        <v>0</v>
      </c>
      <c r="BC43" s="370">
        <v>6752.8</v>
      </c>
      <c r="BD43" s="370">
        <v>0</v>
      </c>
      <c r="BE43" s="370">
        <v>0</v>
      </c>
      <c r="BF43" s="370">
        <v>0</v>
      </c>
      <c r="BG43" s="370">
        <v>5669.92</v>
      </c>
      <c r="BH43" s="370">
        <v>0</v>
      </c>
      <c r="BI43" s="370">
        <v>0</v>
      </c>
      <c r="BJ43" s="370">
        <v>0</v>
      </c>
      <c r="BK43" s="370">
        <v>0</v>
      </c>
      <c r="BL43" s="370">
        <v>0</v>
      </c>
      <c r="BM43" s="370">
        <v>0</v>
      </c>
      <c r="BN43" s="370">
        <v>0</v>
      </c>
      <c r="BO43" s="370">
        <v>6752.8</v>
      </c>
      <c r="BP43" s="370">
        <v>0</v>
      </c>
      <c r="BQ43" s="370">
        <v>0</v>
      </c>
      <c r="BR43" s="370">
        <v>0</v>
      </c>
      <c r="BS43" s="370">
        <v>5669.92</v>
      </c>
      <c r="BT43" s="370">
        <v>0</v>
      </c>
      <c r="BU43" s="370">
        <v>0</v>
      </c>
      <c r="BV43" s="370">
        <v>0</v>
      </c>
      <c r="BW43" s="370">
        <v>0</v>
      </c>
      <c r="BX43" s="370">
        <v>0</v>
      </c>
      <c r="BY43" s="370">
        <v>0</v>
      </c>
      <c r="BZ43" s="370">
        <v>0</v>
      </c>
      <c r="CA43" s="370">
        <v>6752.8</v>
      </c>
      <c r="CB43" s="370">
        <v>0</v>
      </c>
      <c r="CC43" s="370">
        <v>0</v>
      </c>
      <c r="CD43" s="370">
        <v>0</v>
      </c>
      <c r="CE43" s="370">
        <v>0</v>
      </c>
      <c r="CF43" s="370">
        <v>0</v>
      </c>
      <c r="CG43" s="370">
        <v>0</v>
      </c>
      <c r="CH43" s="370">
        <v>0</v>
      </c>
      <c r="CI43" s="48" t="s">
        <v>1987</v>
      </c>
      <c r="CJ43" s="48" t="s">
        <v>1990</v>
      </c>
      <c r="CK43" s="48" t="s">
        <v>1993</v>
      </c>
      <c r="CL43" s="48" t="s">
        <v>1990</v>
      </c>
      <c r="CM43" s="48" t="s">
        <v>1990</v>
      </c>
      <c r="CN43" s="48" t="s">
        <v>1990</v>
      </c>
      <c r="CO43" s="48" t="str">
        <f t="shared" si="16"/>
        <v>2.1.4.1.1.1</v>
      </c>
      <c r="CP43" s="48" t="str">
        <f>+VLOOKUP(Tabla1[[#This Row],[ESPECÍFICA]],CLASIFICADOR_,2,0)</f>
        <v>2.1.4.1.1.1 - COMPENSACION POR TIEMPO DE SERVICIOS DEL REGIMEN LABORAL PRIVADO Y REGIMEN DEL SERVICIO CIVIL</v>
      </c>
      <c r="CQ43" s="48" t="str">
        <f>+VLOOKUP(Tabla1[[#This Row],[ESPECÍFICA]],CLASIFICADOR_,3,0)</f>
        <v>02.SERVIR</v>
      </c>
      <c r="CR43" s="48" t="str">
        <f>+VLOOKUP(Tabla1[[#This Row],[ESPECÍFICA]],CLASIFICADOR_,4,0)</f>
        <v xml:space="preserve"> </v>
      </c>
      <c r="CS43" s="48">
        <f>+VLOOKUP(Tabla1[[#This Row],[ESPECÍFICA]],CLASIFICADOR_,5,0)</f>
        <v>0</v>
      </c>
      <c r="CT43" s="113" t="str">
        <f>+VLOOKUP(Tabla1[[#This Row],[ESPECÍFICA]],CLASIFICADOR_,6,0)</f>
        <v>N/R</v>
      </c>
      <c r="CU43" s="48" t="str">
        <f>+VLOOKUP(Tabla1[[#This Row],[ESPECÍFICA]],CLASIFICADOR_,7,0)</f>
        <v>N/R</v>
      </c>
      <c r="CV43" s="48">
        <f>+VLOOKUP(Tabla1[[#This Row],[ESPECÍFICA]],CLASIFICADOR_,8,0)</f>
        <v>0</v>
      </c>
      <c r="CW43" s="113" t="str">
        <f>+CONCATENATE("2.",Tabla1[[#This Row],[generica]])</f>
        <v>2.1.PERSONAL Y OBLIGACIONES SOCIALES</v>
      </c>
      <c r="CX43" s="113" t="str">
        <f t="shared" si="5"/>
        <v>0003-DE</v>
      </c>
      <c r="CY43" s="113" t="str">
        <f t="shared" si="6"/>
        <v>0003-DE (FT)</v>
      </c>
      <c r="CZ43" s="20" t="str">
        <f t="shared" si="7"/>
        <v>0003-DE</v>
      </c>
      <c r="DA43" s="113" t="str">
        <f>+CONCATENATE(Tabla1[[#This Row],[CC COMPLETO]],Tabla1[[#This Row],[ESPECÍFICA]])</f>
        <v>0003-DE2.1.4.1.1.1</v>
      </c>
      <c r="DB43" s="49">
        <f t="shared" si="8"/>
        <v>12422.720000000001</v>
      </c>
      <c r="DC43" s="49">
        <f t="shared" si="9"/>
        <v>12422.720000000001</v>
      </c>
      <c r="DD43" s="49">
        <f t="shared" si="10"/>
        <v>12422.720000000001</v>
      </c>
      <c r="DE43" s="49">
        <f t="shared" si="11"/>
        <v>0</v>
      </c>
      <c r="DF43" s="49">
        <f t="shared" si="12"/>
        <v>0</v>
      </c>
      <c r="DG43" s="49">
        <f t="shared" si="13"/>
        <v>6285.2799999999988</v>
      </c>
      <c r="DH43" s="49">
        <f t="shared" si="14"/>
        <v>6285.2799999999988</v>
      </c>
      <c r="DI43" s="50">
        <f t="shared" si="15"/>
        <v>0</v>
      </c>
      <c r="DJ43" s="78">
        <f>+SUM(Tabla1[[#This Row],[EJECUTADO 01]:[EJECUTADO 06]])</f>
        <v>6752.8</v>
      </c>
      <c r="DK43" s="78">
        <f>+Tabla1[[#This Row],[mto_devenga_01]]</f>
        <v>0</v>
      </c>
      <c r="DL43" s="78">
        <f>+Tabla1[[#This Row],[mto_devenga_02]]</f>
        <v>0</v>
      </c>
      <c r="DM43" s="78">
        <f>+Tabla1[[#This Row],[mto_devenga_03]]</f>
        <v>0</v>
      </c>
      <c r="DN43" s="78">
        <f>+Tabla1[[#This Row],[mto_devenga_04]]</f>
        <v>0</v>
      </c>
      <c r="DO43" s="78">
        <f>+Tabla1[[#This Row],[mto_devenga_05]]</f>
        <v>6752.8</v>
      </c>
      <c r="DP43" s="76">
        <f>+Tabla1[[#This Row],[mto_devenga_06]]</f>
        <v>0</v>
      </c>
      <c r="DQ43" s="76">
        <f>+Tabla1[[#This Row],[mto_devenga_07]]</f>
        <v>0</v>
      </c>
      <c r="DR43" s="76">
        <f>+Tabla1[[#This Row],[mto_devenga_08]]</f>
        <v>0</v>
      </c>
      <c r="DS43" s="76">
        <f>+Tabla1[[#This Row],[mto_devenga_09]]</f>
        <v>5669.92</v>
      </c>
      <c r="DT43" s="76">
        <f>IFERROR(VLOOKUP(Tabla1[[#This Row],[COD SE]],PF_OCTUBRE,14,0),"0")</f>
        <v>0</v>
      </c>
      <c r="DU43" s="76">
        <f>IFERROR(VLOOKUP(Tabla1[[#This Row],[COD SE]],PF_OCTUBRE,15,0),"0")</f>
        <v>6285.28</v>
      </c>
      <c r="DV43" s="76">
        <f>IFERROR(VLOOKUP(Tabla1[[#This Row],[COD SE]],PF_OCTUBRE,16,0),"0")</f>
        <v>0</v>
      </c>
      <c r="DW43" s="76">
        <f>+SUM(Tabla1[[#This Row],[EJECUTADO 01]:[PF DICIEMBRE
]])</f>
        <v>18708</v>
      </c>
      <c r="DX43" s="76">
        <f>IFERROR(VLOOKUP(Tabla1[[#This Row],[COD SE]],PF_OCTUBRE,18,0),"0")</f>
        <v>0</v>
      </c>
      <c r="DY43" s="76">
        <f>IFERROR(VLOOKUP(Tabla1[[#This Row],[COD SE]],PF_OCTUBRE,19,0),"0")</f>
        <v>0</v>
      </c>
      <c r="DZ43" s="76">
        <f>IFERROR(VLOOKUP(Tabla1[[#This Row],[COD SE]],PF_OCTUBRE,20,0),"0")</f>
        <v>0</v>
      </c>
      <c r="EA43" s="76">
        <f>+Tabla1[[#This Row],[TOTAL EJEC REAL]]+Tabla1[[#This Row],[SALDO FINAL]]</f>
        <v>18708</v>
      </c>
      <c r="EB43" s="76">
        <f>IFERROR(VLOOKUP(Tabla1[[#This Row],[COD SE]],PF_OCTUBRE,22,0),"0")</f>
        <v>0</v>
      </c>
      <c r="EC43" s="76">
        <f>+IFERROR(VLOOKUP(Tabla1[[#This Row],[COD SE]],SALDO_ESC_2,7,0),0)</f>
        <v>0</v>
      </c>
      <c r="ED43" s="76">
        <f>+IFERROR(VLOOKUP(Tabla1[[#This Row],[COD SE]],SALDO_ESC_3,7,0),0)</f>
        <v>0</v>
      </c>
      <c r="EE43" s="76">
        <f>+Tabla1[[#This Row],[mto_pim]]-Tabla1[[#This Row],[TRANSF ESC2 ]]</f>
        <v>18708</v>
      </c>
      <c r="EF43" s="76">
        <f>+Tabla1[[#This Row],[mto_pim]]-Tabla1[[#This Row],[TRANFS ESC 3 ]]</f>
        <v>18708</v>
      </c>
      <c r="EG43" s="76">
        <f>+IFERROR(VLOOKUP(Tabla1[[#This Row],[COD SE]],HISTORICO,4,0),0)</f>
        <v>0</v>
      </c>
      <c r="EH43" s="76">
        <f>+IFERROR(VLOOKUP(Tabla1[[#This Row],[COD SE]],HISTORICO,5,0),0)</f>
        <v>0</v>
      </c>
      <c r="EI43" s="76">
        <f>+IFERROR(VLOOKUP(Tabla1[[#This Row],[COD SE]],HISTORICO,6,0),0)</f>
        <v>0</v>
      </c>
      <c r="EJ43" s="76">
        <f>+IFERROR(VLOOKUP(Tabla1[[#This Row],[COD SE]],HISTORICO,7,0),0)</f>
        <v>0</v>
      </c>
      <c r="EK43" s="76">
        <f>+IFERROR(VLOOKUP(Tabla1[[#This Row],[COD SE]],HISTORICO,8,0),0)</f>
        <v>9354</v>
      </c>
      <c r="EL43" s="76">
        <f>+IFERROR(VLOOKUP(Tabla1[[#This Row],[COD SE]],HISTORICO,9,0),0)</f>
        <v>0</v>
      </c>
      <c r="EM43" s="76">
        <f>+IFERROR(VLOOKUP(Tabla1[[#This Row],[COD SE]],HISTORICO,10,0),0)</f>
        <v>0</v>
      </c>
      <c r="EN43" s="76">
        <f>+IFERROR(VLOOKUP(Tabla1[[#This Row],[COD SE]],HISTORICO,11,0),0)</f>
        <v>0</v>
      </c>
      <c r="EO43" s="76">
        <f>+IFERROR(VLOOKUP(Tabla1[[#This Row],[COD SE]],HISTORICO,12,0),0)</f>
        <v>0</v>
      </c>
      <c r="EP43" s="58">
        <f>+SUM(Tabla1[[#This Row],[EJECUTADO 01]:[EJECUTADO 03]])</f>
        <v>0</v>
      </c>
      <c r="EQ43" s="58">
        <f>+SUM(Tabla1[[#This Row],[EJECUTADO 04]:[EJECUTADO 06]])</f>
        <v>6752.8</v>
      </c>
      <c r="ER43" s="58">
        <f>+SUM(Tabla1[[#This Row],[EJECUTADO 07]:[EJECUTADO 09]])</f>
        <v>5669.92</v>
      </c>
      <c r="ES43" s="58">
        <f>+SUM(Tabla1[[#This Row],[PF OCTUBRE]:[PF DICIEMBRE
]])</f>
        <v>6285.28</v>
      </c>
      <c r="ET43" s="58">
        <f>+SUM(Tabla1[[#This Row],[EJECUTADO 01]:[EJECUTADO 09]])</f>
        <v>12422.720000000001</v>
      </c>
    </row>
    <row r="44" spans="1:150" ht="12.75" customHeight="1" x14ac:dyDescent="0.2">
      <c r="A44" s="369">
        <v>2025</v>
      </c>
      <c r="B44" s="369" t="s">
        <v>1969</v>
      </c>
      <c r="C44" s="369" t="s">
        <v>1970</v>
      </c>
      <c r="D44" s="369" t="s">
        <v>1971</v>
      </c>
      <c r="E44" s="369">
        <v>1650</v>
      </c>
      <c r="F44" s="369" t="s">
        <v>1597</v>
      </c>
      <c r="G44" s="369" t="s">
        <v>1999</v>
      </c>
      <c r="H44" s="369" t="s">
        <v>1604</v>
      </c>
      <c r="I44" s="369" t="s">
        <v>2000</v>
      </c>
      <c r="J44" s="369" t="s">
        <v>2017</v>
      </c>
      <c r="K44" s="369" t="s">
        <v>1975</v>
      </c>
      <c r="L44" s="369" t="s">
        <v>1976</v>
      </c>
      <c r="M44" s="369" t="s">
        <v>1977</v>
      </c>
      <c r="N44" s="369">
        <v>1</v>
      </c>
      <c r="O44" s="369" t="s">
        <v>2018</v>
      </c>
      <c r="P44" s="369" t="s">
        <v>2019</v>
      </c>
      <c r="Q44" s="369">
        <v>1732</v>
      </c>
      <c r="R44" s="369">
        <v>0</v>
      </c>
      <c r="S44" s="369">
        <v>0</v>
      </c>
      <c r="T44" s="369">
        <v>0</v>
      </c>
      <c r="U44" s="369">
        <v>3</v>
      </c>
      <c r="V44" s="369" t="s">
        <v>1980</v>
      </c>
      <c r="W44" s="369" t="s">
        <v>1981</v>
      </c>
      <c r="X44" s="369" t="s">
        <v>1982</v>
      </c>
      <c r="Y44" s="369" t="s">
        <v>1983</v>
      </c>
      <c r="Z44" s="369" t="s">
        <v>1984</v>
      </c>
      <c r="AA44" s="369" t="s">
        <v>2004</v>
      </c>
      <c r="AB44" s="369" t="s">
        <v>1986</v>
      </c>
      <c r="AC44" s="369" t="s">
        <v>1672</v>
      </c>
      <c r="AD44" s="369" t="s">
        <v>1673</v>
      </c>
      <c r="AE44" s="369" t="s">
        <v>1678</v>
      </c>
      <c r="AF44" s="369" t="s">
        <v>1679</v>
      </c>
      <c r="AG44" s="369" t="s">
        <v>1696</v>
      </c>
      <c r="AH44" s="369">
        <v>45000</v>
      </c>
      <c r="AI44" s="369">
        <v>0</v>
      </c>
      <c r="AJ44" s="369">
        <v>45000</v>
      </c>
      <c r="AK44" s="370">
        <v>0</v>
      </c>
      <c r="AL44" s="370">
        <v>0</v>
      </c>
      <c r="AM44" s="370">
        <v>0</v>
      </c>
      <c r="AN44" s="370">
        <v>0</v>
      </c>
      <c r="AO44" s="370">
        <v>0</v>
      </c>
      <c r="AP44" s="370">
        <v>0</v>
      </c>
      <c r="AQ44" s="370">
        <v>0</v>
      </c>
      <c r="AR44" s="370">
        <v>0</v>
      </c>
      <c r="AS44" s="370">
        <v>0</v>
      </c>
      <c r="AT44" s="370">
        <v>0</v>
      </c>
      <c r="AU44" s="370">
        <v>0</v>
      </c>
      <c r="AV44" s="370">
        <v>0</v>
      </c>
      <c r="AW44" s="370">
        <v>0</v>
      </c>
      <c r="AX44" s="370">
        <v>0</v>
      </c>
      <c r="AY44" s="370">
        <v>0</v>
      </c>
      <c r="AZ44" s="370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0">
        <v>0</v>
      </c>
      <c r="BG44" s="370">
        <v>0</v>
      </c>
      <c r="BH44" s="370">
        <v>0</v>
      </c>
      <c r="BI44" s="370">
        <v>0</v>
      </c>
      <c r="BJ44" s="370">
        <v>0</v>
      </c>
      <c r="BK44" s="370">
        <v>0</v>
      </c>
      <c r="BL44" s="370">
        <v>0</v>
      </c>
      <c r="BM44" s="370">
        <v>0</v>
      </c>
      <c r="BN44" s="370">
        <v>0</v>
      </c>
      <c r="BO44" s="370">
        <v>0</v>
      </c>
      <c r="BP44" s="370">
        <v>0</v>
      </c>
      <c r="BQ44" s="370">
        <v>0</v>
      </c>
      <c r="BR44" s="370">
        <v>0</v>
      </c>
      <c r="BS44" s="370">
        <v>0</v>
      </c>
      <c r="BT44" s="370">
        <v>0</v>
      </c>
      <c r="BU44" s="370">
        <v>0</v>
      </c>
      <c r="BV44" s="370">
        <v>0</v>
      </c>
      <c r="BW44" s="370">
        <v>0</v>
      </c>
      <c r="BX44" s="370">
        <v>0</v>
      </c>
      <c r="BY44" s="370">
        <v>0</v>
      </c>
      <c r="BZ44" s="370">
        <v>0</v>
      </c>
      <c r="CA44" s="370">
        <v>0</v>
      </c>
      <c r="CB44" s="370">
        <v>0</v>
      </c>
      <c r="CC44" s="370">
        <v>0</v>
      </c>
      <c r="CD44" s="370">
        <v>0</v>
      </c>
      <c r="CE44" s="370">
        <v>0</v>
      </c>
      <c r="CF44" s="370">
        <v>0</v>
      </c>
      <c r="CG44" s="370">
        <v>0</v>
      </c>
      <c r="CH44" s="370">
        <v>0</v>
      </c>
      <c r="CI44" s="48" t="s">
        <v>1987</v>
      </c>
      <c r="CJ44" s="48" t="s">
        <v>1991</v>
      </c>
      <c r="CK44" s="48" t="s">
        <v>1987</v>
      </c>
      <c r="CL44" s="48" t="s">
        <v>1989</v>
      </c>
      <c r="CM44" s="48" t="s">
        <v>2013</v>
      </c>
      <c r="CN44" s="48" t="s">
        <v>1990</v>
      </c>
      <c r="CO44" s="48" t="str">
        <f t="shared" si="16"/>
        <v>2.3.2.7.10.1</v>
      </c>
      <c r="CP44" s="48" t="str">
        <f>+VLOOKUP(Tabla1[[#This Row],[ESPECÍFICA]],CLASIFICADOR_,2,0)</f>
        <v>2.3.2.7.10.1 - SEMINARIOS ,TALLERES Y SIMILARES ORGANIZADOS POR LA  INSTITUCION</v>
      </c>
      <c r="CQ44" s="48" t="str">
        <f>+VLOOKUP(Tabla1[[#This Row],[ESPECÍFICA]],CLASIFICADOR_,3,0)</f>
        <v>2.3.2.7 - SERVICIOS PROFESIONALES Y TECNICOS</v>
      </c>
      <c r="CR44" s="48" t="str">
        <f>+VLOOKUP(Tabla1[[#This Row],[ESPECÍFICA]],CLASIFICADOR_,4,0)</f>
        <v>Límite de Gasto</v>
      </c>
      <c r="CS44" s="48" t="str">
        <f>+VLOOKUP(Tabla1[[#This Row],[ESPECÍFICA]],CLASIFICADOR_,5,0)</f>
        <v>10.6 f)</v>
      </c>
      <c r="CT44" s="113" t="str">
        <f>+VLOOKUP(Tabla1[[#This Row],[ESPECÍFICA]],CLASIFICADOR_,6,0)</f>
        <v>N/R</v>
      </c>
      <c r="CU44" s="48" t="str">
        <f>+VLOOKUP(Tabla1[[#This Row],[ESPECÍFICA]],CLASIFICADOR_,7,0)</f>
        <v>N/R</v>
      </c>
      <c r="CV44" s="48">
        <f>+VLOOKUP(Tabla1[[#This Row],[ESPECÍFICA]],CLASIFICADOR_,8,0)</f>
        <v>0</v>
      </c>
      <c r="CW44" s="113" t="str">
        <f>+CONCATENATE("2.",Tabla1[[#This Row],[generica]])</f>
        <v>2.3.BIENES Y SERVICIOS</v>
      </c>
      <c r="CX44" s="48" t="str">
        <f t="shared" si="5"/>
        <v>0003-DE</v>
      </c>
      <c r="CY44" s="113" t="str">
        <f t="shared" si="6"/>
        <v>0003-DE (FT)</v>
      </c>
      <c r="CZ44" s="20" t="str">
        <f t="shared" si="7"/>
        <v>0003-DE</v>
      </c>
      <c r="DA44" s="113" t="str">
        <f>+CONCATENATE(Tabla1[[#This Row],[CC COMPLETO]],Tabla1[[#This Row],[ESPECÍFICA]])</f>
        <v>0003-DE2.3.2.7.10.1</v>
      </c>
      <c r="DB44" s="49">
        <f t="shared" si="8"/>
        <v>0</v>
      </c>
      <c r="DC44" s="49">
        <f t="shared" si="9"/>
        <v>0</v>
      </c>
      <c r="DD44" s="49">
        <f t="shared" si="10"/>
        <v>0</v>
      </c>
      <c r="DE44" s="49">
        <f t="shared" si="11"/>
        <v>45000</v>
      </c>
      <c r="DF44" s="49">
        <f t="shared" si="12"/>
        <v>0</v>
      </c>
      <c r="DG44" s="49">
        <f t="shared" si="13"/>
        <v>0</v>
      </c>
      <c r="DH44" s="49">
        <f t="shared" si="14"/>
        <v>45000</v>
      </c>
      <c r="DI44" s="50">
        <f t="shared" si="15"/>
        <v>0</v>
      </c>
      <c r="DJ44" s="78">
        <f>+SUM(Tabla1[[#This Row],[EJECUTADO 01]:[EJECUTADO 06]])</f>
        <v>0</v>
      </c>
      <c r="DK44" s="78">
        <f>+Tabla1[[#This Row],[mto_devenga_01]]</f>
        <v>0</v>
      </c>
      <c r="DL44" s="78">
        <f>+Tabla1[[#This Row],[mto_devenga_02]]</f>
        <v>0</v>
      </c>
      <c r="DM44" s="78">
        <f>+Tabla1[[#This Row],[mto_devenga_03]]</f>
        <v>0</v>
      </c>
      <c r="DN44" s="78">
        <f>+Tabla1[[#This Row],[mto_devenga_04]]</f>
        <v>0</v>
      </c>
      <c r="DO44" s="78">
        <f>+Tabla1[[#This Row],[mto_devenga_05]]</f>
        <v>0</v>
      </c>
      <c r="DP44" s="76">
        <f>+Tabla1[[#This Row],[mto_devenga_06]]</f>
        <v>0</v>
      </c>
      <c r="DQ44" s="76">
        <f>+Tabla1[[#This Row],[mto_devenga_07]]</f>
        <v>0</v>
      </c>
      <c r="DR44" s="76">
        <f>+Tabla1[[#This Row],[mto_devenga_08]]</f>
        <v>0</v>
      </c>
      <c r="DS44" s="76">
        <f>+Tabla1[[#This Row],[mto_devenga_09]]</f>
        <v>0</v>
      </c>
      <c r="DT44" s="76">
        <f>IFERROR(VLOOKUP(Tabla1[[#This Row],[COD SE]],PF_OCTUBRE,14,0),"0")</f>
        <v>0</v>
      </c>
      <c r="DU44" s="76">
        <f>IFERROR(VLOOKUP(Tabla1[[#This Row],[COD SE]],PF_OCTUBRE,15,0),"0")</f>
        <v>0</v>
      </c>
      <c r="DV44" s="76">
        <f>IFERROR(VLOOKUP(Tabla1[[#This Row],[COD SE]],PF_OCTUBRE,16,0),"0")</f>
        <v>0</v>
      </c>
      <c r="DW44" s="76">
        <f>+SUM(Tabla1[[#This Row],[EJECUTADO 01]:[PF DICIEMBRE
]])</f>
        <v>0</v>
      </c>
      <c r="DX44" s="76">
        <f>IFERROR(VLOOKUP(Tabla1[[#This Row],[COD SE]],PF_OCTUBRE,18,0),"0")</f>
        <v>0</v>
      </c>
      <c r="DY44" s="76">
        <f>IFERROR(VLOOKUP(Tabla1[[#This Row],[COD SE]],PF_OCTUBRE,19,0),"0")</f>
        <v>45000</v>
      </c>
      <c r="DZ44" s="76">
        <f>IFERROR(VLOOKUP(Tabla1[[#This Row],[COD SE]],PF_OCTUBRE,20,0),"0")</f>
        <v>45000</v>
      </c>
      <c r="EA44" s="76">
        <f>+Tabla1[[#This Row],[TOTAL EJEC REAL]]+Tabla1[[#This Row],[SALDO FINAL]]</f>
        <v>45000</v>
      </c>
      <c r="EB44" s="76">
        <f>IFERROR(VLOOKUP(Tabla1[[#This Row],[COD SE]],PF_OCTUBRE,22,0),"0")</f>
        <v>45000</v>
      </c>
      <c r="EC44" s="76">
        <f>+IFERROR(VLOOKUP(Tabla1[[#This Row],[COD SE]],SALDO_ESC_2,7,0),0)</f>
        <v>0</v>
      </c>
      <c r="ED44" s="76">
        <f>+IFERROR(VLOOKUP(Tabla1[[#This Row],[COD SE]],SALDO_ESC_3,7,0),0)</f>
        <v>45000</v>
      </c>
      <c r="EE44" s="76">
        <f>+Tabla1[[#This Row],[mto_pim]]-Tabla1[[#This Row],[TRANSF ESC2 ]]</f>
        <v>45000</v>
      </c>
      <c r="EF44" s="76">
        <f>+Tabla1[[#This Row],[mto_pim]]-Tabla1[[#This Row],[TRANFS ESC 3 ]]</f>
        <v>0</v>
      </c>
      <c r="EG44" s="76">
        <f>+IFERROR(VLOOKUP(Tabla1[[#This Row],[COD SE]],HISTORICO,4,0),0)</f>
        <v>0</v>
      </c>
      <c r="EH44" s="76">
        <f>+IFERROR(VLOOKUP(Tabla1[[#This Row],[COD SE]],HISTORICO,5,0),0)</f>
        <v>0</v>
      </c>
      <c r="EI44" s="76">
        <f>+IFERROR(VLOOKUP(Tabla1[[#This Row],[COD SE]],HISTORICO,6,0),0)</f>
        <v>0</v>
      </c>
      <c r="EJ44" s="76">
        <f>+IFERROR(VLOOKUP(Tabla1[[#This Row],[COD SE]],HISTORICO,7,0),0)</f>
        <v>0</v>
      </c>
      <c r="EK44" s="76">
        <f>+IFERROR(VLOOKUP(Tabla1[[#This Row],[COD SE]],HISTORICO,8,0),0)</f>
        <v>0</v>
      </c>
      <c r="EL44" s="76">
        <f>+IFERROR(VLOOKUP(Tabla1[[#This Row],[COD SE]],HISTORICO,9,0),0)</f>
        <v>0</v>
      </c>
      <c r="EM44" s="76">
        <f>+IFERROR(VLOOKUP(Tabla1[[#This Row],[COD SE]],HISTORICO,10,0),0)</f>
        <v>0</v>
      </c>
      <c r="EN44" s="76">
        <f>+IFERROR(VLOOKUP(Tabla1[[#This Row],[COD SE]],HISTORICO,11,0),0)</f>
        <v>0</v>
      </c>
      <c r="EO44" s="76">
        <f>+IFERROR(VLOOKUP(Tabla1[[#This Row],[COD SE]],HISTORICO,12,0),0)</f>
        <v>0</v>
      </c>
      <c r="EP44" s="58">
        <f>+SUM(Tabla1[[#This Row],[EJECUTADO 01]:[EJECUTADO 03]])</f>
        <v>0</v>
      </c>
      <c r="EQ44" s="58">
        <f>+SUM(Tabla1[[#This Row],[EJECUTADO 04]:[EJECUTADO 06]])</f>
        <v>0</v>
      </c>
      <c r="ER44" s="58">
        <f>+SUM(Tabla1[[#This Row],[EJECUTADO 07]:[EJECUTADO 09]])</f>
        <v>0</v>
      </c>
      <c r="ES44" s="58">
        <f>+SUM(Tabla1[[#This Row],[PF OCTUBRE]:[PF DICIEMBRE
]])</f>
        <v>0</v>
      </c>
      <c r="ET44" s="58">
        <f>+SUM(Tabla1[[#This Row],[EJECUTADO 01]:[EJECUTADO 09]])</f>
        <v>0</v>
      </c>
    </row>
    <row r="45" spans="1:150" ht="12.75" customHeight="1" x14ac:dyDescent="0.2">
      <c r="A45" s="369">
        <v>2025</v>
      </c>
      <c r="B45" s="369" t="s">
        <v>1969</v>
      </c>
      <c r="C45" s="369" t="s">
        <v>1970</v>
      </c>
      <c r="D45" s="369" t="s">
        <v>1971</v>
      </c>
      <c r="E45" s="369">
        <v>1650</v>
      </c>
      <c r="F45" s="369" t="s">
        <v>1597</v>
      </c>
      <c r="G45" s="369" t="s">
        <v>1999</v>
      </c>
      <c r="H45" s="369" t="s">
        <v>1604</v>
      </c>
      <c r="I45" s="369" t="s">
        <v>2000</v>
      </c>
      <c r="J45" s="369" t="s">
        <v>2017</v>
      </c>
      <c r="K45" s="369" t="s">
        <v>1975</v>
      </c>
      <c r="L45" s="369" t="s">
        <v>1976</v>
      </c>
      <c r="M45" s="369" t="s">
        <v>1977</v>
      </c>
      <c r="N45" s="369">
        <v>1</v>
      </c>
      <c r="O45" s="369" t="s">
        <v>2018</v>
      </c>
      <c r="P45" s="369" t="s">
        <v>2019</v>
      </c>
      <c r="Q45" s="369">
        <v>1732</v>
      </c>
      <c r="R45" s="369">
        <v>0</v>
      </c>
      <c r="S45" s="369">
        <v>0</v>
      </c>
      <c r="T45" s="369">
        <v>0</v>
      </c>
      <c r="U45" s="369">
        <v>3</v>
      </c>
      <c r="V45" s="369" t="s">
        <v>1980</v>
      </c>
      <c r="W45" s="369" t="s">
        <v>1981</v>
      </c>
      <c r="X45" s="369" t="s">
        <v>1982</v>
      </c>
      <c r="Y45" s="369" t="s">
        <v>1983</v>
      </c>
      <c r="Z45" s="369" t="s">
        <v>1984</v>
      </c>
      <c r="AA45" s="369" t="s">
        <v>2004</v>
      </c>
      <c r="AB45" s="369" t="s">
        <v>1986</v>
      </c>
      <c r="AC45" s="369" t="s">
        <v>1656</v>
      </c>
      <c r="AD45" s="369" t="s">
        <v>1657</v>
      </c>
      <c r="AE45" s="369" t="s">
        <v>1658</v>
      </c>
      <c r="AF45" s="369" t="s">
        <v>1658</v>
      </c>
      <c r="AG45" s="369" t="s">
        <v>1659</v>
      </c>
      <c r="AH45" s="369">
        <v>0</v>
      </c>
      <c r="AI45" s="369">
        <v>224486</v>
      </c>
      <c r="AJ45" s="369">
        <v>224486</v>
      </c>
      <c r="AK45" s="370">
        <v>224486</v>
      </c>
      <c r="AL45" s="370">
        <v>211391</v>
      </c>
      <c r="AM45" s="370">
        <v>18707.14</v>
      </c>
      <c r="AN45" s="370">
        <v>18707.14</v>
      </c>
      <c r="AO45" s="370">
        <v>18707.14</v>
      </c>
      <c r="AP45" s="370">
        <v>18707.14</v>
      </c>
      <c r="AQ45" s="370">
        <v>18707.14</v>
      </c>
      <c r="AR45" s="370">
        <v>18707.14</v>
      </c>
      <c r="AS45" s="370">
        <v>18707.14</v>
      </c>
      <c r="AT45" s="370">
        <v>18707.14</v>
      </c>
      <c r="AU45" s="370">
        <v>5612.14</v>
      </c>
      <c r="AV45" s="370">
        <v>9353.57</v>
      </c>
      <c r="AW45" s="370">
        <v>0</v>
      </c>
      <c r="AX45" s="370">
        <v>0</v>
      </c>
      <c r="AY45" s="370">
        <v>18707.14</v>
      </c>
      <c r="AZ45" s="370">
        <v>18707.14</v>
      </c>
      <c r="BA45" s="370">
        <v>18707.14</v>
      </c>
      <c r="BB45" s="370">
        <v>18707.14</v>
      </c>
      <c r="BC45" s="370">
        <v>18707.14</v>
      </c>
      <c r="BD45" s="370">
        <v>18707.14</v>
      </c>
      <c r="BE45" s="370">
        <v>18707.14</v>
      </c>
      <c r="BF45" s="370">
        <v>18707.14</v>
      </c>
      <c r="BG45" s="370">
        <v>5612.14</v>
      </c>
      <c r="BH45" s="370">
        <v>9353.57</v>
      </c>
      <c r="BI45" s="370">
        <v>0</v>
      </c>
      <c r="BJ45" s="370">
        <v>0</v>
      </c>
      <c r="BK45" s="370">
        <v>18707.14</v>
      </c>
      <c r="BL45" s="370">
        <v>18707.14</v>
      </c>
      <c r="BM45" s="370">
        <v>18707.14</v>
      </c>
      <c r="BN45" s="370">
        <v>16354</v>
      </c>
      <c r="BO45" s="370">
        <v>21060.28</v>
      </c>
      <c r="BP45" s="370">
        <v>18707.14</v>
      </c>
      <c r="BQ45" s="370">
        <v>18707.14</v>
      </c>
      <c r="BR45" s="370">
        <v>18707.14</v>
      </c>
      <c r="BS45" s="370">
        <v>5612.14</v>
      </c>
      <c r="BT45" s="370">
        <v>9353.57</v>
      </c>
      <c r="BU45" s="370">
        <v>0</v>
      </c>
      <c r="BV45" s="370">
        <v>0</v>
      </c>
      <c r="BW45" s="370">
        <v>18707.14</v>
      </c>
      <c r="BX45" s="370">
        <v>18707.14</v>
      </c>
      <c r="BY45" s="370">
        <v>18707.14</v>
      </c>
      <c r="BZ45" s="370">
        <v>18707.14</v>
      </c>
      <c r="CA45" s="370">
        <v>18707.14</v>
      </c>
      <c r="CB45" s="370">
        <v>18707.14</v>
      </c>
      <c r="CC45" s="370">
        <v>18707.14</v>
      </c>
      <c r="CD45" s="370">
        <v>18707.14</v>
      </c>
      <c r="CE45" s="370">
        <v>18707.14</v>
      </c>
      <c r="CF45" s="370">
        <v>9353.57</v>
      </c>
      <c r="CG45" s="370">
        <v>0</v>
      </c>
      <c r="CH45" s="370">
        <v>0</v>
      </c>
      <c r="CI45" s="48" t="s">
        <v>1987</v>
      </c>
      <c r="CJ45" s="48" t="s">
        <v>1990</v>
      </c>
      <c r="CK45" s="48" t="s">
        <v>1990</v>
      </c>
      <c r="CL45" s="48" t="s">
        <v>1990</v>
      </c>
      <c r="CM45" s="48" t="s">
        <v>1990</v>
      </c>
      <c r="CN45" s="48" t="s">
        <v>1992</v>
      </c>
      <c r="CO45" s="48" t="str">
        <f t="shared" si="16"/>
        <v>2.1.1.1.1.8</v>
      </c>
      <c r="CP45" s="48" t="str">
        <f>+VLOOKUP(Tabla1[[#This Row],[ESPECÍFICA]],CLASIFICADOR_,2,0)</f>
        <v>2.1.1.1.1.8 - PERSONAL DE LA LEY SERVIR (RÉGIMEN DEL SERVICIO CIVIL)</v>
      </c>
      <c r="CQ45" s="48" t="str">
        <f>+VLOOKUP(Tabla1[[#This Row],[ESPECÍFICA]],CLASIFICADOR_,3,0)</f>
        <v>02.SERVIR</v>
      </c>
      <c r="CR45" s="48" t="str">
        <f>+VLOOKUP(Tabla1[[#This Row],[ESPECÍFICA]],CLASIFICADOR_,4,0)</f>
        <v xml:space="preserve"> </v>
      </c>
      <c r="CS45" s="48">
        <f>+VLOOKUP(Tabla1[[#This Row],[ESPECÍFICA]],CLASIFICADOR_,5,0)</f>
        <v>0</v>
      </c>
      <c r="CT45" s="113" t="str">
        <f>+VLOOKUP(Tabla1[[#This Row],[ESPECÍFICA]],CLASIFICADOR_,6,0)</f>
        <v>N/R</v>
      </c>
      <c r="CU45" s="48" t="str">
        <f>+VLOOKUP(Tabla1[[#This Row],[ESPECÍFICA]],CLASIFICADOR_,7,0)</f>
        <v>N/R</v>
      </c>
      <c r="CV45" s="48">
        <f>+VLOOKUP(Tabla1[[#This Row],[ESPECÍFICA]],CLASIFICADOR_,8,0)</f>
        <v>0</v>
      </c>
      <c r="CW45" s="113" t="str">
        <f>+CONCATENATE("2.",Tabla1[[#This Row],[generica]])</f>
        <v>2.1.PERSONAL Y OBLIGACIONES SOCIALES</v>
      </c>
      <c r="CX45" s="48" t="str">
        <f t="shared" si="5"/>
        <v>0003-DE</v>
      </c>
      <c r="CY45" s="113" t="str">
        <f t="shared" si="6"/>
        <v>0003-DE (FT)</v>
      </c>
      <c r="CZ45" s="20" t="str">
        <f t="shared" si="7"/>
        <v>0003-DE</v>
      </c>
      <c r="DA45" s="113" t="str">
        <f>+CONCATENATE(Tabla1[[#This Row],[CC COMPLETO]],Tabla1[[#This Row],[ESPECÍFICA]])</f>
        <v>0003-DE2.1.1.1.1.8</v>
      </c>
      <c r="DB45" s="49">
        <f t="shared" si="8"/>
        <v>164622.83000000002</v>
      </c>
      <c r="DC45" s="49">
        <f t="shared" si="9"/>
        <v>164622.83000000002</v>
      </c>
      <c r="DD45" s="49">
        <f t="shared" si="10"/>
        <v>164622.83000000002</v>
      </c>
      <c r="DE45" s="49">
        <f t="shared" si="11"/>
        <v>0</v>
      </c>
      <c r="DF45" s="49">
        <f t="shared" si="12"/>
        <v>13095</v>
      </c>
      <c r="DG45" s="49">
        <f t="shared" si="13"/>
        <v>46768.169999999984</v>
      </c>
      <c r="DH45" s="49">
        <f t="shared" si="14"/>
        <v>59863.169999999984</v>
      </c>
      <c r="DI45" s="50">
        <f t="shared" si="15"/>
        <v>0</v>
      </c>
      <c r="DJ45" s="78">
        <f>+SUM(Tabla1[[#This Row],[EJECUTADO 01]:[EJECUTADO 06]])</f>
        <v>112242.84</v>
      </c>
      <c r="DK45" s="78">
        <f>+Tabla1[[#This Row],[mto_devenga_01]]</f>
        <v>18707.14</v>
      </c>
      <c r="DL45" s="78">
        <f>+Tabla1[[#This Row],[mto_devenga_02]]</f>
        <v>18707.14</v>
      </c>
      <c r="DM45" s="78">
        <f>+Tabla1[[#This Row],[mto_devenga_03]]</f>
        <v>18707.14</v>
      </c>
      <c r="DN45" s="78">
        <f>+Tabla1[[#This Row],[mto_devenga_04]]</f>
        <v>18707.14</v>
      </c>
      <c r="DO45" s="78">
        <f>+Tabla1[[#This Row],[mto_devenga_05]]</f>
        <v>18707.14</v>
      </c>
      <c r="DP45" s="76">
        <f>+Tabla1[[#This Row],[mto_devenga_06]]</f>
        <v>18707.14</v>
      </c>
      <c r="DQ45" s="76">
        <f>+Tabla1[[#This Row],[mto_devenga_07]]</f>
        <v>18707.14</v>
      </c>
      <c r="DR45" s="76">
        <f>+Tabla1[[#This Row],[mto_devenga_08]]</f>
        <v>18707.14</v>
      </c>
      <c r="DS45" s="76">
        <f>+Tabla1[[#This Row],[mto_devenga_09]]</f>
        <v>5612.14</v>
      </c>
      <c r="DT45" s="76">
        <f>IFERROR(VLOOKUP(Tabla1[[#This Row],[COD SE]],PF_OCTUBRE,14,0),"0")</f>
        <v>18707.140000000007</v>
      </c>
      <c r="DU45" s="76">
        <f>IFERROR(VLOOKUP(Tabla1[[#This Row],[COD SE]],PF_OCTUBRE,15,0),"0")</f>
        <v>18707.14</v>
      </c>
      <c r="DV45" s="76">
        <f>IFERROR(VLOOKUP(Tabla1[[#This Row],[COD SE]],PF_OCTUBRE,16,0),"0")</f>
        <v>18707.14</v>
      </c>
      <c r="DW45" s="76">
        <f>+SUM(Tabla1[[#This Row],[EJECUTADO 01]:[PF DICIEMBRE
]])</f>
        <v>211390.68000000005</v>
      </c>
      <c r="DX45" s="76">
        <f>IFERROR(VLOOKUP(Tabla1[[#This Row],[COD SE]],PF_OCTUBRE,18,0),"0")</f>
        <v>0</v>
      </c>
      <c r="DY45" s="76">
        <f>IFERROR(VLOOKUP(Tabla1[[#This Row],[COD SE]],PF_OCTUBRE,19,0),"0")</f>
        <v>13095.32</v>
      </c>
      <c r="DZ45" s="76">
        <f>IFERROR(VLOOKUP(Tabla1[[#This Row],[COD SE]],PF_OCTUBRE,20,0),"0")</f>
        <v>13095.32</v>
      </c>
      <c r="EA45" s="76">
        <f>+Tabla1[[#This Row],[TOTAL EJEC REAL]]+Tabla1[[#This Row],[SALDO FINAL]]</f>
        <v>224486.00000000006</v>
      </c>
      <c r="EB45" s="76">
        <f>IFERROR(VLOOKUP(Tabla1[[#This Row],[COD SE]],PF_OCTUBRE,22,0),"0")</f>
        <v>31802.46</v>
      </c>
      <c r="EC45" s="76">
        <f>+IFERROR(VLOOKUP(Tabla1[[#This Row],[COD SE]],SALDO_ESC_2,7,0),0)</f>
        <v>0</v>
      </c>
      <c r="ED45" s="76">
        <f>+IFERROR(VLOOKUP(Tabla1[[#This Row],[COD SE]],SALDO_ESC_3,7,0),0)</f>
        <v>13095.32</v>
      </c>
      <c r="EE45" s="76">
        <f>+Tabla1[[#This Row],[mto_pim]]-Tabla1[[#This Row],[TRANSF ESC2 ]]</f>
        <v>224486</v>
      </c>
      <c r="EF45" s="76">
        <f>+Tabla1[[#This Row],[mto_pim]]-Tabla1[[#This Row],[TRANFS ESC 3 ]]</f>
        <v>211390.68</v>
      </c>
      <c r="EG45" s="76">
        <f>+IFERROR(VLOOKUP(Tabla1[[#This Row],[COD SE]],HISTORICO,4,0),0)</f>
        <v>18707.140000000003</v>
      </c>
      <c r="EH45" s="76">
        <f>+IFERROR(VLOOKUP(Tabla1[[#This Row],[COD SE]],HISTORICO,5,0),0)</f>
        <v>18707.140000000003</v>
      </c>
      <c r="EI45" s="76">
        <f>+IFERROR(VLOOKUP(Tabla1[[#This Row],[COD SE]],HISTORICO,6,0),0)</f>
        <v>18707.140000000003</v>
      </c>
      <c r="EJ45" s="76">
        <f>+IFERROR(VLOOKUP(Tabla1[[#This Row],[COD SE]],HISTORICO,7,0),0)</f>
        <v>18707.140000000003</v>
      </c>
      <c r="EK45" s="76">
        <f>+IFERROR(VLOOKUP(Tabla1[[#This Row],[COD SE]],HISTORICO,8,0),0)</f>
        <v>18707.140000000003</v>
      </c>
      <c r="EL45" s="76">
        <f>+IFERROR(VLOOKUP(Tabla1[[#This Row],[COD SE]],HISTORICO,9,0),0)</f>
        <v>18707.140000000003</v>
      </c>
      <c r="EM45" s="76">
        <f>+IFERROR(VLOOKUP(Tabla1[[#This Row],[COD SE]],HISTORICO,10,0),0)</f>
        <v>18707.140000000003</v>
      </c>
      <c r="EN45" s="76">
        <f>+IFERROR(VLOOKUP(Tabla1[[#This Row],[COD SE]],HISTORICO,11,0),0)</f>
        <v>18707.140000000003</v>
      </c>
      <c r="EO45" s="76">
        <f>+IFERROR(VLOOKUP(Tabla1[[#This Row],[COD SE]],HISTORICO,12,0),0)</f>
        <v>18707.140000000003</v>
      </c>
      <c r="EP45" s="58">
        <f>+SUM(Tabla1[[#This Row],[EJECUTADO 01]:[EJECUTADO 03]])</f>
        <v>56121.42</v>
      </c>
      <c r="EQ45" s="58">
        <f>+SUM(Tabla1[[#This Row],[EJECUTADO 04]:[EJECUTADO 06]])</f>
        <v>56121.42</v>
      </c>
      <c r="ER45" s="58">
        <f>+SUM(Tabla1[[#This Row],[EJECUTADO 07]:[EJECUTADO 09]])</f>
        <v>43026.42</v>
      </c>
      <c r="ES45" s="58">
        <f>+SUM(Tabla1[[#This Row],[PF OCTUBRE]:[PF DICIEMBRE
]])</f>
        <v>56121.420000000006</v>
      </c>
      <c r="ET45" s="58">
        <f>+SUM(Tabla1[[#This Row],[EJECUTADO 01]:[EJECUTADO 09]])</f>
        <v>155269.26</v>
      </c>
    </row>
    <row r="46" spans="1:150" ht="12.75" customHeight="1" x14ac:dyDescent="0.2">
      <c r="A46" s="369">
        <v>2025</v>
      </c>
      <c r="B46" s="369" t="s">
        <v>1969</v>
      </c>
      <c r="C46" s="369" t="s">
        <v>1970</v>
      </c>
      <c r="D46" s="369" t="s">
        <v>1971</v>
      </c>
      <c r="E46" s="369">
        <v>1650</v>
      </c>
      <c r="F46" s="369" t="s">
        <v>1597</v>
      </c>
      <c r="G46" s="369" t="s">
        <v>1999</v>
      </c>
      <c r="H46" s="369" t="s">
        <v>1604</v>
      </c>
      <c r="I46" s="369" t="s">
        <v>2000</v>
      </c>
      <c r="J46" s="369" t="s">
        <v>2017</v>
      </c>
      <c r="K46" s="369" t="s">
        <v>1975</v>
      </c>
      <c r="L46" s="369" t="s">
        <v>1976</v>
      </c>
      <c r="M46" s="369" t="s">
        <v>1977</v>
      </c>
      <c r="N46" s="369">
        <v>1</v>
      </c>
      <c r="O46" s="369" t="s">
        <v>2018</v>
      </c>
      <c r="P46" s="369" t="s">
        <v>2019</v>
      </c>
      <c r="Q46" s="369">
        <v>1732</v>
      </c>
      <c r="R46" s="369">
        <v>0</v>
      </c>
      <c r="S46" s="369">
        <v>0</v>
      </c>
      <c r="T46" s="369">
        <v>0</v>
      </c>
      <c r="U46" s="369">
        <v>3</v>
      </c>
      <c r="V46" s="369" t="s">
        <v>1980</v>
      </c>
      <c r="W46" s="369" t="s">
        <v>1981</v>
      </c>
      <c r="X46" s="369" t="s">
        <v>1982</v>
      </c>
      <c r="Y46" s="369" t="s">
        <v>1983</v>
      </c>
      <c r="Z46" s="369" t="s">
        <v>1984</v>
      </c>
      <c r="AA46" s="369" t="s">
        <v>2004</v>
      </c>
      <c r="AB46" s="369" t="s">
        <v>1986</v>
      </c>
      <c r="AC46" s="369" t="s">
        <v>1672</v>
      </c>
      <c r="AD46" s="369" t="s">
        <v>1673</v>
      </c>
      <c r="AE46" s="369" t="s">
        <v>1674</v>
      </c>
      <c r="AF46" s="369" t="s">
        <v>1675</v>
      </c>
      <c r="AG46" s="369" t="s">
        <v>1677</v>
      </c>
      <c r="AH46" s="369">
        <v>7560</v>
      </c>
      <c r="AI46" s="369">
        <v>0</v>
      </c>
      <c r="AJ46" s="369">
        <v>7560</v>
      </c>
      <c r="AK46" s="370">
        <v>2131.5</v>
      </c>
      <c r="AL46" s="370">
        <v>2131.5</v>
      </c>
      <c r="AM46" s="370">
        <v>0</v>
      </c>
      <c r="AN46" s="370">
        <v>0</v>
      </c>
      <c r="AO46" s="370">
        <v>0</v>
      </c>
      <c r="AP46" s="370">
        <v>454.6</v>
      </c>
      <c r="AQ46" s="370">
        <v>0</v>
      </c>
      <c r="AR46" s="370">
        <v>320</v>
      </c>
      <c r="AS46" s="370">
        <v>1356.9</v>
      </c>
      <c r="AT46" s="370">
        <v>0</v>
      </c>
      <c r="AU46" s="370">
        <v>0</v>
      </c>
      <c r="AV46" s="370">
        <v>0</v>
      </c>
      <c r="AW46" s="370">
        <v>0</v>
      </c>
      <c r="AX46" s="370">
        <v>0</v>
      </c>
      <c r="AY46" s="370">
        <v>0</v>
      </c>
      <c r="AZ46" s="370">
        <v>0</v>
      </c>
      <c r="BA46" s="370">
        <v>0</v>
      </c>
      <c r="BB46" s="370">
        <v>640</v>
      </c>
      <c r="BC46" s="370">
        <v>-185.4</v>
      </c>
      <c r="BD46" s="370">
        <v>320</v>
      </c>
      <c r="BE46" s="370">
        <v>1764.4</v>
      </c>
      <c r="BF46" s="370">
        <v>-407.5</v>
      </c>
      <c r="BG46" s="370">
        <v>0</v>
      </c>
      <c r="BH46" s="370">
        <v>0</v>
      </c>
      <c r="BI46" s="370">
        <v>0</v>
      </c>
      <c r="BJ46" s="370">
        <v>0</v>
      </c>
      <c r="BK46" s="370">
        <v>0</v>
      </c>
      <c r="BL46" s="370">
        <v>0</v>
      </c>
      <c r="BM46" s="370">
        <v>0</v>
      </c>
      <c r="BN46" s="370">
        <v>640</v>
      </c>
      <c r="BO46" s="370">
        <v>-185.4</v>
      </c>
      <c r="BP46" s="370">
        <v>320</v>
      </c>
      <c r="BQ46" s="370">
        <v>1764.4</v>
      </c>
      <c r="BR46" s="370">
        <v>-407.5</v>
      </c>
      <c r="BS46" s="370">
        <v>0</v>
      </c>
      <c r="BT46" s="370">
        <v>0</v>
      </c>
      <c r="BU46" s="370">
        <v>0</v>
      </c>
      <c r="BV46" s="370">
        <v>0</v>
      </c>
      <c r="BW46" s="370">
        <v>0</v>
      </c>
      <c r="BX46" s="370">
        <v>0</v>
      </c>
      <c r="BY46" s="370">
        <v>0</v>
      </c>
      <c r="BZ46" s="370">
        <v>640</v>
      </c>
      <c r="CA46" s="370">
        <v>0</v>
      </c>
      <c r="CB46" s="370">
        <v>320</v>
      </c>
      <c r="CC46" s="370">
        <v>1920</v>
      </c>
      <c r="CD46" s="370">
        <v>0</v>
      </c>
      <c r="CE46" s="370">
        <v>0</v>
      </c>
      <c r="CF46" s="370">
        <v>0</v>
      </c>
      <c r="CG46" s="370">
        <v>0</v>
      </c>
      <c r="CH46" s="370">
        <v>0</v>
      </c>
      <c r="CI46" s="48" t="s">
        <v>1987</v>
      </c>
      <c r="CJ46" s="48" t="s">
        <v>1991</v>
      </c>
      <c r="CK46" s="48" t="s">
        <v>1987</v>
      </c>
      <c r="CL46" s="48" t="s">
        <v>1990</v>
      </c>
      <c r="CM46" s="48" t="s">
        <v>1987</v>
      </c>
      <c r="CN46" s="48" t="s">
        <v>1987</v>
      </c>
      <c r="CO46" s="48" t="str">
        <f t="shared" si="16"/>
        <v>2.3.2.1.2.2</v>
      </c>
      <c r="CP46" s="48" t="str">
        <f>+VLOOKUP(Tabla1[[#This Row],[ESPECÍFICA]],CLASIFICADOR_,2,0)</f>
        <v>2.3.2.1.2.2 - VIATICOS Y ASIGNACIONES POR COMISION DE SERVICIO</v>
      </c>
      <c r="CQ46" s="48" t="str">
        <f>+VLOOKUP(Tabla1[[#This Row],[ESPECÍFICA]],CLASIFICADOR_,3,0)</f>
        <v>2.3.2.1 - VIAJES</v>
      </c>
      <c r="CR46" s="48" t="str">
        <f>+VLOOKUP(Tabla1[[#This Row],[ESPECÍFICA]],CLASIFICADOR_,4,0)</f>
        <v>Límite de Gasto</v>
      </c>
      <c r="CS46" s="48" t="str">
        <f>+VLOOKUP(Tabla1[[#This Row],[ESPECÍFICA]],CLASIFICADOR_,5,0)</f>
        <v>10.6 b)</v>
      </c>
      <c r="CT46" s="113" t="str">
        <f>+VLOOKUP(Tabla1[[#This Row],[ESPECÍFICA]],CLASIFICADOR_,6,0)</f>
        <v>N/R</v>
      </c>
      <c r="CU46" s="48" t="str">
        <f>+VLOOKUP(Tabla1[[#This Row],[ESPECÍFICA]],CLASIFICADOR_,7,0)</f>
        <v>N/R</v>
      </c>
      <c r="CV46" s="48">
        <f>+VLOOKUP(Tabla1[[#This Row],[ESPECÍFICA]],CLASIFICADOR_,8,0)</f>
        <v>0</v>
      </c>
      <c r="CW46" s="113" t="str">
        <f>+CONCATENATE("2.",Tabla1[[#This Row],[generica]])</f>
        <v>2.3.BIENES Y SERVICIOS</v>
      </c>
      <c r="CX46" s="48" t="str">
        <f t="shared" si="5"/>
        <v>0003-DE</v>
      </c>
      <c r="CY46" s="113" t="str">
        <f t="shared" si="6"/>
        <v>0003-DE (FT)</v>
      </c>
      <c r="CZ46" s="20" t="str">
        <f t="shared" si="7"/>
        <v>0003-DE</v>
      </c>
      <c r="DA46" s="113" t="str">
        <f>+CONCATENATE(Tabla1[[#This Row],[CC COMPLETO]],Tabla1[[#This Row],[ESPECÍFICA]])</f>
        <v>0003-DE2.3.2.1.2.2</v>
      </c>
      <c r="DB46" s="49">
        <f t="shared" si="8"/>
        <v>2131.5</v>
      </c>
      <c r="DC46" s="49">
        <f t="shared" si="9"/>
        <v>2131.5</v>
      </c>
      <c r="DD46" s="49">
        <f t="shared" si="10"/>
        <v>2131.5</v>
      </c>
      <c r="DE46" s="49">
        <f t="shared" si="11"/>
        <v>5428.5</v>
      </c>
      <c r="DF46" s="49">
        <f t="shared" si="12"/>
        <v>0</v>
      </c>
      <c r="DG46" s="49">
        <f t="shared" si="13"/>
        <v>0</v>
      </c>
      <c r="DH46" s="49">
        <f t="shared" si="14"/>
        <v>5428.5</v>
      </c>
      <c r="DI46" s="50">
        <f t="shared" si="15"/>
        <v>0.28194444444444444</v>
      </c>
      <c r="DJ46" s="78">
        <f>+SUM(Tabla1[[#This Row],[EJECUTADO 01]:[EJECUTADO 06]])</f>
        <v>774.6</v>
      </c>
      <c r="DK46" s="78">
        <f>+Tabla1[[#This Row],[mto_devenga_01]]</f>
        <v>0</v>
      </c>
      <c r="DL46" s="78">
        <f>+Tabla1[[#This Row],[mto_devenga_02]]</f>
        <v>0</v>
      </c>
      <c r="DM46" s="78">
        <f>+Tabla1[[#This Row],[mto_devenga_03]]</f>
        <v>0</v>
      </c>
      <c r="DN46" s="78">
        <f>+Tabla1[[#This Row],[mto_devenga_04]]</f>
        <v>640</v>
      </c>
      <c r="DO46" s="78">
        <f>+Tabla1[[#This Row],[mto_devenga_05]]</f>
        <v>-185.4</v>
      </c>
      <c r="DP46" s="76">
        <f>+Tabla1[[#This Row],[mto_devenga_06]]</f>
        <v>320</v>
      </c>
      <c r="DQ46" s="76">
        <f>+Tabla1[[#This Row],[mto_devenga_07]]</f>
        <v>1764.4</v>
      </c>
      <c r="DR46" s="76">
        <f>+Tabla1[[#This Row],[mto_devenga_08]]</f>
        <v>-407.5</v>
      </c>
      <c r="DS46" s="76">
        <f>+Tabla1[[#This Row],[mto_devenga_09]]</f>
        <v>0</v>
      </c>
      <c r="DT46" s="76">
        <f>IFERROR(VLOOKUP(Tabla1[[#This Row],[COD SE]],PF_OCTUBRE,14,0),"0")</f>
        <v>0</v>
      </c>
      <c r="DU46" s="76">
        <f>IFERROR(VLOOKUP(Tabla1[[#This Row],[COD SE]],PF_OCTUBRE,15,0),"0")</f>
        <v>0</v>
      </c>
      <c r="DV46" s="76">
        <f>IFERROR(VLOOKUP(Tabla1[[#This Row],[COD SE]],PF_OCTUBRE,16,0),"0")</f>
        <v>0</v>
      </c>
      <c r="DW46" s="76">
        <f>+SUM(Tabla1[[#This Row],[EJECUTADO 01]:[PF DICIEMBRE
]])</f>
        <v>2131.5</v>
      </c>
      <c r="DX46" s="76">
        <f>IFERROR(VLOOKUP(Tabla1[[#This Row],[COD SE]],PF_OCTUBRE,18,0),"0")</f>
        <v>0</v>
      </c>
      <c r="DY46" s="76">
        <f>IFERROR(VLOOKUP(Tabla1[[#This Row],[COD SE]],PF_OCTUBRE,19,0),"0")</f>
        <v>5428.5</v>
      </c>
      <c r="DZ46" s="76">
        <f>IFERROR(VLOOKUP(Tabla1[[#This Row],[COD SE]],PF_OCTUBRE,20,0),"0")</f>
        <v>5428.5</v>
      </c>
      <c r="EA46" s="76">
        <f>+Tabla1[[#This Row],[TOTAL EJEC REAL]]+Tabla1[[#This Row],[SALDO FINAL]]</f>
        <v>7560</v>
      </c>
      <c r="EB46" s="76">
        <f>IFERROR(VLOOKUP(Tabla1[[#This Row],[COD SE]],PF_OCTUBRE,22,0),"0")</f>
        <v>5428.5</v>
      </c>
      <c r="EC46" s="76">
        <f>+IFERROR(VLOOKUP(Tabla1[[#This Row],[COD SE]],SALDO_ESC_2,7,0),0)</f>
        <v>0</v>
      </c>
      <c r="ED46" s="76">
        <f>+IFERROR(VLOOKUP(Tabla1[[#This Row],[COD SE]],SALDO_ESC_3,7,0),0)</f>
        <v>5428.5</v>
      </c>
      <c r="EE46" s="76">
        <f>+Tabla1[[#This Row],[mto_pim]]-Tabla1[[#This Row],[TRANSF ESC2 ]]</f>
        <v>7560</v>
      </c>
      <c r="EF46" s="76">
        <f>+Tabla1[[#This Row],[mto_pim]]-Tabla1[[#This Row],[TRANFS ESC 3 ]]</f>
        <v>2131.5</v>
      </c>
      <c r="EG46" s="76">
        <f>+IFERROR(VLOOKUP(Tabla1[[#This Row],[COD SE]],HISTORICO,4,0),0)</f>
        <v>0</v>
      </c>
      <c r="EH46" s="76">
        <f>+IFERROR(VLOOKUP(Tabla1[[#This Row],[COD SE]],HISTORICO,5,0),0)</f>
        <v>0</v>
      </c>
      <c r="EI46" s="76">
        <f>+IFERROR(VLOOKUP(Tabla1[[#This Row],[COD SE]],HISTORICO,6,0),0)</f>
        <v>0</v>
      </c>
      <c r="EJ46" s="76">
        <f>+IFERROR(VLOOKUP(Tabla1[[#This Row],[COD SE]],HISTORICO,7,0),0)</f>
        <v>0</v>
      </c>
      <c r="EK46" s="76">
        <f>+IFERROR(VLOOKUP(Tabla1[[#This Row],[COD SE]],HISTORICO,8,0),0)</f>
        <v>0</v>
      </c>
      <c r="EL46" s="76">
        <f>+IFERROR(VLOOKUP(Tabla1[[#This Row],[COD SE]],HISTORICO,9,0),0)</f>
        <v>0</v>
      </c>
      <c r="EM46" s="76">
        <f>+IFERROR(VLOOKUP(Tabla1[[#This Row],[COD SE]],HISTORICO,10,0),0)</f>
        <v>1500</v>
      </c>
      <c r="EN46" s="76">
        <f>+IFERROR(VLOOKUP(Tabla1[[#This Row],[COD SE]],HISTORICO,11,0),0)</f>
        <v>-409.5</v>
      </c>
      <c r="EO46" s="76">
        <f>+IFERROR(VLOOKUP(Tabla1[[#This Row],[COD SE]],HISTORICO,12,0),0)</f>
        <v>0</v>
      </c>
      <c r="EP46" s="58">
        <f>+SUM(Tabla1[[#This Row],[EJECUTADO 01]:[EJECUTADO 03]])</f>
        <v>0</v>
      </c>
      <c r="EQ46" s="58">
        <f>+SUM(Tabla1[[#This Row],[EJECUTADO 04]:[EJECUTADO 06]])</f>
        <v>774.6</v>
      </c>
      <c r="ER46" s="58">
        <f>+SUM(Tabla1[[#This Row],[EJECUTADO 07]:[EJECUTADO 09]])</f>
        <v>1356.9</v>
      </c>
      <c r="ES46" s="58">
        <f>+SUM(Tabla1[[#This Row],[PF OCTUBRE]:[PF DICIEMBRE
]])</f>
        <v>0</v>
      </c>
      <c r="ET46" s="58">
        <f>+SUM(Tabla1[[#This Row],[EJECUTADO 01]:[EJECUTADO 09]])</f>
        <v>2131.5</v>
      </c>
    </row>
    <row r="47" spans="1:150" ht="12.75" customHeight="1" x14ac:dyDescent="0.2">
      <c r="A47" s="369">
        <v>2025</v>
      </c>
      <c r="B47" s="369" t="s">
        <v>1969</v>
      </c>
      <c r="C47" s="369" t="s">
        <v>1970</v>
      </c>
      <c r="D47" s="369" t="s">
        <v>1971</v>
      </c>
      <c r="E47" s="369">
        <v>1650</v>
      </c>
      <c r="F47" s="369" t="s">
        <v>1597</v>
      </c>
      <c r="G47" s="369" t="s">
        <v>1999</v>
      </c>
      <c r="H47" s="369" t="s">
        <v>1604</v>
      </c>
      <c r="I47" s="369" t="s">
        <v>2000</v>
      </c>
      <c r="J47" s="369" t="s">
        <v>2017</v>
      </c>
      <c r="K47" s="369" t="s">
        <v>1975</v>
      </c>
      <c r="L47" s="369" t="s">
        <v>1976</v>
      </c>
      <c r="M47" s="369" t="s">
        <v>1977</v>
      </c>
      <c r="N47" s="369">
        <v>1</v>
      </c>
      <c r="O47" s="369" t="s">
        <v>2018</v>
      </c>
      <c r="P47" s="369" t="s">
        <v>2019</v>
      </c>
      <c r="Q47" s="369">
        <v>1732</v>
      </c>
      <c r="R47" s="369">
        <v>0</v>
      </c>
      <c r="S47" s="369">
        <v>0</v>
      </c>
      <c r="T47" s="369">
        <v>0</v>
      </c>
      <c r="U47" s="369">
        <v>3</v>
      </c>
      <c r="V47" s="369" t="s">
        <v>1980</v>
      </c>
      <c r="W47" s="369" t="s">
        <v>1981</v>
      </c>
      <c r="X47" s="369" t="s">
        <v>1982</v>
      </c>
      <c r="Y47" s="369" t="s">
        <v>1983</v>
      </c>
      <c r="Z47" s="369" t="s">
        <v>1984</v>
      </c>
      <c r="AA47" s="369" t="s">
        <v>2004</v>
      </c>
      <c r="AB47" s="369" t="s">
        <v>1986</v>
      </c>
      <c r="AC47" s="369" t="s">
        <v>1672</v>
      </c>
      <c r="AD47" s="369" t="s">
        <v>1673</v>
      </c>
      <c r="AE47" s="369" t="s">
        <v>1688</v>
      </c>
      <c r="AF47" s="369" t="s">
        <v>1691</v>
      </c>
      <c r="AG47" s="369" t="s">
        <v>1692</v>
      </c>
      <c r="AH47" s="369">
        <v>323200</v>
      </c>
      <c r="AI47" s="369">
        <v>-24000</v>
      </c>
      <c r="AJ47" s="369">
        <v>299200</v>
      </c>
      <c r="AK47" s="370">
        <v>151228.20000000001</v>
      </c>
      <c r="AL47" s="370">
        <v>151228.20000000001</v>
      </c>
      <c r="AM47" s="370">
        <v>0</v>
      </c>
      <c r="AN47" s="370">
        <v>0</v>
      </c>
      <c r="AO47" s="370">
        <v>2174</v>
      </c>
      <c r="AP47" s="370">
        <v>3175</v>
      </c>
      <c r="AQ47" s="370">
        <v>145879.20000000001</v>
      </c>
      <c r="AR47" s="370">
        <v>0</v>
      </c>
      <c r="AS47" s="370">
        <v>0</v>
      </c>
      <c r="AT47" s="370">
        <v>0</v>
      </c>
      <c r="AU47" s="370">
        <v>0</v>
      </c>
      <c r="AV47" s="370">
        <v>0</v>
      </c>
      <c r="AW47" s="370">
        <v>0</v>
      </c>
      <c r="AX47" s="370">
        <v>0</v>
      </c>
      <c r="AY47" s="370">
        <v>0</v>
      </c>
      <c r="AZ47" s="370">
        <v>0</v>
      </c>
      <c r="BA47" s="370">
        <v>0</v>
      </c>
      <c r="BB47" s="370">
        <v>2174</v>
      </c>
      <c r="BC47" s="370">
        <v>0</v>
      </c>
      <c r="BD47" s="370">
        <v>7966.13</v>
      </c>
      <c r="BE47" s="370">
        <v>9796.7800000000007</v>
      </c>
      <c r="BF47" s="370">
        <v>8119.77</v>
      </c>
      <c r="BG47" s="370">
        <v>12240.5</v>
      </c>
      <c r="BH47" s="370">
        <v>3912.96</v>
      </c>
      <c r="BI47" s="370">
        <v>0</v>
      </c>
      <c r="BJ47" s="370">
        <v>0</v>
      </c>
      <c r="BK47" s="370">
        <v>0</v>
      </c>
      <c r="BL47" s="370">
        <v>0</v>
      </c>
      <c r="BM47" s="370">
        <v>0</v>
      </c>
      <c r="BN47" s="370">
        <v>2174</v>
      </c>
      <c r="BO47" s="370">
        <v>0</v>
      </c>
      <c r="BP47" s="370">
        <v>7966.13</v>
      </c>
      <c r="BQ47" s="370">
        <v>8724.14</v>
      </c>
      <c r="BR47" s="370">
        <v>9192.41</v>
      </c>
      <c r="BS47" s="370">
        <v>12240.5</v>
      </c>
      <c r="BT47" s="370">
        <v>3677.96</v>
      </c>
      <c r="BU47" s="370">
        <v>0</v>
      </c>
      <c r="BV47" s="370">
        <v>0</v>
      </c>
      <c r="BW47" s="370">
        <v>0</v>
      </c>
      <c r="BX47" s="370">
        <v>0</v>
      </c>
      <c r="BY47" s="370">
        <v>2174</v>
      </c>
      <c r="BZ47" s="370">
        <v>3175</v>
      </c>
      <c r="CA47" s="370">
        <v>38626.14</v>
      </c>
      <c r="CB47" s="370">
        <v>0</v>
      </c>
      <c r="CC47" s="370">
        <v>0</v>
      </c>
      <c r="CD47" s="370">
        <v>0</v>
      </c>
      <c r="CE47" s="370">
        <v>0</v>
      </c>
      <c r="CF47" s="370">
        <v>0</v>
      </c>
      <c r="CG47" s="370">
        <v>0</v>
      </c>
      <c r="CH47" s="370">
        <v>0</v>
      </c>
      <c r="CI47" s="48" t="s">
        <v>1987</v>
      </c>
      <c r="CJ47" s="48" t="s">
        <v>1991</v>
      </c>
      <c r="CK47" s="48" t="s">
        <v>1987</v>
      </c>
      <c r="CL47" s="48" t="s">
        <v>1987</v>
      </c>
      <c r="CM47" s="48" t="s">
        <v>2011</v>
      </c>
      <c r="CN47" s="48" t="s">
        <v>1990</v>
      </c>
      <c r="CO47" s="48" t="str">
        <f t="shared" si="16"/>
        <v>2.3.2.2.5.1</v>
      </c>
      <c r="CP47" s="48" t="str">
        <f>+VLOOKUP(Tabla1[[#This Row],[ESPECÍFICA]],CLASIFICADOR_,2,0)</f>
        <v>2.3.2.2.5.1 - DIFUSIÓN EN EL DIARIO OFICIAL</v>
      </c>
      <c r="CQ47" s="48" t="str">
        <f>+VLOOKUP(Tabla1[[#This Row],[ESPECÍFICA]],CLASIFICADOR_,3,0)</f>
        <v>2.3.2.2 - SERVICIOS BASICOS, COMUNICACIONES, PUBLICIDAD Y DIFUSION</v>
      </c>
      <c r="CR47" s="48" t="str">
        <f>+VLOOKUP(Tabla1[[#This Row],[ESPECÍFICA]],CLASIFICADOR_,4,0)</f>
        <v xml:space="preserve"> </v>
      </c>
      <c r="CS47" s="48">
        <f>+VLOOKUP(Tabla1[[#This Row],[ESPECÍFICA]],CLASIFICADOR_,5,0)</f>
        <v>0</v>
      </c>
      <c r="CT47" s="113" t="str">
        <f>+VLOOKUP(Tabla1[[#This Row],[ESPECÍFICA]],CLASIFICADOR_,6,0)</f>
        <v>N/R</v>
      </c>
      <c r="CU47" s="48" t="str">
        <f>+VLOOKUP(Tabla1[[#This Row],[ESPECÍFICA]],CLASIFICADOR_,7,0)</f>
        <v>N/R</v>
      </c>
      <c r="CV47" s="48">
        <f>+VLOOKUP(Tabla1[[#This Row],[ESPECÍFICA]],CLASIFICADOR_,8,0)</f>
        <v>0</v>
      </c>
      <c r="CW47" s="113" t="str">
        <f>+CONCATENATE("2.",Tabla1[[#This Row],[generica]])</f>
        <v>2.3.BIENES Y SERVICIOS</v>
      </c>
      <c r="CX47" s="48" t="str">
        <f t="shared" si="5"/>
        <v>0003-DE</v>
      </c>
      <c r="CY47" s="113" t="str">
        <f t="shared" si="6"/>
        <v>0003-DE (FT)</v>
      </c>
      <c r="CZ47" s="20" t="str">
        <f t="shared" si="7"/>
        <v>0003-DE</v>
      </c>
      <c r="DA47" s="113" t="str">
        <f>+CONCATENATE(Tabla1[[#This Row],[CC COMPLETO]],Tabla1[[#This Row],[ESPECÍFICA]])</f>
        <v>0003-DE2.3.2.2.5.1</v>
      </c>
      <c r="DB47" s="49">
        <f t="shared" si="8"/>
        <v>151228.20000000001</v>
      </c>
      <c r="DC47" s="49">
        <f t="shared" si="9"/>
        <v>44210.140000000007</v>
      </c>
      <c r="DD47" s="49">
        <f t="shared" si="10"/>
        <v>43975.14</v>
      </c>
      <c r="DE47" s="49">
        <f t="shared" si="11"/>
        <v>147971.79999999999</v>
      </c>
      <c r="DF47" s="49">
        <f t="shared" si="12"/>
        <v>0</v>
      </c>
      <c r="DG47" s="49">
        <f t="shared" si="13"/>
        <v>107018.06</v>
      </c>
      <c r="DH47" s="49">
        <f t="shared" si="14"/>
        <v>254989.86</v>
      </c>
      <c r="DI47" s="50">
        <f t="shared" si="15"/>
        <v>0.13678879950495051</v>
      </c>
      <c r="DJ47" s="78">
        <f>+SUM(Tabla1[[#This Row],[EJECUTADO 01]:[EJECUTADO 06]])</f>
        <v>10140.130000000001</v>
      </c>
      <c r="DK47" s="78">
        <f>+Tabla1[[#This Row],[mto_devenga_01]]</f>
        <v>0</v>
      </c>
      <c r="DL47" s="78">
        <f>+Tabla1[[#This Row],[mto_devenga_02]]</f>
        <v>0</v>
      </c>
      <c r="DM47" s="78">
        <f>+Tabla1[[#This Row],[mto_devenga_03]]</f>
        <v>0</v>
      </c>
      <c r="DN47" s="78">
        <f>+Tabla1[[#This Row],[mto_devenga_04]]</f>
        <v>2174</v>
      </c>
      <c r="DO47" s="78">
        <f>+Tabla1[[#This Row],[mto_devenga_05]]</f>
        <v>0</v>
      </c>
      <c r="DP47" s="76">
        <f>+Tabla1[[#This Row],[mto_devenga_06]]</f>
        <v>7966.13</v>
      </c>
      <c r="DQ47" s="76">
        <f>+Tabla1[[#This Row],[mto_devenga_07]]</f>
        <v>9796.7800000000007</v>
      </c>
      <c r="DR47" s="76">
        <f>+Tabla1[[#This Row],[mto_devenga_08]]</f>
        <v>8119.77</v>
      </c>
      <c r="DS47" s="76">
        <f>+Tabla1[[#This Row],[mto_devenga_09]]</f>
        <v>12240.5</v>
      </c>
      <c r="DT47" s="76">
        <f>IFERROR(VLOOKUP(Tabla1[[#This Row],[COD SE]],PF_OCTUBRE,14,0),"0")</f>
        <v>19564.8</v>
      </c>
      <c r="DU47" s="76">
        <f>IFERROR(VLOOKUP(Tabla1[[#This Row],[COD SE]],PF_OCTUBRE,15,0),"0")</f>
        <v>66474.34</v>
      </c>
      <c r="DV47" s="76">
        <f>IFERROR(VLOOKUP(Tabla1[[#This Row],[COD SE]],PF_OCTUBRE,16,0),"0")</f>
        <v>24891.88</v>
      </c>
      <c r="DW47" s="76">
        <f>+SUM(Tabla1[[#This Row],[EJECUTADO 01]:[PF DICIEMBRE
]])</f>
        <v>151228.20000000001</v>
      </c>
      <c r="DX47" s="76">
        <f>IFERROR(VLOOKUP(Tabla1[[#This Row],[COD SE]],PF_OCTUBRE,18,0),"0")</f>
        <v>0</v>
      </c>
      <c r="DY47" s="76">
        <f>IFERROR(VLOOKUP(Tabla1[[#This Row],[COD SE]],PF_OCTUBRE,19,0),"0")</f>
        <v>147971.79999999999</v>
      </c>
      <c r="DZ47" s="76">
        <f>IFERROR(VLOOKUP(Tabla1[[#This Row],[COD SE]],PF_OCTUBRE,20,0),"0")</f>
        <v>147971.79999999999</v>
      </c>
      <c r="EA47" s="76">
        <f>+Tabla1[[#This Row],[TOTAL EJEC REAL]]+Tabla1[[#This Row],[SALDO FINAL]]</f>
        <v>299200</v>
      </c>
      <c r="EB47" s="76">
        <f>IFERROR(VLOOKUP(Tabla1[[#This Row],[COD SE]],PF_OCTUBRE,22,0),"0")</f>
        <v>172863.68</v>
      </c>
      <c r="EC47" s="76">
        <f>+IFERROR(VLOOKUP(Tabla1[[#This Row],[COD SE]],SALDO_ESC_2,7,0),0)</f>
        <v>0</v>
      </c>
      <c r="ED47" s="76">
        <f>+IFERROR(VLOOKUP(Tabla1[[#This Row],[COD SE]],SALDO_ESC_3,7,0),0)</f>
        <v>147971.79999999999</v>
      </c>
      <c r="EE47" s="76">
        <f>+Tabla1[[#This Row],[mto_pim]]-Tabla1[[#This Row],[TRANSF ESC2 ]]</f>
        <v>299200</v>
      </c>
      <c r="EF47" s="76">
        <f>+Tabla1[[#This Row],[mto_pim]]-Tabla1[[#This Row],[TRANFS ESC 3 ]]</f>
        <v>151228.20000000001</v>
      </c>
      <c r="EG47" s="76">
        <f>+IFERROR(VLOOKUP(Tabla1[[#This Row],[COD SE]],HISTORICO,4,0),0)</f>
        <v>170120</v>
      </c>
      <c r="EH47" s="76">
        <f>+IFERROR(VLOOKUP(Tabla1[[#This Row],[COD SE]],HISTORICO,5,0),0)</f>
        <v>0</v>
      </c>
      <c r="EI47" s="76">
        <f>+IFERROR(VLOOKUP(Tabla1[[#This Row],[COD SE]],HISTORICO,6,0),0)</f>
        <v>174120</v>
      </c>
      <c r="EJ47" s="76">
        <f>+IFERROR(VLOOKUP(Tabla1[[#This Row],[COD SE]],HISTORICO,7,0),0)</f>
        <v>0</v>
      </c>
      <c r="EK47" s="76">
        <f>+IFERROR(VLOOKUP(Tabla1[[#This Row],[COD SE]],HISTORICO,8,0),0)</f>
        <v>3175</v>
      </c>
      <c r="EL47" s="76">
        <f>+IFERROR(VLOOKUP(Tabla1[[#This Row],[COD SE]],HISTORICO,9,0),0)</f>
        <v>9175</v>
      </c>
      <c r="EM47" s="76">
        <f>+IFERROR(VLOOKUP(Tabla1[[#This Row],[COD SE]],HISTORICO,10,0),0)</f>
        <v>15000</v>
      </c>
      <c r="EN47" s="76">
        <f>+IFERROR(VLOOKUP(Tabla1[[#This Row],[COD SE]],HISTORICO,11,0),0)</f>
        <v>10000</v>
      </c>
      <c r="EO47" s="76">
        <f>+IFERROR(VLOOKUP(Tabla1[[#This Row],[COD SE]],HISTORICO,12,0),0)</f>
        <v>16880.23</v>
      </c>
      <c r="EP47" s="58">
        <f>+SUM(Tabla1[[#This Row],[EJECUTADO 01]:[EJECUTADO 03]])</f>
        <v>0</v>
      </c>
      <c r="EQ47" s="58">
        <f>+SUM(Tabla1[[#This Row],[EJECUTADO 04]:[EJECUTADO 06]])</f>
        <v>10140.130000000001</v>
      </c>
      <c r="ER47" s="58">
        <f>+SUM(Tabla1[[#This Row],[EJECUTADO 07]:[EJECUTADO 09]])</f>
        <v>30157.050000000003</v>
      </c>
      <c r="ES47" s="58">
        <f>+SUM(Tabla1[[#This Row],[PF OCTUBRE]:[PF DICIEMBRE
]])</f>
        <v>110931.02</v>
      </c>
      <c r="ET47" s="58">
        <f>+SUM(Tabla1[[#This Row],[EJECUTADO 01]:[EJECUTADO 09]])</f>
        <v>40297.180000000008</v>
      </c>
    </row>
    <row r="48" spans="1:150" ht="12.75" customHeight="1" x14ac:dyDescent="0.2">
      <c r="A48" s="369">
        <v>2025</v>
      </c>
      <c r="B48" s="369" t="s">
        <v>1969</v>
      </c>
      <c r="C48" s="369" t="s">
        <v>1970</v>
      </c>
      <c r="D48" s="369" t="s">
        <v>1971</v>
      </c>
      <c r="E48" s="369">
        <v>1650</v>
      </c>
      <c r="F48" s="369" t="s">
        <v>1597</v>
      </c>
      <c r="G48" s="369" t="s">
        <v>1999</v>
      </c>
      <c r="H48" s="369" t="s">
        <v>1604</v>
      </c>
      <c r="I48" s="369" t="s">
        <v>2000</v>
      </c>
      <c r="J48" s="369" t="s">
        <v>2017</v>
      </c>
      <c r="K48" s="369" t="s">
        <v>1975</v>
      </c>
      <c r="L48" s="369" t="s">
        <v>1976</v>
      </c>
      <c r="M48" s="369" t="s">
        <v>1977</v>
      </c>
      <c r="N48" s="369">
        <v>1</v>
      </c>
      <c r="O48" s="369" t="s">
        <v>2018</v>
      </c>
      <c r="P48" s="369" t="s">
        <v>2019</v>
      </c>
      <c r="Q48" s="369">
        <v>1732</v>
      </c>
      <c r="R48" s="369">
        <v>0</v>
      </c>
      <c r="S48" s="369">
        <v>0</v>
      </c>
      <c r="T48" s="369">
        <v>0</v>
      </c>
      <c r="U48" s="369">
        <v>3</v>
      </c>
      <c r="V48" s="369" t="s">
        <v>1980</v>
      </c>
      <c r="W48" s="369" t="s">
        <v>1981</v>
      </c>
      <c r="X48" s="369" t="s">
        <v>1982</v>
      </c>
      <c r="Y48" s="369" t="s">
        <v>1983</v>
      </c>
      <c r="Z48" s="369" t="s">
        <v>1984</v>
      </c>
      <c r="AA48" s="369" t="s">
        <v>2004</v>
      </c>
      <c r="AB48" s="369" t="s">
        <v>1986</v>
      </c>
      <c r="AC48" s="369" t="s">
        <v>1672</v>
      </c>
      <c r="AD48" s="369" t="s">
        <v>1673</v>
      </c>
      <c r="AE48" s="369" t="s">
        <v>1681</v>
      </c>
      <c r="AF48" s="369" t="s">
        <v>1682</v>
      </c>
      <c r="AG48" s="369" t="s">
        <v>1682</v>
      </c>
      <c r="AH48" s="369">
        <v>295380</v>
      </c>
      <c r="AI48" s="369">
        <v>-211380</v>
      </c>
      <c r="AJ48" s="369">
        <v>84000</v>
      </c>
      <c r="AK48" s="370">
        <v>0</v>
      </c>
      <c r="AL48" s="370">
        <v>0</v>
      </c>
      <c r="AM48" s="370">
        <v>0</v>
      </c>
      <c r="AN48" s="370">
        <v>0</v>
      </c>
      <c r="AO48" s="370">
        <v>0</v>
      </c>
      <c r="AP48" s="370">
        <v>0</v>
      </c>
      <c r="AQ48" s="370">
        <v>0</v>
      </c>
      <c r="AR48" s="370">
        <v>0</v>
      </c>
      <c r="AS48" s="370">
        <v>0</v>
      </c>
      <c r="AT48" s="370">
        <v>0</v>
      </c>
      <c r="AU48" s="370">
        <v>0</v>
      </c>
      <c r="AV48" s="370">
        <v>0</v>
      </c>
      <c r="AW48" s="370">
        <v>0</v>
      </c>
      <c r="AX48" s="370">
        <v>0</v>
      </c>
      <c r="AY48" s="370">
        <v>0</v>
      </c>
      <c r="AZ48" s="370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0">
        <v>0</v>
      </c>
      <c r="BG48" s="370">
        <v>0</v>
      </c>
      <c r="BH48" s="370">
        <v>0</v>
      </c>
      <c r="BI48" s="370">
        <v>0</v>
      </c>
      <c r="BJ48" s="370">
        <v>0</v>
      </c>
      <c r="BK48" s="370">
        <v>0</v>
      </c>
      <c r="BL48" s="370">
        <v>0</v>
      </c>
      <c r="BM48" s="370">
        <v>0</v>
      </c>
      <c r="BN48" s="370">
        <v>0</v>
      </c>
      <c r="BO48" s="370">
        <v>0</v>
      </c>
      <c r="BP48" s="370">
        <v>0</v>
      </c>
      <c r="BQ48" s="370">
        <v>0</v>
      </c>
      <c r="BR48" s="370">
        <v>0</v>
      </c>
      <c r="BS48" s="370">
        <v>0</v>
      </c>
      <c r="BT48" s="370">
        <v>0</v>
      </c>
      <c r="BU48" s="370">
        <v>0</v>
      </c>
      <c r="BV48" s="370">
        <v>0</v>
      </c>
      <c r="BW48" s="370">
        <v>0</v>
      </c>
      <c r="BX48" s="370">
        <v>0</v>
      </c>
      <c r="BY48" s="370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0">
        <v>0</v>
      </c>
      <c r="CF48" s="370">
        <v>0</v>
      </c>
      <c r="CG48" s="370">
        <v>0</v>
      </c>
      <c r="CH48" s="370">
        <v>0</v>
      </c>
      <c r="CI48" s="48" t="s">
        <v>1987</v>
      </c>
      <c r="CJ48" s="48" t="s">
        <v>1991</v>
      </c>
      <c r="CK48" s="48" t="s">
        <v>1987</v>
      </c>
      <c r="CL48" s="48" t="s">
        <v>2005</v>
      </c>
      <c r="CM48" s="48" t="s">
        <v>1990</v>
      </c>
      <c r="CN48" s="48" t="s">
        <v>1990</v>
      </c>
      <c r="CO48" s="48" t="str">
        <f t="shared" si="16"/>
        <v>2.3.2.9.1.1</v>
      </c>
      <c r="CP48" s="48" t="str">
        <f>+VLOOKUP(Tabla1[[#This Row],[ESPECÍFICA]],CLASIFICADOR_,2,0)</f>
        <v>2.3.2.9.1.1 - LOCACIÓN DE SERVICIOS REALIZADOS POR PERSONA NATURAL</v>
      </c>
      <c r="CQ48" s="48" t="str">
        <f>+VLOOKUP(Tabla1[[#This Row],[ESPECÍFICA]],CLASIFICADOR_,3,0)</f>
        <v>2.3.2.9 - LOCACIÓN DE SERVICIOS REALIZADOS POR PERSONA NATURAL</v>
      </c>
      <c r="CR48" s="48" t="str">
        <f>+VLOOKUP(Tabla1[[#This Row],[ESPECÍFICA]],CLASIFICADOR_,4,0)</f>
        <v xml:space="preserve"> </v>
      </c>
      <c r="CS48" s="48">
        <f>+VLOOKUP(Tabla1[[#This Row],[ESPECÍFICA]],CLASIFICADOR_,5,0)</f>
        <v>0</v>
      </c>
      <c r="CT48" s="113" t="str">
        <f>+VLOOKUP(Tabla1[[#This Row],[ESPECÍFICA]],CLASIFICADOR_,6,0)</f>
        <v>N/R</v>
      </c>
      <c r="CU48" s="48" t="str">
        <f>+VLOOKUP(Tabla1[[#This Row],[ESPECÍFICA]],CLASIFICADOR_,7,0)</f>
        <v>N/R</v>
      </c>
      <c r="CV48" s="48">
        <f>+VLOOKUP(Tabla1[[#This Row],[ESPECÍFICA]],CLASIFICADOR_,8,0)</f>
        <v>0</v>
      </c>
      <c r="CW48" s="113" t="str">
        <f>+CONCATENATE("2.",Tabla1[[#This Row],[generica]])</f>
        <v>2.3.BIENES Y SERVICIOS</v>
      </c>
      <c r="CX48" s="48" t="str">
        <f t="shared" si="5"/>
        <v>0003-DE</v>
      </c>
      <c r="CY48" s="113" t="str">
        <f t="shared" si="6"/>
        <v>0003-DE (FT)</v>
      </c>
      <c r="CZ48" s="20" t="str">
        <f t="shared" si="7"/>
        <v>0003-DE</v>
      </c>
      <c r="DA48" s="113" t="str">
        <f>+CONCATENATE(Tabla1[[#This Row],[CC COMPLETO]],Tabla1[[#This Row],[ESPECÍFICA]])</f>
        <v>0003-DE2.3.2.9.1.1</v>
      </c>
      <c r="DB48" s="49">
        <f t="shared" si="8"/>
        <v>0</v>
      </c>
      <c r="DC48" s="49">
        <f t="shared" si="9"/>
        <v>0</v>
      </c>
      <c r="DD48" s="49">
        <f t="shared" si="10"/>
        <v>0</v>
      </c>
      <c r="DE48" s="49">
        <f t="shared" si="11"/>
        <v>84000</v>
      </c>
      <c r="DF48" s="49">
        <f t="shared" si="12"/>
        <v>0</v>
      </c>
      <c r="DG48" s="49">
        <f t="shared" si="13"/>
        <v>0</v>
      </c>
      <c r="DH48" s="49">
        <f t="shared" si="14"/>
        <v>84000</v>
      </c>
      <c r="DI48" s="50">
        <f t="shared" si="15"/>
        <v>0</v>
      </c>
      <c r="DJ48" s="78">
        <f>+SUM(Tabla1[[#This Row],[EJECUTADO 01]:[EJECUTADO 06]])</f>
        <v>0</v>
      </c>
      <c r="DK48" s="78">
        <f>+Tabla1[[#This Row],[mto_devenga_01]]</f>
        <v>0</v>
      </c>
      <c r="DL48" s="78">
        <f>+Tabla1[[#This Row],[mto_devenga_02]]</f>
        <v>0</v>
      </c>
      <c r="DM48" s="78">
        <f>+Tabla1[[#This Row],[mto_devenga_03]]</f>
        <v>0</v>
      </c>
      <c r="DN48" s="78">
        <f>+Tabla1[[#This Row],[mto_devenga_04]]</f>
        <v>0</v>
      </c>
      <c r="DO48" s="78">
        <f>+Tabla1[[#This Row],[mto_devenga_05]]</f>
        <v>0</v>
      </c>
      <c r="DP48" s="76">
        <f>+Tabla1[[#This Row],[mto_devenga_06]]</f>
        <v>0</v>
      </c>
      <c r="DQ48" s="76">
        <f>+Tabla1[[#This Row],[mto_devenga_07]]</f>
        <v>0</v>
      </c>
      <c r="DR48" s="76">
        <f>+Tabla1[[#This Row],[mto_devenga_08]]</f>
        <v>0</v>
      </c>
      <c r="DS48" s="76">
        <f>+Tabla1[[#This Row],[mto_devenga_09]]</f>
        <v>0</v>
      </c>
      <c r="DT48" s="76">
        <f>IFERROR(VLOOKUP(Tabla1[[#This Row],[COD SE]],PF_OCTUBRE,14,0),"0")</f>
        <v>0</v>
      </c>
      <c r="DU48" s="76">
        <f>IFERROR(VLOOKUP(Tabla1[[#This Row],[COD SE]],PF_OCTUBRE,15,0),"0")</f>
        <v>0</v>
      </c>
      <c r="DV48" s="76">
        <f>IFERROR(VLOOKUP(Tabla1[[#This Row],[COD SE]],PF_OCTUBRE,16,0),"0")</f>
        <v>0</v>
      </c>
      <c r="DW48" s="76">
        <f>+SUM(Tabla1[[#This Row],[EJECUTADO 01]:[PF DICIEMBRE
]])</f>
        <v>0</v>
      </c>
      <c r="DX48" s="76">
        <f>IFERROR(VLOOKUP(Tabla1[[#This Row],[COD SE]],PF_OCTUBRE,18,0),"0")</f>
        <v>0</v>
      </c>
      <c r="DY48" s="76">
        <f>IFERROR(VLOOKUP(Tabla1[[#This Row],[COD SE]],PF_OCTUBRE,19,0),"0")</f>
        <v>84000</v>
      </c>
      <c r="DZ48" s="76">
        <f>IFERROR(VLOOKUP(Tabla1[[#This Row],[COD SE]],PF_OCTUBRE,20,0),"0")</f>
        <v>84000</v>
      </c>
      <c r="EA48" s="76">
        <f>+Tabla1[[#This Row],[TOTAL EJEC REAL]]+Tabla1[[#This Row],[SALDO FINAL]]</f>
        <v>84000</v>
      </c>
      <c r="EB48" s="76">
        <f>IFERROR(VLOOKUP(Tabla1[[#This Row],[COD SE]],PF_OCTUBRE,22,0),"0")</f>
        <v>84000</v>
      </c>
      <c r="EC48" s="76">
        <f>+IFERROR(VLOOKUP(Tabla1[[#This Row],[COD SE]],SALDO_ESC_2,7,0),0)</f>
        <v>0</v>
      </c>
      <c r="ED48" s="76">
        <f>+IFERROR(VLOOKUP(Tabla1[[#This Row],[COD SE]],SALDO_ESC_3,7,0),0)</f>
        <v>84000</v>
      </c>
      <c r="EE48" s="76">
        <f>+Tabla1[[#This Row],[mto_pim]]-Tabla1[[#This Row],[TRANSF ESC2 ]]</f>
        <v>84000</v>
      </c>
      <c r="EF48" s="76">
        <f>+Tabla1[[#This Row],[mto_pim]]-Tabla1[[#This Row],[TRANFS ESC 3 ]]</f>
        <v>0</v>
      </c>
      <c r="EG48" s="76">
        <f>+IFERROR(VLOOKUP(Tabla1[[#This Row],[COD SE]],HISTORICO,4,0),0)</f>
        <v>0</v>
      </c>
      <c r="EH48" s="76">
        <f>+IFERROR(VLOOKUP(Tabla1[[#This Row],[COD SE]],HISTORICO,5,0),0)</f>
        <v>36000</v>
      </c>
      <c r="EI48" s="76">
        <f>+IFERROR(VLOOKUP(Tabla1[[#This Row],[COD SE]],HISTORICO,6,0),0)</f>
        <v>36000</v>
      </c>
      <c r="EJ48" s="76">
        <f>+IFERROR(VLOOKUP(Tabla1[[#This Row],[COD SE]],HISTORICO,7,0),0)</f>
        <v>0</v>
      </c>
      <c r="EK48" s="76">
        <f>+IFERROR(VLOOKUP(Tabla1[[#This Row],[COD SE]],HISTORICO,8,0),0)</f>
        <v>0</v>
      </c>
      <c r="EL48" s="76">
        <f>+IFERROR(VLOOKUP(Tabla1[[#This Row],[COD SE]],HISTORICO,9,0),0)</f>
        <v>0</v>
      </c>
      <c r="EM48" s="76">
        <f>+IFERROR(VLOOKUP(Tabla1[[#This Row],[COD SE]],HISTORICO,10,0),0)</f>
        <v>0</v>
      </c>
      <c r="EN48" s="76">
        <f>+IFERROR(VLOOKUP(Tabla1[[#This Row],[COD SE]],HISTORICO,11,0),0)</f>
        <v>0</v>
      </c>
      <c r="EO48" s="76">
        <f>+IFERROR(VLOOKUP(Tabla1[[#This Row],[COD SE]],HISTORICO,12,0),0)</f>
        <v>0</v>
      </c>
      <c r="EP48" s="58">
        <f>+SUM(Tabla1[[#This Row],[EJECUTADO 01]:[EJECUTADO 03]])</f>
        <v>0</v>
      </c>
      <c r="EQ48" s="58">
        <f>+SUM(Tabla1[[#This Row],[EJECUTADO 04]:[EJECUTADO 06]])</f>
        <v>0</v>
      </c>
      <c r="ER48" s="58">
        <f>+SUM(Tabla1[[#This Row],[EJECUTADO 07]:[EJECUTADO 09]])</f>
        <v>0</v>
      </c>
      <c r="ES48" s="58">
        <f>+SUM(Tabla1[[#This Row],[PF OCTUBRE]:[PF DICIEMBRE
]])</f>
        <v>0</v>
      </c>
      <c r="ET48" s="58">
        <f>+SUM(Tabla1[[#This Row],[EJECUTADO 01]:[EJECUTADO 09]])</f>
        <v>0</v>
      </c>
    </row>
    <row r="49" spans="1:150" ht="12.75" customHeight="1" x14ac:dyDescent="0.2">
      <c r="A49" s="369">
        <v>2025</v>
      </c>
      <c r="B49" s="369" t="s">
        <v>1969</v>
      </c>
      <c r="C49" s="369" t="s">
        <v>1970</v>
      </c>
      <c r="D49" s="369" t="s">
        <v>1971</v>
      </c>
      <c r="E49" s="369">
        <v>1650</v>
      </c>
      <c r="F49" s="369" t="s">
        <v>1597</v>
      </c>
      <c r="G49" s="369" t="s">
        <v>1999</v>
      </c>
      <c r="H49" s="369" t="s">
        <v>1604</v>
      </c>
      <c r="I49" s="369" t="s">
        <v>2000</v>
      </c>
      <c r="J49" s="369" t="s">
        <v>2017</v>
      </c>
      <c r="K49" s="369" t="s">
        <v>1975</v>
      </c>
      <c r="L49" s="369" t="s">
        <v>1976</v>
      </c>
      <c r="M49" s="369" t="s">
        <v>1977</v>
      </c>
      <c r="N49" s="369">
        <v>1</v>
      </c>
      <c r="O49" s="369" t="s">
        <v>2018</v>
      </c>
      <c r="P49" s="369" t="s">
        <v>2019</v>
      </c>
      <c r="Q49" s="369">
        <v>1732</v>
      </c>
      <c r="R49" s="369">
        <v>0</v>
      </c>
      <c r="S49" s="369">
        <v>0</v>
      </c>
      <c r="T49" s="369">
        <v>0</v>
      </c>
      <c r="U49" s="369">
        <v>3</v>
      </c>
      <c r="V49" s="369" t="s">
        <v>1980</v>
      </c>
      <c r="W49" s="369" t="s">
        <v>1981</v>
      </c>
      <c r="X49" s="369" t="s">
        <v>1982</v>
      </c>
      <c r="Y49" s="369" t="s">
        <v>1983</v>
      </c>
      <c r="Z49" s="369" t="s">
        <v>1984</v>
      </c>
      <c r="AA49" s="369" t="s">
        <v>2004</v>
      </c>
      <c r="AB49" s="369" t="s">
        <v>1986</v>
      </c>
      <c r="AC49" s="369" t="s">
        <v>1672</v>
      </c>
      <c r="AD49" s="369" t="s">
        <v>1673</v>
      </c>
      <c r="AE49" s="369" t="s">
        <v>1678</v>
      </c>
      <c r="AF49" s="369" t="s">
        <v>1697</v>
      </c>
      <c r="AG49" s="369" t="s">
        <v>1698</v>
      </c>
      <c r="AH49" s="369">
        <v>90000</v>
      </c>
      <c r="AI49" s="369">
        <v>0</v>
      </c>
      <c r="AJ49" s="369">
        <v>90000</v>
      </c>
      <c r="AK49" s="370">
        <v>73065.149999999994</v>
      </c>
      <c r="AL49" s="370">
        <v>0</v>
      </c>
      <c r="AM49" s="370">
        <v>0</v>
      </c>
      <c r="AN49" s="370">
        <v>0</v>
      </c>
      <c r="AO49" s="370">
        <v>0</v>
      </c>
      <c r="AP49" s="370">
        <v>0</v>
      </c>
      <c r="AQ49" s="370">
        <v>0</v>
      </c>
      <c r="AR49" s="370">
        <v>0</v>
      </c>
      <c r="AS49" s="370">
        <v>0</v>
      </c>
      <c r="AT49" s="370">
        <v>0</v>
      </c>
      <c r="AU49" s="370">
        <v>0</v>
      </c>
      <c r="AV49" s="370">
        <v>0</v>
      </c>
      <c r="AW49" s="370">
        <v>0</v>
      </c>
      <c r="AX49" s="370">
        <v>0</v>
      </c>
      <c r="AY49" s="370">
        <v>0</v>
      </c>
      <c r="AZ49" s="370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0">
        <v>0</v>
      </c>
      <c r="BG49" s="370">
        <v>0</v>
      </c>
      <c r="BH49" s="370">
        <v>0</v>
      </c>
      <c r="BI49" s="370">
        <v>0</v>
      </c>
      <c r="BJ49" s="370">
        <v>0</v>
      </c>
      <c r="BK49" s="370">
        <v>0</v>
      </c>
      <c r="BL49" s="370">
        <v>0</v>
      </c>
      <c r="BM49" s="370">
        <v>0</v>
      </c>
      <c r="BN49" s="370">
        <v>0</v>
      </c>
      <c r="BO49" s="370">
        <v>0</v>
      </c>
      <c r="BP49" s="370">
        <v>0</v>
      </c>
      <c r="BQ49" s="370">
        <v>0</v>
      </c>
      <c r="BR49" s="370">
        <v>0</v>
      </c>
      <c r="BS49" s="370">
        <v>0</v>
      </c>
      <c r="BT49" s="370">
        <v>0</v>
      </c>
      <c r="BU49" s="370">
        <v>0</v>
      </c>
      <c r="BV49" s="370">
        <v>0</v>
      </c>
      <c r="BW49" s="370">
        <v>0</v>
      </c>
      <c r="BX49" s="370">
        <v>0</v>
      </c>
      <c r="BY49" s="370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0">
        <v>0</v>
      </c>
      <c r="CF49" s="370">
        <v>0</v>
      </c>
      <c r="CG49" s="370">
        <v>0</v>
      </c>
      <c r="CH49" s="370">
        <v>0</v>
      </c>
      <c r="CI49" s="48" t="s">
        <v>1987</v>
      </c>
      <c r="CJ49" s="48" t="s">
        <v>1991</v>
      </c>
      <c r="CK49" s="48" t="s">
        <v>1987</v>
      </c>
      <c r="CL49" s="48" t="s">
        <v>1989</v>
      </c>
      <c r="CM49" s="48" t="s">
        <v>2021</v>
      </c>
      <c r="CN49" s="48" t="s">
        <v>1998</v>
      </c>
      <c r="CO49" s="48" t="str">
        <f t="shared" si="16"/>
        <v>2.3.2.7.11.99</v>
      </c>
      <c r="CP49" s="48" t="str">
        <f>+VLOOKUP(Tabla1[[#This Row],[ESPECÍFICA]],CLASIFICADOR_,2,0)</f>
        <v>2.3.2.7.11.99 - SERVICIOS DIVERSOS</v>
      </c>
      <c r="CQ49" s="48" t="str">
        <f>+VLOOKUP(Tabla1[[#This Row],[ESPECÍFICA]],CLASIFICADOR_,3,0)</f>
        <v>2.3.2.7 - SERVICIOS PROFESIONALES Y TECNICOS</v>
      </c>
      <c r="CR49" s="48" t="str">
        <f>+VLOOKUP(Tabla1[[#This Row],[ESPECÍFICA]],CLASIFICADOR_,4,0)</f>
        <v xml:space="preserve"> </v>
      </c>
      <c r="CS49" s="48">
        <f>+VLOOKUP(Tabla1[[#This Row],[ESPECÍFICA]],CLASIFICADOR_,5,0)</f>
        <v>0</v>
      </c>
      <c r="CT49" s="113" t="str">
        <f>+VLOOKUP(Tabla1[[#This Row],[ESPECÍFICA]],CLASIFICADOR_,6,0)</f>
        <v>Partidas restringidas</v>
      </c>
      <c r="CU49" s="48">
        <f>+VLOOKUP(Tabla1[[#This Row],[ESPECÍFICA]],CLASIFICADOR_,7,0)</f>
        <v>9.1300000000000008</v>
      </c>
      <c r="CV49" s="48">
        <f>+VLOOKUP(Tabla1[[#This Row],[ESPECÍFICA]],CLASIFICADOR_,8,0)</f>
        <v>10</v>
      </c>
      <c r="CW49" s="113" t="str">
        <f>+CONCATENATE("2.",Tabla1[[#This Row],[generica]])</f>
        <v>2.3.BIENES Y SERVICIOS</v>
      </c>
      <c r="CX49" s="48" t="str">
        <f t="shared" si="5"/>
        <v>0003-DE</v>
      </c>
      <c r="CY49" s="113" t="str">
        <f t="shared" si="6"/>
        <v>0003-DE (FT)</v>
      </c>
      <c r="CZ49" s="20" t="str">
        <f t="shared" si="7"/>
        <v>0003-DE</v>
      </c>
      <c r="DA49" s="113" t="str">
        <f>+CONCATENATE(Tabla1[[#This Row],[CC COMPLETO]],Tabla1[[#This Row],[ESPECÍFICA]])</f>
        <v>0003-DE2.3.2.7.11.99</v>
      </c>
      <c r="DB49" s="49">
        <f t="shared" si="8"/>
        <v>0</v>
      </c>
      <c r="DC49" s="49">
        <f t="shared" si="9"/>
        <v>0</v>
      </c>
      <c r="DD49" s="49">
        <f t="shared" si="10"/>
        <v>0</v>
      </c>
      <c r="DE49" s="49">
        <f t="shared" si="11"/>
        <v>16934.850000000006</v>
      </c>
      <c r="DF49" s="49">
        <f t="shared" si="12"/>
        <v>73065.149999999994</v>
      </c>
      <c r="DG49" s="49">
        <f t="shared" si="13"/>
        <v>0</v>
      </c>
      <c r="DH49" s="49">
        <f t="shared" si="14"/>
        <v>90000</v>
      </c>
      <c r="DI49" s="50">
        <f t="shared" si="15"/>
        <v>0</v>
      </c>
      <c r="DJ49" s="78">
        <f>+SUM(Tabla1[[#This Row],[EJECUTADO 01]:[EJECUTADO 06]])</f>
        <v>0</v>
      </c>
      <c r="DK49" s="78">
        <f>+Tabla1[[#This Row],[mto_devenga_01]]</f>
        <v>0</v>
      </c>
      <c r="DL49" s="78">
        <f>+Tabla1[[#This Row],[mto_devenga_02]]</f>
        <v>0</v>
      </c>
      <c r="DM49" s="78">
        <f>+Tabla1[[#This Row],[mto_devenga_03]]</f>
        <v>0</v>
      </c>
      <c r="DN49" s="78">
        <f>+Tabla1[[#This Row],[mto_devenga_04]]</f>
        <v>0</v>
      </c>
      <c r="DO49" s="78">
        <f>+Tabla1[[#This Row],[mto_devenga_05]]</f>
        <v>0</v>
      </c>
      <c r="DP49" s="76">
        <f>+Tabla1[[#This Row],[mto_devenga_06]]</f>
        <v>0</v>
      </c>
      <c r="DQ49" s="76">
        <f>+Tabla1[[#This Row],[mto_devenga_07]]</f>
        <v>0</v>
      </c>
      <c r="DR49" s="76">
        <f>+Tabla1[[#This Row],[mto_devenga_08]]</f>
        <v>0</v>
      </c>
      <c r="DS49" s="76">
        <f>+Tabla1[[#This Row],[mto_devenga_09]]</f>
        <v>0</v>
      </c>
      <c r="DT49" s="76">
        <f>IFERROR(VLOOKUP(Tabla1[[#This Row],[COD SE]],PF_OCTUBRE,14,0),"0")</f>
        <v>0</v>
      </c>
      <c r="DU49" s="76">
        <f>IFERROR(VLOOKUP(Tabla1[[#This Row],[COD SE]],PF_OCTUBRE,15,0),"0")</f>
        <v>90000</v>
      </c>
      <c r="DV49" s="76">
        <f>IFERROR(VLOOKUP(Tabla1[[#This Row],[COD SE]],PF_OCTUBRE,16,0),"0")</f>
        <v>0</v>
      </c>
      <c r="DW49" s="76">
        <f>+SUM(Tabla1[[#This Row],[EJECUTADO 01]:[PF DICIEMBRE
]])</f>
        <v>90000</v>
      </c>
      <c r="DX49" s="76">
        <f>IFERROR(VLOOKUP(Tabla1[[#This Row],[COD SE]],PF_OCTUBRE,18,0),"0")</f>
        <v>0</v>
      </c>
      <c r="DY49" s="76">
        <f>IFERROR(VLOOKUP(Tabla1[[#This Row],[COD SE]],PF_OCTUBRE,19,0),"0")</f>
        <v>0</v>
      </c>
      <c r="DZ49" s="76">
        <f>IFERROR(VLOOKUP(Tabla1[[#This Row],[COD SE]],PF_OCTUBRE,20,0),"0")</f>
        <v>0</v>
      </c>
      <c r="EA49" s="76">
        <f>+Tabla1[[#This Row],[TOTAL EJEC REAL]]+Tabla1[[#This Row],[SALDO FINAL]]</f>
        <v>90000</v>
      </c>
      <c r="EB49" s="76">
        <f>IFERROR(VLOOKUP(Tabla1[[#This Row],[COD SE]],PF_OCTUBRE,22,0),"0")</f>
        <v>0</v>
      </c>
      <c r="EC49" s="76">
        <f>+IFERROR(VLOOKUP(Tabla1[[#This Row],[COD SE]],SALDO_ESC_2,7,0),0)</f>
        <v>0</v>
      </c>
      <c r="ED49" s="76">
        <f>+IFERROR(VLOOKUP(Tabla1[[#This Row],[COD SE]],SALDO_ESC_3,7,0),0)</f>
        <v>0</v>
      </c>
      <c r="EE49" s="76">
        <f>+Tabla1[[#This Row],[mto_pim]]-Tabla1[[#This Row],[TRANSF ESC2 ]]</f>
        <v>90000</v>
      </c>
      <c r="EF49" s="76">
        <f>+Tabla1[[#This Row],[mto_pim]]-Tabla1[[#This Row],[TRANFS ESC 3 ]]</f>
        <v>90000</v>
      </c>
      <c r="EG49" s="76">
        <f>+IFERROR(VLOOKUP(Tabla1[[#This Row],[COD SE]],HISTORICO,4,0),0)</f>
        <v>90000</v>
      </c>
      <c r="EH49" s="76">
        <f>+IFERROR(VLOOKUP(Tabla1[[#This Row],[COD SE]],HISTORICO,5,0),0)</f>
        <v>0</v>
      </c>
      <c r="EI49" s="76">
        <f>+IFERROR(VLOOKUP(Tabla1[[#This Row],[COD SE]],HISTORICO,6,0),0)</f>
        <v>90000</v>
      </c>
      <c r="EJ49" s="76">
        <f>+IFERROR(VLOOKUP(Tabla1[[#This Row],[COD SE]],HISTORICO,7,0),0)</f>
        <v>0</v>
      </c>
      <c r="EK49" s="76">
        <f>+IFERROR(VLOOKUP(Tabla1[[#This Row],[COD SE]],HISTORICO,8,0),0)</f>
        <v>0</v>
      </c>
      <c r="EL49" s="76">
        <f>+IFERROR(VLOOKUP(Tabla1[[#This Row],[COD SE]],HISTORICO,9,0),0)</f>
        <v>0</v>
      </c>
      <c r="EM49" s="76">
        <f>+IFERROR(VLOOKUP(Tabla1[[#This Row],[COD SE]],HISTORICO,10,0),0)</f>
        <v>0</v>
      </c>
      <c r="EN49" s="76">
        <f>+IFERROR(VLOOKUP(Tabla1[[#This Row],[COD SE]],HISTORICO,11,0),0)</f>
        <v>0</v>
      </c>
      <c r="EO49" s="76">
        <f>+IFERROR(VLOOKUP(Tabla1[[#This Row],[COD SE]],HISTORICO,12,0),0)</f>
        <v>0</v>
      </c>
      <c r="EP49" s="58">
        <f>+SUM(Tabla1[[#This Row],[EJECUTADO 01]:[EJECUTADO 03]])</f>
        <v>0</v>
      </c>
      <c r="EQ49" s="58">
        <f>+SUM(Tabla1[[#This Row],[EJECUTADO 04]:[EJECUTADO 06]])</f>
        <v>0</v>
      </c>
      <c r="ER49" s="58">
        <f>+SUM(Tabla1[[#This Row],[EJECUTADO 07]:[EJECUTADO 09]])</f>
        <v>0</v>
      </c>
      <c r="ES49" s="58">
        <f>+SUM(Tabla1[[#This Row],[PF OCTUBRE]:[PF DICIEMBRE
]])</f>
        <v>90000</v>
      </c>
      <c r="ET49" s="58">
        <f>+SUM(Tabla1[[#This Row],[EJECUTADO 01]:[EJECUTADO 09]])</f>
        <v>0</v>
      </c>
    </row>
    <row r="50" spans="1:150" ht="12.75" customHeight="1" x14ac:dyDescent="0.2">
      <c r="A50" s="369">
        <v>2025</v>
      </c>
      <c r="B50" s="369" t="s">
        <v>1969</v>
      </c>
      <c r="C50" s="369" t="s">
        <v>1970</v>
      </c>
      <c r="D50" s="369" t="s">
        <v>1971</v>
      </c>
      <c r="E50" s="369">
        <v>1650</v>
      </c>
      <c r="F50" s="369" t="s">
        <v>1597</v>
      </c>
      <c r="G50" s="369" t="s">
        <v>1999</v>
      </c>
      <c r="H50" s="369" t="s">
        <v>1604</v>
      </c>
      <c r="I50" s="369" t="s">
        <v>2000</v>
      </c>
      <c r="J50" s="369" t="s">
        <v>2017</v>
      </c>
      <c r="K50" s="369" t="s">
        <v>1975</v>
      </c>
      <c r="L50" s="369" t="s">
        <v>1976</v>
      </c>
      <c r="M50" s="369" t="s">
        <v>1977</v>
      </c>
      <c r="N50" s="369">
        <v>1</v>
      </c>
      <c r="O50" s="369" t="s">
        <v>2018</v>
      </c>
      <c r="P50" s="369" t="s">
        <v>2019</v>
      </c>
      <c r="Q50" s="369">
        <v>1732</v>
      </c>
      <c r="R50" s="369">
        <v>0</v>
      </c>
      <c r="S50" s="369">
        <v>0</v>
      </c>
      <c r="T50" s="369">
        <v>0</v>
      </c>
      <c r="U50" s="369">
        <v>3</v>
      </c>
      <c r="V50" s="369" t="s">
        <v>1980</v>
      </c>
      <c r="W50" s="369" t="s">
        <v>1981</v>
      </c>
      <c r="X50" s="369" t="s">
        <v>1982</v>
      </c>
      <c r="Y50" s="369" t="s">
        <v>1983</v>
      </c>
      <c r="Z50" s="369" t="s">
        <v>1984</v>
      </c>
      <c r="AA50" s="369" t="s">
        <v>2004</v>
      </c>
      <c r="AB50" s="369" t="s">
        <v>1986</v>
      </c>
      <c r="AC50" s="369" t="s">
        <v>1656</v>
      </c>
      <c r="AD50" s="369" t="s">
        <v>2006</v>
      </c>
      <c r="AE50" s="369" t="s">
        <v>2007</v>
      </c>
      <c r="AF50" s="369" t="s">
        <v>2007</v>
      </c>
      <c r="AG50" s="369" t="s">
        <v>2008</v>
      </c>
      <c r="AH50" s="369">
        <v>0</v>
      </c>
      <c r="AI50" s="369">
        <v>4729</v>
      </c>
      <c r="AJ50" s="369">
        <v>4729</v>
      </c>
      <c r="AK50" s="370">
        <v>4729</v>
      </c>
      <c r="AL50" s="370">
        <v>4729</v>
      </c>
      <c r="AM50" s="370">
        <v>0</v>
      </c>
      <c r="AN50" s="370">
        <v>0</v>
      </c>
      <c r="AO50" s="370">
        <v>0</v>
      </c>
      <c r="AP50" s="370">
        <v>0</v>
      </c>
      <c r="AQ50" s="370">
        <v>0</v>
      </c>
      <c r="AR50" s="370">
        <v>0</v>
      </c>
      <c r="AS50" s="370">
        <v>0</v>
      </c>
      <c r="AT50" s="370">
        <v>0</v>
      </c>
      <c r="AU50" s="370">
        <v>4728.71</v>
      </c>
      <c r="AV50" s="370">
        <v>0</v>
      </c>
      <c r="AW50" s="370">
        <v>0</v>
      </c>
      <c r="AX50" s="370">
        <v>0</v>
      </c>
      <c r="AY50" s="370">
        <v>0</v>
      </c>
      <c r="AZ50" s="370">
        <v>0</v>
      </c>
      <c r="BA50" s="370">
        <v>0</v>
      </c>
      <c r="BB50" s="370">
        <v>0</v>
      </c>
      <c r="BC50" s="370">
        <v>0</v>
      </c>
      <c r="BD50" s="370">
        <v>0</v>
      </c>
      <c r="BE50" s="370">
        <v>0</v>
      </c>
      <c r="BF50" s="370">
        <v>0</v>
      </c>
      <c r="BG50" s="370">
        <v>4728.71</v>
      </c>
      <c r="BH50" s="370">
        <v>0</v>
      </c>
      <c r="BI50" s="370">
        <v>0</v>
      </c>
      <c r="BJ50" s="370">
        <v>0</v>
      </c>
      <c r="BK50" s="370">
        <v>0</v>
      </c>
      <c r="BL50" s="370">
        <v>0</v>
      </c>
      <c r="BM50" s="370">
        <v>0</v>
      </c>
      <c r="BN50" s="370">
        <v>0</v>
      </c>
      <c r="BO50" s="370">
        <v>0</v>
      </c>
      <c r="BP50" s="370">
        <v>0</v>
      </c>
      <c r="BQ50" s="370">
        <v>0</v>
      </c>
      <c r="BR50" s="370">
        <v>0</v>
      </c>
      <c r="BS50" s="370">
        <v>4728.71</v>
      </c>
      <c r="BT50" s="370">
        <v>0</v>
      </c>
      <c r="BU50" s="370">
        <v>0</v>
      </c>
      <c r="BV50" s="370">
        <v>0</v>
      </c>
      <c r="BW50" s="370">
        <v>0</v>
      </c>
      <c r="BX50" s="370">
        <v>0</v>
      </c>
      <c r="BY50" s="370">
        <v>0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0">
        <v>0</v>
      </c>
      <c r="CF50" s="370">
        <v>0</v>
      </c>
      <c r="CG50" s="370">
        <v>0</v>
      </c>
      <c r="CH50" s="370">
        <v>0</v>
      </c>
      <c r="CI50" s="48" t="s">
        <v>1987</v>
      </c>
      <c r="CJ50" s="48" t="s">
        <v>1990</v>
      </c>
      <c r="CK50" s="48" t="s">
        <v>1993</v>
      </c>
      <c r="CL50" s="48" t="s">
        <v>1990</v>
      </c>
      <c r="CM50" s="48" t="s">
        <v>1990</v>
      </c>
      <c r="CN50" s="48" t="s">
        <v>1988</v>
      </c>
      <c r="CO50" s="48" t="str">
        <f t="shared" si="16"/>
        <v>2.1.4.1.1.6</v>
      </c>
      <c r="CP50" s="48" t="str">
        <f>+VLOOKUP(Tabla1[[#This Row],[ESPECÍFICA]],CLASIFICADOR_,2,0)</f>
        <v>2.1.4.1.1.6 - COMPENSACION VACACIONAL (VACACIONES TRUNCAS) AL PERSONAL ACTIVO</v>
      </c>
      <c r="CQ50" s="48" t="str">
        <f>+VLOOKUP(Tabla1[[#This Row],[ESPECÍFICA]],CLASIFICADOR_,3,0)</f>
        <v>02.SERVIR</v>
      </c>
      <c r="CR50" s="48" t="str">
        <f>+VLOOKUP(Tabla1[[#This Row],[ESPECÍFICA]],CLASIFICADOR_,4,0)</f>
        <v xml:space="preserve"> </v>
      </c>
      <c r="CS50" s="48">
        <f>+VLOOKUP(Tabla1[[#This Row],[ESPECÍFICA]],CLASIFICADOR_,5,0)</f>
        <v>0</v>
      </c>
      <c r="CT50" s="113" t="str">
        <f>+VLOOKUP(Tabla1[[#This Row],[ESPECÍFICA]],CLASIFICADOR_,6,0)</f>
        <v>N/R</v>
      </c>
      <c r="CU50" s="48" t="str">
        <f>+VLOOKUP(Tabla1[[#This Row],[ESPECÍFICA]],CLASIFICADOR_,7,0)</f>
        <v>N/R</v>
      </c>
      <c r="CV50" s="48">
        <f>+VLOOKUP(Tabla1[[#This Row],[ESPECÍFICA]],CLASIFICADOR_,8,0)</f>
        <v>0</v>
      </c>
      <c r="CW50" s="113" t="str">
        <f>+CONCATENATE("2.",Tabla1[[#This Row],[generica]])</f>
        <v>2.1.PERSONAL Y OBLIGACIONES SOCIALES</v>
      </c>
      <c r="CX50" s="48" t="str">
        <f t="shared" si="5"/>
        <v>0003-DE</v>
      </c>
      <c r="CY50" s="113" t="str">
        <f t="shared" si="6"/>
        <v>0003-DE (FT)</v>
      </c>
      <c r="CZ50" s="20" t="str">
        <f t="shared" si="7"/>
        <v>0003-DE</v>
      </c>
      <c r="DA50" s="113" t="str">
        <f>+CONCATENATE(Tabla1[[#This Row],[CC COMPLETO]],Tabla1[[#This Row],[ESPECÍFICA]])</f>
        <v>0003-DE2.1.4.1.1.6</v>
      </c>
      <c r="DB50" s="49">
        <f t="shared" si="8"/>
        <v>4728.71</v>
      </c>
      <c r="DC50" s="49">
        <f t="shared" si="9"/>
        <v>4728.71</v>
      </c>
      <c r="DD50" s="49">
        <f t="shared" si="10"/>
        <v>4728.71</v>
      </c>
      <c r="DE50" s="49">
        <f t="shared" si="11"/>
        <v>0</v>
      </c>
      <c r="DF50" s="49">
        <f t="shared" si="12"/>
        <v>0</v>
      </c>
      <c r="DG50" s="49">
        <f t="shared" si="13"/>
        <v>0.28999999999996362</v>
      </c>
      <c r="DH50" s="49">
        <f t="shared" si="14"/>
        <v>0.28999999999996362</v>
      </c>
      <c r="DI50" s="50">
        <f t="shared" si="15"/>
        <v>0</v>
      </c>
      <c r="DJ50" s="78">
        <f>+SUM(Tabla1[[#This Row],[EJECUTADO 01]:[EJECUTADO 06]])</f>
        <v>0</v>
      </c>
      <c r="DK50" s="78">
        <f>+Tabla1[[#This Row],[mto_devenga_01]]</f>
        <v>0</v>
      </c>
      <c r="DL50" s="78">
        <f>+Tabla1[[#This Row],[mto_devenga_02]]</f>
        <v>0</v>
      </c>
      <c r="DM50" s="78">
        <f>+Tabla1[[#This Row],[mto_devenga_03]]</f>
        <v>0</v>
      </c>
      <c r="DN50" s="78">
        <f>+Tabla1[[#This Row],[mto_devenga_04]]</f>
        <v>0</v>
      </c>
      <c r="DO50" s="78">
        <f>+Tabla1[[#This Row],[mto_devenga_05]]</f>
        <v>0</v>
      </c>
      <c r="DP50" s="76">
        <f>+Tabla1[[#This Row],[mto_devenga_06]]</f>
        <v>0</v>
      </c>
      <c r="DQ50" s="76">
        <f>+Tabla1[[#This Row],[mto_devenga_07]]</f>
        <v>0</v>
      </c>
      <c r="DR50" s="76">
        <f>+Tabla1[[#This Row],[mto_devenga_08]]</f>
        <v>0</v>
      </c>
      <c r="DS50" s="76">
        <f>+Tabla1[[#This Row],[mto_devenga_09]]</f>
        <v>4728.71</v>
      </c>
      <c r="DT50" s="76">
        <f>IFERROR(VLOOKUP(Tabla1[[#This Row],[COD SE]],PF_OCTUBRE,14,0),"0")</f>
        <v>0</v>
      </c>
      <c r="DU50" s="76">
        <f>IFERROR(VLOOKUP(Tabla1[[#This Row],[COD SE]],PF_OCTUBRE,15,0),"0")</f>
        <v>0</v>
      </c>
      <c r="DV50" s="76">
        <f>IFERROR(VLOOKUP(Tabla1[[#This Row],[COD SE]],PF_OCTUBRE,16,0),"0")</f>
        <v>0</v>
      </c>
      <c r="DW50" s="76">
        <f>+SUM(Tabla1[[#This Row],[EJECUTADO 01]:[PF DICIEMBRE
]])</f>
        <v>4728.71</v>
      </c>
      <c r="DX50" s="76">
        <f>IFERROR(VLOOKUP(Tabla1[[#This Row],[COD SE]],PF_OCTUBRE,18,0),"0")</f>
        <v>0</v>
      </c>
      <c r="DY50" s="76">
        <f>IFERROR(VLOOKUP(Tabla1[[#This Row],[COD SE]],PF_OCTUBRE,19,0),"0")</f>
        <v>0.28999999999999998</v>
      </c>
      <c r="DZ50" s="76">
        <f>IFERROR(VLOOKUP(Tabla1[[#This Row],[COD SE]],PF_OCTUBRE,20,0),"0")</f>
        <v>0.28999999999999998</v>
      </c>
      <c r="EA50" s="76">
        <f>+Tabla1[[#This Row],[TOTAL EJEC REAL]]+Tabla1[[#This Row],[SALDO FINAL]]</f>
        <v>4729</v>
      </c>
      <c r="EB50" s="76">
        <f>IFERROR(VLOOKUP(Tabla1[[#This Row],[COD SE]],PF_OCTUBRE,22,0),"0")</f>
        <v>0.28999999999999998</v>
      </c>
      <c r="EC50" s="76">
        <f>+IFERROR(VLOOKUP(Tabla1[[#This Row],[COD SE]],SALDO_ESC_2,7,0),0)</f>
        <v>0</v>
      </c>
      <c r="ED50" s="76">
        <f>+IFERROR(VLOOKUP(Tabla1[[#This Row],[COD SE]],SALDO_ESC_3,7,0),0)</f>
        <v>0.28999999999999998</v>
      </c>
      <c r="EE50" s="76">
        <f>+Tabla1[[#This Row],[mto_pim]]-Tabla1[[#This Row],[TRANSF ESC2 ]]</f>
        <v>4729</v>
      </c>
      <c r="EF50" s="76">
        <f>+Tabla1[[#This Row],[mto_pim]]-Tabla1[[#This Row],[TRANFS ESC 3 ]]</f>
        <v>4728.71</v>
      </c>
      <c r="EG50" s="76">
        <f>+IFERROR(VLOOKUP(Tabla1[[#This Row],[COD SE]],HISTORICO,4,0),0)</f>
        <v>0</v>
      </c>
      <c r="EH50" s="76">
        <f>+IFERROR(VLOOKUP(Tabla1[[#This Row],[COD SE]],HISTORICO,5,0),0)</f>
        <v>0</v>
      </c>
      <c r="EI50" s="76">
        <f>+IFERROR(VLOOKUP(Tabla1[[#This Row],[COD SE]],HISTORICO,6,0),0)</f>
        <v>0</v>
      </c>
      <c r="EJ50" s="76">
        <f>+IFERROR(VLOOKUP(Tabla1[[#This Row],[COD SE]],HISTORICO,7,0),0)</f>
        <v>0</v>
      </c>
      <c r="EK50" s="76">
        <f>+IFERROR(VLOOKUP(Tabla1[[#This Row],[COD SE]],HISTORICO,8,0),0)</f>
        <v>0</v>
      </c>
      <c r="EL50" s="76">
        <f>+IFERROR(VLOOKUP(Tabla1[[#This Row],[COD SE]],HISTORICO,9,0),0)</f>
        <v>0</v>
      </c>
      <c r="EM50" s="76">
        <f>+IFERROR(VLOOKUP(Tabla1[[#This Row],[COD SE]],HISTORICO,10,0),0)</f>
        <v>0</v>
      </c>
      <c r="EN50" s="76">
        <f>+IFERROR(VLOOKUP(Tabla1[[#This Row],[COD SE]],HISTORICO,11,0),0)</f>
        <v>0</v>
      </c>
      <c r="EO50" s="76">
        <f>+IFERROR(VLOOKUP(Tabla1[[#This Row],[COD SE]],HISTORICO,12,0),0)</f>
        <v>0</v>
      </c>
      <c r="EP50" s="58">
        <f>+SUM(Tabla1[[#This Row],[EJECUTADO 01]:[EJECUTADO 03]])</f>
        <v>0</v>
      </c>
      <c r="EQ50" s="58">
        <f>+SUM(Tabla1[[#This Row],[EJECUTADO 04]:[EJECUTADO 06]])</f>
        <v>0</v>
      </c>
      <c r="ER50" s="58">
        <f>+SUM(Tabla1[[#This Row],[EJECUTADO 07]:[EJECUTADO 09]])</f>
        <v>4728.71</v>
      </c>
      <c r="ES50" s="58">
        <f>+SUM(Tabla1[[#This Row],[PF OCTUBRE]:[PF DICIEMBRE
]])</f>
        <v>0</v>
      </c>
      <c r="ET50" s="58">
        <f>+SUM(Tabla1[[#This Row],[EJECUTADO 01]:[EJECUTADO 09]])</f>
        <v>4728.71</v>
      </c>
    </row>
    <row r="51" spans="1:150" ht="12.75" customHeight="1" x14ac:dyDescent="0.2">
      <c r="A51" s="369">
        <v>2025</v>
      </c>
      <c r="B51" s="369" t="s">
        <v>1969</v>
      </c>
      <c r="C51" s="369" t="s">
        <v>1970</v>
      </c>
      <c r="D51" s="369" t="s">
        <v>1971</v>
      </c>
      <c r="E51" s="369">
        <v>1650</v>
      </c>
      <c r="F51" s="369" t="s">
        <v>1599</v>
      </c>
      <c r="G51" s="369" t="s">
        <v>1972</v>
      </c>
      <c r="H51" s="369" t="s">
        <v>1610</v>
      </c>
      <c r="I51" s="369" t="s">
        <v>1973</v>
      </c>
      <c r="J51" s="369" t="s">
        <v>2022</v>
      </c>
      <c r="K51" s="369" t="s">
        <v>1975</v>
      </c>
      <c r="L51" s="369" t="s">
        <v>1976</v>
      </c>
      <c r="M51" s="369" t="s">
        <v>1977</v>
      </c>
      <c r="N51" s="369">
        <v>1</v>
      </c>
      <c r="O51" s="369" t="s">
        <v>2023</v>
      </c>
      <c r="P51" s="369" t="s">
        <v>1979</v>
      </c>
      <c r="Q51" s="369">
        <v>3</v>
      </c>
      <c r="R51" s="369">
        <v>0</v>
      </c>
      <c r="S51" s="369">
        <v>0</v>
      </c>
      <c r="T51" s="369">
        <v>0</v>
      </c>
      <c r="U51" s="369">
        <v>4</v>
      </c>
      <c r="V51" s="369" t="s">
        <v>1980</v>
      </c>
      <c r="W51" s="369" t="s">
        <v>1981</v>
      </c>
      <c r="X51" s="369" t="s">
        <v>1982</v>
      </c>
      <c r="Y51" s="369" t="s">
        <v>1983</v>
      </c>
      <c r="Z51" s="369" t="s">
        <v>1984</v>
      </c>
      <c r="AA51" s="369" t="s">
        <v>1985</v>
      </c>
      <c r="AB51" s="369" t="s">
        <v>1986</v>
      </c>
      <c r="AC51" s="369" t="s">
        <v>1643</v>
      </c>
      <c r="AD51" s="369" t="s">
        <v>1702</v>
      </c>
      <c r="AE51" s="369" t="s">
        <v>1703</v>
      </c>
      <c r="AF51" s="369" t="s">
        <v>2024</v>
      </c>
      <c r="AG51" s="369" t="s">
        <v>2025</v>
      </c>
      <c r="AH51" s="369">
        <v>0</v>
      </c>
      <c r="AI51" s="369">
        <v>42391</v>
      </c>
      <c r="AJ51" s="369">
        <v>42391</v>
      </c>
      <c r="AK51" s="370">
        <v>42390.2</v>
      </c>
      <c r="AL51" s="370">
        <v>42390.2</v>
      </c>
      <c r="AM51" s="370">
        <v>0</v>
      </c>
      <c r="AN51" s="370">
        <v>0</v>
      </c>
      <c r="AO51" s="370">
        <v>0</v>
      </c>
      <c r="AP51" s="370">
        <v>42390.2</v>
      </c>
      <c r="AQ51" s="370">
        <v>0</v>
      </c>
      <c r="AR51" s="370">
        <v>0</v>
      </c>
      <c r="AS51" s="370">
        <v>0</v>
      </c>
      <c r="AT51" s="370">
        <v>0</v>
      </c>
      <c r="AU51" s="370">
        <v>0</v>
      </c>
      <c r="AV51" s="370">
        <v>0</v>
      </c>
      <c r="AW51" s="370">
        <v>0</v>
      </c>
      <c r="AX51" s="370">
        <v>0</v>
      </c>
      <c r="AY51" s="370">
        <v>0</v>
      </c>
      <c r="AZ51" s="370">
        <v>0</v>
      </c>
      <c r="BA51" s="370">
        <v>0</v>
      </c>
      <c r="BB51" s="370">
        <v>0</v>
      </c>
      <c r="BC51" s="370">
        <v>0</v>
      </c>
      <c r="BD51" s="370">
        <v>42390.2</v>
      </c>
      <c r="BE51" s="370">
        <v>0</v>
      </c>
      <c r="BF51" s="370">
        <v>0</v>
      </c>
      <c r="BG51" s="370">
        <v>0</v>
      </c>
      <c r="BH51" s="370">
        <v>0</v>
      </c>
      <c r="BI51" s="370">
        <v>0</v>
      </c>
      <c r="BJ51" s="370">
        <v>0</v>
      </c>
      <c r="BK51" s="370">
        <v>0</v>
      </c>
      <c r="BL51" s="370">
        <v>0</v>
      </c>
      <c r="BM51" s="370">
        <v>0</v>
      </c>
      <c r="BN51" s="370">
        <v>0</v>
      </c>
      <c r="BO51" s="370">
        <v>0</v>
      </c>
      <c r="BP51" s="370">
        <v>42390.2</v>
      </c>
      <c r="BQ51" s="370">
        <v>0</v>
      </c>
      <c r="BR51" s="370">
        <v>0</v>
      </c>
      <c r="BS51" s="370">
        <v>0</v>
      </c>
      <c r="BT51" s="370">
        <v>0</v>
      </c>
      <c r="BU51" s="370">
        <v>0</v>
      </c>
      <c r="BV51" s="370">
        <v>0</v>
      </c>
      <c r="BW51" s="370">
        <v>0</v>
      </c>
      <c r="BX51" s="370">
        <v>0</v>
      </c>
      <c r="BY51" s="370">
        <v>0</v>
      </c>
      <c r="BZ51" s="370">
        <v>42390.2</v>
      </c>
      <c r="CA51" s="370">
        <v>0</v>
      </c>
      <c r="CB51" s="370">
        <v>0</v>
      </c>
      <c r="CC51" s="370">
        <v>0</v>
      </c>
      <c r="CD51" s="370">
        <v>0</v>
      </c>
      <c r="CE51" s="370">
        <v>0</v>
      </c>
      <c r="CF51" s="370">
        <v>0</v>
      </c>
      <c r="CG51" s="370">
        <v>0</v>
      </c>
      <c r="CH51" s="370">
        <v>0</v>
      </c>
      <c r="CI51" s="48" t="s">
        <v>1987</v>
      </c>
      <c r="CJ51" s="48" t="s">
        <v>1988</v>
      </c>
      <c r="CK51" s="48" t="s">
        <v>1991</v>
      </c>
      <c r="CL51" s="48" t="s">
        <v>1987</v>
      </c>
      <c r="CM51" s="48" t="s">
        <v>2005</v>
      </c>
      <c r="CN51" s="48" t="s">
        <v>1993</v>
      </c>
      <c r="CO51" s="48" t="str">
        <f t="shared" si="16"/>
        <v>2.6.3.2.9.4</v>
      </c>
      <c r="CP51" s="48" t="str">
        <f>+VLOOKUP(Tabla1[[#This Row],[ESPECÍFICA]],CLASIFICADOR_,2,0)</f>
        <v>2.6.3.2.9.4 - ELECTRICIDAD Y ELECTRONICA</v>
      </c>
      <c r="CQ51" s="48" t="str">
        <f>+VLOOKUP(Tabla1[[#This Row],[ESPECÍFICA]],CLASIFICADOR_,3,0)</f>
        <v>2.6.3.2 - ADQUISICION DE MAQUINARIAS, EQUIPO Y MOBILIARIO</v>
      </c>
      <c r="CR51" s="48" t="str">
        <f>+VLOOKUP(Tabla1[[#This Row],[ESPECÍFICA]],CLASIFICADOR_,4,0)</f>
        <v xml:space="preserve"> </v>
      </c>
      <c r="CS51" s="48">
        <f>+VLOOKUP(Tabla1[[#This Row],[ESPECÍFICA]],CLASIFICADOR_,5,0)</f>
        <v>0</v>
      </c>
      <c r="CT51" s="113" t="str">
        <f>+VLOOKUP(Tabla1[[#This Row],[ESPECÍFICA]],CLASIFICADOR_,6,0)</f>
        <v>N/R</v>
      </c>
      <c r="CU51" s="48" t="str">
        <f>+VLOOKUP(Tabla1[[#This Row],[ESPECÍFICA]],CLASIFICADOR_,7,0)</f>
        <v>N/R</v>
      </c>
      <c r="CV51" s="48">
        <f>+VLOOKUP(Tabla1[[#This Row],[ESPECÍFICA]],CLASIFICADOR_,8,0)</f>
        <v>0</v>
      </c>
      <c r="CW51" s="113" t="str">
        <f>+CONCATENATE("2.",Tabla1[[#This Row],[generica]])</f>
        <v>2.6.ADQUISICION DE ACTIVOS NO FINANCIEROS</v>
      </c>
      <c r="CX51" s="48" t="str">
        <f t="shared" si="5"/>
        <v>0004-PI 1</v>
      </c>
      <c r="CY51" s="113" t="str">
        <f t="shared" si="6"/>
        <v>0004-PI 1</v>
      </c>
      <c r="CZ51" s="20" t="str">
        <f t="shared" si="7"/>
        <v>0004-PI 1</v>
      </c>
      <c r="DA51" s="113" t="str">
        <f>+CONCATENATE(Tabla1[[#This Row],[CC COMPLETO]],Tabla1[[#This Row],[ESPECÍFICA]])</f>
        <v>0004-PI 12.6.3.2.9.4</v>
      </c>
      <c r="DB51" s="49">
        <f t="shared" si="8"/>
        <v>42390.2</v>
      </c>
      <c r="DC51" s="49">
        <f t="shared" si="9"/>
        <v>42390.2</v>
      </c>
      <c r="DD51" s="49">
        <f t="shared" si="10"/>
        <v>42390.2</v>
      </c>
      <c r="DE51" s="49">
        <f t="shared" si="11"/>
        <v>0.80000000000291038</v>
      </c>
      <c r="DF51" s="49">
        <f t="shared" si="12"/>
        <v>0</v>
      </c>
      <c r="DG51" s="49">
        <f t="shared" si="13"/>
        <v>0</v>
      </c>
      <c r="DH51" s="49">
        <f t="shared" si="14"/>
        <v>0.80000000000291038</v>
      </c>
      <c r="DI51" s="50">
        <f t="shared" si="15"/>
        <v>0</v>
      </c>
      <c r="DJ51" s="78">
        <f>+SUM(Tabla1[[#This Row],[EJECUTADO 01]:[EJECUTADO 06]])</f>
        <v>42390.2</v>
      </c>
      <c r="DK51" s="78">
        <f>+Tabla1[[#This Row],[mto_devenga_01]]</f>
        <v>0</v>
      </c>
      <c r="DL51" s="78">
        <f>+Tabla1[[#This Row],[mto_devenga_02]]</f>
        <v>0</v>
      </c>
      <c r="DM51" s="78">
        <f>+Tabla1[[#This Row],[mto_devenga_03]]</f>
        <v>0</v>
      </c>
      <c r="DN51" s="78">
        <f>+Tabla1[[#This Row],[mto_devenga_04]]</f>
        <v>0</v>
      </c>
      <c r="DO51" s="78">
        <f>+Tabla1[[#This Row],[mto_devenga_05]]</f>
        <v>0</v>
      </c>
      <c r="DP51" s="76">
        <f>+Tabla1[[#This Row],[mto_devenga_06]]</f>
        <v>42390.2</v>
      </c>
      <c r="DQ51" s="76">
        <f>+Tabla1[[#This Row],[mto_devenga_07]]</f>
        <v>0</v>
      </c>
      <c r="DR51" s="76">
        <f>+Tabla1[[#This Row],[mto_devenga_08]]</f>
        <v>0</v>
      </c>
      <c r="DS51" s="76">
        <f>+Tabla1[[#This Row],[mto_devenga_09]]</f>
        <v>0</v>
      </c>
      <c r="DT51" s="76">
        <f>IFERROR(VLOOKUP(Tabla1[[#This Row],[COD SE]],PF_OCTUBRE,14,0),"0")</f>
        <v>0</v>
      </c>
      <c r="DU51" s="76">
        <f>IFERROR(VLOOKUP(Tabla1[[#This Row],[COD SE]],PF_OCTUBRE,15,0),"0")</f>
        <v>0</v>
      </c>
      <c r="DV51" s="76">
        <f>IFERROR(VLOOKUP(Tabla1[[#This Row],[COD SE]],PF_OCTUBRE,16,0),"0")</f>
        <v>0.80000000000291038</v>
      </c>
      <c r="DW51" s="76">
        <f>+SUM(Tabla1[[#This Row],[EJECUTADO 01]:[PF DICIEMBRE
]])</f>
        <v>42391</v>
      </c>
      <c r="DX51" s="76">
        <f>IFERROR(VLOOKUP(Tabla1[[#This Row],[COD SE]],PF_OCTUBRE,18,0),"0")</f>
        <v>0</v>
      </c>
      <c r="DY51" s="76">
        <f>IFERROR(VLOOKUP(Tabla1[[#This Row],[COD SE]],PF_OCTUBRE,19,0),"0")</f>
        <v>0</v>
      </c>
      <c r="DZ51" s="76">
        <f>IFERROR(VLOOKUP(Tabla1[[#This Row],[COD SE]],PF_OCTUBRE,20,0),"0")</f>
        <v>0</v>
      </c>
      <c r="EA51" s="76">
        <f>+Tabla1[[#This Row],[TOTAL EJEC REAL]]+Tabla1[[#This Row],[SALDO FINAL]]</f>
        <v>42391</v>
      </c>
      <c r="EB51" s="76">
        <f>IFERROR(VLOOKUP(Tabla1[[#This Row],[COD SE]],PF_OCTUBRE,22,0),"0")</f>
        <v>0.80000000000291038</v>
      </c>
      <c r="EC51" s="76">
        <f>+IFERROR(VLOOKUP(Tabla1[[#This Row],[COD SE]],SALDO_ESC_2,7,0),0)</f>
        <v>0</v>
      </c>
      <c r="ED51" s="76">
        <f>+IFERROR(VLOOKUP(Tabla1[[#This Row],[COD SE]],SALDO_ESC_3,7,0),0)</f>
        <v>0</v>
      </c>
      <c r="EE51" s="76">
        <f>+Tabla1[[#This Row],[mto_pim]]-Tabla1[[#This Row],[TRANSF ESC2 ]]</f>
        <v>42391</v>
      </c>
      <c r="EF51" s="76">
        <f>+Tabla1[[#This Row],[mto_pim]]-Tabla1[[#This Row],[TRANFS ESC 3 ]]</f>
        <v>42391</v>
      </c>
      <c r="EG51" s="76">
        <f>+IFERROR(VLOOKUP(Tabla1[[#This Row],[COD SE]],HISTORICO,4,0),0)</f>
        <v>0</v>
      </c>
      <c r="EH51" s="76">
        <f>+IFERROR(VLOOKUP(Tabla1[[#This Row],[COD SE]],HISTORICO,5,0),0)</f>
        <v>0</v>
      </c>
      <c r="EI51" s="76">
        <f>+IFERROR(VLOOKUP(Tabla1[[#This Row],[COD SE]],HISTORICO,6,0),0)</f>
        <v>0</v>
      </c>
      <c r="EJ51" s="76">
        <f>+IFERROR(VLOOKUP(Tabla1[[#This Row],[COD SE]],HISTORICO,7,0),0)</f>
        <v>0</v>
      </c>
      <c r="EK51" s="76">
        <f>+IFERROR(VLOOKUP(Tabla1[[#This Row],[COD SE]],HISTORICO,8,0),0)</f>
        <v>0</v>
      </c>
      <c r="EL51" s="76">
        <f>+IFERROR(VLOOKUP(Tabla1[[#This Row],[COD SE]],HISTORICO,9,0),0)</f>
        <v>42391</v>
      </c>
      <c r="EM51" s="76">
        <f>+IFERROR(VLOOKUP(Tabla1[[#This Row],[COD SE]],HISTORICO,10,0),0)</f>
        <v>0</v>
      </c>
      <c r="EN51" s="76">
        <f>+IFERROR(VLOOKUP(Tabla1[[#This Row],[COD SE]],HISTORICO,11,0),0)</f>
        <v>0</v>
      </c>
      <c r="EO51" s="76">
        <f>+IFERROR(VLOOKUP(Tabla1[[#This Row],[COD SE]],HISTORICO,12,0),0)</f>
        <v>0</v>
      </c>
      <c r="EP51" s="58">
        <f>+SUM(Tabla1[[#This Row],[EJECUTADO 01]:[EJECUTADO 03]])</f>
        <v>0</v>
      </c>
      <c r="EQ51" s="58">
        <f>+SUM(Tabla1[[#This Row],[EJECUTADO 04]:[EJECUTADO 06]])</f>
        <v>42390.2</v>
      </c>
      <c r="ER51" s="58">
        <f>+SUM(Tabla1[[#This Row],[EJECUTADO 07]:[EJECUTADO 09]])</f>
        <v>0</v>
      </c>
      <c r="ES51" s="58">
        <f>+SUM(Tabla1[[#This Row],[PF OCTUBRE]:[PF DICIEMBRE
]])</f>
        <v>0.80000000000291038</v>
      </c>
      <c r="ET51" s="58">
        <f>+SUM(Tabla1[[#This Row],[EJECUTADO 01]:[EJECUTADO 09]])</f>
        <v>42390.2</v>
      </c>
    </row>
    <row r="52" spans="1:150" ht="12.75" customHeight="1" x14ac:dyDescent="0.2">
      <c r="A52" s="369">
        <v>2025</v>
      </c>
      <c r="B52" s="369" t="s">
        <v>1969</v>
      </c>
      <c r="C52" s="369" t="s">
        <v>1970</v>
      </c>
      <c r="D52" s="369" t="s">
        <v>1971</v>
      </c>
      <c r="E52" s="369">
        <v>1650</v>
      </c>
      <c r="F52" s="369" t="s">
        <v>1599</v>
      </c>
      <c r="G52" s="369" t="s">
        <v>1972</v>
      </c>
      <c r="H52" s="369" t="s">
        <v>1610</v>
      </c>
      <c r="I52" s="369" t="s">
        <v>1973</v>
      </c>
      <c r="J52" s="369" t="s">
        <v>2022</v>
      </c>
      <c r="K52" s="369" t="s">
        <v>1975</v>
      </c>
      <c r="L52" s="369" t="s">
        <v>1976</v>
      </c>
      <c r="M52" s="369" t="s">
        <v>1977</v>
      </c>
      <c r="N52" s="369">
        <v>1</v>
      </c>
      <c r="O52" s="369" t="s">
        <v>2023</v>
      </c>
      <c r="P52" s="369" t="s">
        <v>1979</v>
      </c>
      <c r="Q52" s="369">
        <v>3</v>
      </c>
      <c r="R52" s="369">
        <v>0</v>
      </c>
      <c r="S52" s="369">
        <v>0</v>
      </c>
      <c r="T52" s="369">
        <v>0</v>
      </c>
      <c r="U52" s="369">
        <v>4</v>
      </c>
      <c r="V52" s="369" t="s">
        <v>1980</v>
      </c>
      <c r="W52" s="369" t="s">
        <v>1981</v>
      </c>
      <c r="X52" s="369" t="s">
        <v>1982</v>
      </c>
      <c r="Y52" s="369" t="s">
        <v>1983</v>
      </c>
      <c r="Z52" s="369" t="s">
        <v>1984</v>
      </c>
      <c r="AA52" s="369" t="s">
        <v>1985</v>
      </c>
      <c r="AB52" s="369" t="s">
        <v>1986</v>
      </c>
      <c r="AC52" s="369" t="s">
        <v>1643</v>
      </c>
      <c r="AD52" s="369" t="s">
        <v>1702</v>
      </c>
      <c r="AE52" s="369" t="s">
        <v>1703</v>
      </c>
      <c r="AF52" s="369" t="s">
        <v>2026</v>
      </c>
      <c r="AG52" s="369" t="s">
        <v>2027</v>
      </c>
      <c r="AH52" s="369">
        <v>0</v>
      </c>
      <c r="AI52" s="369">
        <v>26581</v>
      </c>
      <c r="AJ52" s="369">
        <v>26581</v>
      </c>
      <c r="AK52" s="370">
        <v>26581</v>
      </c>
      <c r="AL52" s="370">
        <v>26581</v>
      </c>
      <c r="AM52" s="370">
        <v>0</v>
      </c>
      <c r="AN52" s="370">
        <v>0</v>
      </c>
      <c r="AO52" s="370">
        <v>0</v>
      </c>
      <c r="AP52" s="370">
        <v>0</v>
      </c>
      <c r="AQ52" s="370">
        <v>0</v>
      </c>
      <c r="AR52" s="370">
        <v>26581</v>
      </c>
      <c r="AS52" s="370">
        <v>0</v>
      </c>
      <c r="AT52" s="370">
        <v>0</v>
      </c>
      <c r="AU52" s="370">
        <v>0</v>
      </c>
      <c r="AV52" s="370">
        <v>0</v>
      </c>
      <c r="AW52" s="370">
        <v>0</v>
      </c>
      <c r="AX52" s="370">
        <v>0</v>
      </c>
      <c r="AY52" s="370">
        <v>0</v>
      </c>
      <c r="AZ52" s="370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26581</v>
      </c>
      <c r="BF52" s="370">
        <v>0</v>
      </c>
      <c r="BG52" s="370">
        <v>0</v>
      </c>
      <c r="BH52" s="370">
        <v>0</v>
      </c>
      <c r="BI52" s="370">
        <v>0</v>
      </c>
      <c r="BJ52" s="370">
        <v>0</v>
      </c>
      <c r="BK52" s="370">
        <v>0</v>
      </c>
      <c r="BL52" s="370">
        <v>0</v>
      </c>
      <c r="BM52" s="370">
        <v>0</v>
      </c>
      <c r="BN52" s="370">
        <v>0</v>
      </c>
      <c r="BO52" s="370">
        <v>0</v>
      </c>
      <c r="BP52" s="370">
        <v>0</v>
      </c>
      <c r="BQ52" s="370">
        <v>26581</v>
      </c>
      <c r="BR52" s="370">
        <v>0</v>
      </c>
      <c r="BS52" s="370">
        <v>0</v>
      </c>
      <c r="BT52" s="370">
        <v>0</v>
      </c>
      <c r="BU52" s="370">
        <v>0</v>
      </c>
      <c r="BV52" s="370">
        <v>0</v>
      </c>
      <c r="BW52" s="370">
        <v>0</v>
      </c>
      <c r="BX52" s="370">
        <v>0</v>
      </c>
      <c r="BY52" s="370">
        <v>0</v>
      </c>
      <c r="BZ52" s="370">
        <v>0</v>
      </c>
      <c r="CA52" s="370">
        <v>0</v>
      </c>
      <c r="CB52" s="370">
        <v>26581</v>
      </c>
      <c r="CC52" s="370">
        <v>0</v>
      </c>
      <c r="CD52" s="370">
        <v>0</v>
      </c>
      <c r="CE52" s="370">
        <v>0</v>
      </c>
      <c r="CF52" s="370">
        <v>0</v>
      </c>
      <c r="CG52" s="370">
        <v>0</v>
      </c>
      <c r="CH52" s="370">
        <v>0</v>
      </c>
      <c r="CI52" s="48" t="s">
        <v>1987</v>
      </c>
      <c r="CJ52" s="48" t="s">
        <v>1988</v>
      </c>
      <c r="CK52" s="48" t="s">
        <v>1991</v>
      </c>
      <c r="CL52" s="48" t="s">
        <v>1987</v>
      </c>
      <c r="CM52" s="48" t="s">
        <v>1990</v>
      </c>
      <c r="CN52" s="48" t="s">
        <v>1987</v>
      </c>
      <c r="CO52" s="48" t="str">
        <f t="shared" si="16"/>
        <v>2.6.3.2.1.2</v>
      </c>
      <c r="CP52" s="48" t="str">
        <f>+VLOOKUP(Tabla1[[#This Row],[ESPECÍFICA]],CLASIFICADOR_,2,0)</f>
        <v>2.6.3.2.1.2 - MOBILIARIO</v>
      </c>
      <c r="CQ52" s="48" t="str">
        <f>+VLOOKUP(Tabla1[[#This Row],[ESPECÍFICA]],CLASIFICADOR_,3,0)</f>
        <v>2.6.3.2 - ADQUISICION DE MAQUINARIAS, EQUIPO Y MOBILIARIO</v>
      </c>
      <c r="CR52" s="48" t="str">
        <f>+VLOOKUP(Tabla1[[#This Row],[ESPECÍFICA]],CLASIFICADOR_,4,0)</f>
        <v xml:space="preserve"> </v>
      </c>
      <c r="CS52" s="48">
        <f>+VLOOKUP(Tabla1[[#This Row],[ESPECÍFICA]],CLASIFICADOR_,5,0)</f>
        <v>0</v>
      </c>
      <c r="CT52" s="113" t="str">
        <f>+VLOOKUP(Tabla1[[#This Row],[ESPECÍFICA]],CLASIFICADOR_,6,0)</f>
        <v>N/R</v>
      </c>
      <c r="CU52" s="48" t="str">
        <f>+VLOOKUP(Tabla1[[#This Row],[ESPECÍFICA]],CLASIFICADOR_,7,0)</f>
        <v>N/R</v>
      </c>
      <c r="CV52" s="48">
        <f>+VLOOKUP(Tabla1[[#This Row],[ESPECÍFICA]],CLASIFICADOR_,8,0)</f>
        <v>0</v>
      </c>
      <c r="CW52" s="113" t="str">
        <f>+CONCATENATE("2.",Tabla1[[#This Row],[generica]])</f>
        <v>2.6.ADQUISICION DE ACTIVOS NO FINANCIEROS</v>
      </c>
      <c r="CX52" s="48" t="str">
        <f t="shared" si="5"/>
        <v>0004-PI 1</v>
      </c>
      <c r="CY52" s="113" t="str">
        <f t="shared" si="6"/>
        <v>0004-PI 1</v>
      </c>
      <c r="CZ52" s="20" t="str">
        <f t="shared" si="7"/>
        <v>0004-PI 1</v>
      </c>
      <c r="DA52" s="113" t="str">
        <f>+CONCATENATE(Tabla1[[#This Row],[CC COMPLETO]],Tabla1[[#This Row],[ESPECÍFICA]])</f>
        <v>0004-PI 12.6.3.2.1.2</v>
      </c>
      <c r="DB52" s="49">
        <f t="shared" si="8"/>
        <v>26581</v>
      </c>
      <c r="DC52" s="49">
        <f t="shared" si="9"/>
        <v>26581</v>
      </c>
      <c r="DD52" s="49">
        <f t="shared" si="10"/>
        <v>26581</v>
      </c>
      <c r="DE52" s="49">
        <f t="shared" si="11"/>
        <v>0</v>
      </c>
      <c r="DF52" s="49">
        <f t="shared" si="12"/>
        <v>0</v>
      </c>
      <c r="DG52" s="49">
        <f t="shared" si="13"/>
        <v>0</v>
      </c>
      <c r="DH52" s="49">
        <f t="shared" si="14"/>
        <v>0</v>
      </c>
      <c r="DI52" s="50">
        <f t="shared" si="15"/>
        <v>0</v>
      </c>
      <c r="DJ52" s="78">
        <f>+SUM(Tabla1[[#This Row],[EJECUTADO 01]:[EJECUTADO 06]])</f>
        <v>0</v>
      </c>
      <c r="DK52" s="78">
        <f>+Tabla1[[#This Row],[mto_devenga_01]]</f>
        <v>0</v>
      </c>
      <c r="DL52" s="78">
        <f>+Tabla1[[#This Row],[mto_devenga_02]]</f>
        <v>0</v>
      </c>
      <c r="DM52" s="78">
        <f>+Tabla1[[#This Row],[mto_devenga_03]]</f>
        <v>0</v>
      </c>
      <c r="DN52" s="78">
        <f>+Tabla1[[#This Row],[mto_devenga_04]]</f>
        <v>0</v>
      </c>
      <c r="DO52" s="78">
        <f>+Tabla1[[#This Row],[mto_devenga_05]]</f>
        <v>0</v>
      </c>
      <c r="DP52" s="76">
        <f>+Tabla1[[#This Row],[mto_devenga_06]]</f>
        <v>0</v>
      </c>
      <c r="DQ52" s="76">
        <f>+Tabla1[[#This Row],[mto_devenga_07]]</f>
        <v>26581</v>
      </c>
      <c r="DR52" s="76">
        <f>+Tabla1[[#This Row],[mto_devenga_08]]</f>
        <v>0</v>
      </c>
      <c r="DS52" s="76">
        <f>+Tabla1[[#This Row],[mto_devenga_09]]</f>
        <v>0</v>
      </c>
      <c r="DT52" s="76">
        <f>IFERROR(VLOOKUP(Tabla1[[#This Row],[COD SE]],PF_OCTUBRE,14,0),"0")</f>
        <v>0</v>
      </c>
      <c r="DU52" s="76">
        <f>IFERROR(VLOOKUP(Tabla1[[#This Row],[COD SE]],PF_OCTUBRE,15,0),"0")</f>
        <v>0</v>
      </c>
      <c r="DV52" s="76">
        <f>IFERROR(VLOOKUP(Tabla1[[#This Row],[COD SE]],PF_OCTUBRE,16,0),"0")</f>
        <v>0</v>
      </c>
      <c r="DW52" s="76">
        <f>+SUM(Tabla1[[#This Row],[EJECUTADO 01]:[PF DICIEMBRE
]])</f>
        <v>26581</v>
      </c>
      <c r="DX52" s="76">
        <f>IFERROR(VLOOKUP(Tabla1[[#This Row],[COD SE]],PF_OCTUBRE,18,0),"0")</f>
        <v>0</v>
      </c>
      <c r="DY52" s="76">
        <f>IFERROR(VLOOKUP(Tabla1[[#This Row],[COD SE]],PF_OCTUBRE,19,0),"0")</f>
        <v>0</v>
      </c>
      <c r="DZ52" s="76">
        <f>IFERROR(VLOOKUP(Tabla1[[#This Row],[COD SE]],PF_OCTUBRE,20,0),"0")</f>
        <v>0</v>
      </c>
      <c r="EA52" s="76">
        <f>+Tabla1[[#This Row],[TOTAL EJEC REAL]]+Tabla1[[#This Row],[SALDO FINAL]]</f>
        <v>26581</v>
      </c>
      <c r="EB52" s="76">
        <f>IFERROR(VLOOKUP(Tabla1[[#This Row],[COD SE]],PF_OCTUBRE,22,0),"0")</f>
        <v>0</v>
      </c>
      <c r="EC52" s="76">
        <f>+IFERROR(VLOOKUP(Tabla1[[#This Row],[COD SE]],SALDO_ESC_2,7,0),0)</f>
        <v>0</v>
      </c>
      <c r="ED52" s="76">
        <f>+IFERROR(VLOOKUP(Tabla1[[#This Row],[COD SE]],SALDO_ESC_3,7,0),0)</f>
        <v>0</v>
      </c>
      <c r="EE52" s="76">
        <f>+Tabla1[[#This Row],[mto_pim]]-Tabla1[[#This Row],[TRANSF ESC2 ]]</f>
        <v>26581</v>
      </c>
      <c r="EF52" s="76">
        <f>+Tabla1[[#This Row],[mto_pim]]-Tabla1[[#This Row],[TRANFS ESC 3 ]]</f>
        <v>26581</v>
      </c>
      <c r="EG52" s="76">
        <f>+IFERROR(VLOOKUP(Tabla1[[#This Row],[COD SE]],HISTORICO,4,0),0)</f>
        <v>0</v>
      </c>
      <c r="EH52" s="76">
        <f>+IFERROR(VLOOKUP(Tabla1[[#This Row],[COD SE]],HISTORICO,5,0),0)</f>
        <v>0</v>
      </c>
      <c r="EI52" s="76">
        <f>+IFERROR(VLOOKUP(Tabla1[[#This Row],[COD SE]],HISTORICO,6,0),0)</f>
        <v>0</v>
      </c>
      <c r="EJ52" s="76">
        <f>+IFERROR(VLOOKUP(Tabla1[[#This Row],[COD SE]],HISTORICO,7,0),0)</f>
        <v>0</v>
      </c>
      <c r="EK52" s="76">
        <f>+IFERROR(VLOOKUP(Tabla1[[#This Row],[COD SE]],HISTORICO,8,0),0)</f>
        <v>0</v>
      </c>
      <c r="EL52" s="76">
        <f>+IFERROR(VLOOKUP(Tabla1[[#This Row],[COD SE]],HISTORICO,9,0),0)</f>
        <v>0</v>
      </c>
      <c r="EM52" s="76">
        <f>+IFERROR(VLOOKUP(Tabla1[[#This Row],[COD SE]],HISTORICO,10,0),0)</f>
        <v>26581</v>
      </c>
      <c r="EN52" s="76">
        <f>+IFERROR(VLOOKUP(Tabla1[[#This Row],[COD SE]],HISTORICO,11,0),0)</f>
        <v>0</v>
      </c>
      <c r="EO52" s="76">
        <f>+IFERROR(VLOOKUP(Tabla1[[#This Row],[COD SE]],HISTORICO,12,0),0)</f>
        <v>0</v>
      </c>
      <c r="EP52" s="58">
        <f>+SUM(Tabla1[[#This Row],[EJECUTADO 01]:[EJECUTADO 03]])</f>
        <v>0</v>
      </c>
      <c r="EQ52" s="58">
        <f>+SUM(Tabla1[[#This Row],[EJECUTADO 04]:[EJECUTADO 06]])</f>
        <v>0</v>
      </c>
      <c r="ER52" s="58">
        <f>+SUM(Tabla1[[#This Row],[EJECUTADO 07]:[EJECUTADO 09]])</f>
        <v>26581</v>
      </c>
      <c r="ES52" s="58">
        <f>+SUM(Tabla1[[#This Row],[PF OCTUBRE]:[PF DICIEMBRE
]])</f>
        <v>0</v>
      </c>
      <c r="ET52" s="58">
        <f>+SUM(Tabla1[[#This Row],[EJECUTADO 01]:[EJECUTADO 09]])</f>
        <v>26581</v>
      </c>
    </row>
    <row r="53" spans="1:150" ht="12.75" customHeight="1" x14ac:dyDescent="0.2">
      <c r="A53" s="369">
        <v>2025</v>
      </c>
      <c r="B53" s="369" t="s">
        <v>1969</v>
      </c>
      <c r="C53" s="369" t="s">
        <v>1970</v>
      </c>
      <c r="D53" s="369" t="s">
        <v>1971</v>
      </c>
      <c r="E53" s="369">
        <v>1650</v>
      </c>
      <c r="F53" s="369" t="s">
        <v>1599</v>
      </c>
      <c r="G53" s="369" t="s">
        <v>1972</v>
      </c>
      <c r="H53" s="369" t="s">
        <v>1610</v>
      </c>
      <c r="I53" s="369" t="s">
        <v>1973</v>
      </c>
      <c r="J53" s="369" t="s">
        <v>2022</v>
      </c>
      <c r="K53" s="369" t="s">
        <v>1975</v>
      </c>
      <c r="L53" s="369" t="s">
        <v>1976</v>
      </c>
      <c r="M53" s="369" t="s">
        <v>1977</v>
      </c>
      <c r="N53" s="369">
        <v>1</v>
      </c>
      <c r="O53" s="369" t="s">
        <v>2023</v>
      </c>
      <c r="P53" s="369" t="s">
        <v>1979</v>
      </c>
      <c r="Q53" s="369">
        <v>3</v>
      </c>
      <c r="R53" s="369">
        <v>0</v>
      </c>
      <c r="S53" s="369">
        <v>0</v>
      </c>
      <c r="T53" s="369">
        <v>0</v>
      </c>
      <c r="U53" s="369">
        <v>4</v>
      </c>
      <c r="V53" s="369" t="s">
        <v>1980</v>
      </c>
      <c r="W53" s="369" t="s">
        <v>1981</v>
      </c>
      <c r="X53" s="369" t="s">
        <v>1982</v>
      </c>
      <c r="Y53" s="369" t="s">
        <v>1983</v>
      </c>
      <c r="Z53" s="369" t="s">
        <v>1984</v>
      </c>
      <c r="AA53" s="369" t="s">
        <v>1985</v>
      </c>
      <c r="AB53" s="369" t="s">
        <v>1986</v>
      </c>
      <c r="AC53" s="369" t="s">
        <v>1643</v>
      </c>
      <c r="AD53" s="369" t="s">
        <v>1702</v>
      </c>
      <c r="AE53" s="369" t="s">
        <v>1703</v>
      </c>
      <c r="AF53" s="369" t="s">
        <v>1704</v>
      </c>
      <c r="AG53" s="369" t="s">
        <v>1705</v>
      </c>
      <c r="AH53" s="369">
        <v>50000</v>
      </c>
      <c r="AI53" s="369">
        <v>2500</v>
      </c>
      <c r="AJ53" s="369">
        <v>52500</v>
      </c>
      <c r="AK53" s="370">
        <v>0</v>
      </c>
      <c r="AL53" s="370">
        <v>0</v>
      </c>
      <c r="AM53" s="370">
        <v>0</v>
      </c>
      <c r="AN53" s="370">
        <v>0</v>
      </c>
      <c r="AO53" s="370">
        <v>0</v>
      </c>
      <c r="AP53" s="370">
        <v>0</v>
      </c>
      <c r="AQ53" s="370">
        <v>0</v>
      </c>
      <c r="AR53" s="370">
        <v>0</v>
      </c>
      <c r="AS53" s="370">
        <v>0</v>
      </c>
      <c r="AT53" s="370">
        <v>0</v>
      </c>
      <c r="AU53" s="370">
        <v>0</v>
      </c>
      <c r="AV53" s="370">
        <v>0</v>
      </c>
      <c r="AW53" s="370">
        <v>0</v>
      </c>
      <c r="AX53" s="370">
        <v>0</v>
      </c>
      <c r="AY53" s="370">
        <v>0</v>
      </c>
      <c r="AZ53" s="370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0</v>
      </c>
      <c r="BF53" s="370">
        <v>0</v>
      </c>
      <c r="BG53" s="370">
        <v>0</v>
      </c>
      <c r="BH53" s="370">
        <v>0</v>
      </c>
      <c r="BI53" s="370">
        <v>0</v>
      </c>
      <c r="BJ53" s="370">
        <v>0</v>
      </c>
      <c r="BK53" s="370">
        <v>0</v>
      </c>
      <c r="BL53" s="370">
        <v>0</v>
      </c>
      <c r="BM53" s="370">
        <v>0</v>
      </c>
      <c r="BN53" s="370">
        <v>0</v>
      </c>
      <c r="BO53" s="370">
        <v>0</v>
      </c>
      <c r="BP53" s="370">
        <v>0</v>
      </c>
      <c r="BQ53" s="370">
        <v>0</v>
      </c>
      <c r="BR53" s="370">
        <v>0</v>
      </c>
      <c r="BS53" s="370">
        <v>0</v>
      </c>
      <c r="BT53" s="370">
        <v>0</v>
      </c>
      <c r="BU53" s="370">
        <v>0</v>
      </c>
      <c r="BV53" s="370">
        <v>0</v>
      </c>
      <c r="BW53" s="370">
        <v>0</v>
      </c>
      <c r="BX53" s="370">
        <v>0</v>
      </c>
      <c r="BY53" s="370">
        <v>0</v>
      </c>
      <c r="BZ53" s="370">
        <v>0</v>
      </c>
      <c r="CA53" s="370">
        <v>0</v>
      </c>
      <c r="CB53" s="370">
        <v>0</v>
      </c>
      <c r="CC53" s="370">
        <v>0</v>
      </c>
      <c r="CD53" s="370">
        <v>0</v>
      </c>
      <c r="CE53" s="370">
        <v>0</v>
      </c>
      <c r="CF53" s="370">
        <v>0</v>
      </c>
      <c r="CG53" s="370">
        <v>0</v>
      </c>
      <c r="CH53" s="370">
        <v>0</v>
      </c>
      <c r="CI53" s="48" t="s">
        <v>1987</v>
      </c>
      <c r="CJ53" s="48" t="s">
        <v>1988</v>
      </c>
      <c r="CK53" s="48" t="s">
        <v>1991</v>
      </c>
      <c r="CL53" s="48" t="s">
        <v>1987</v>
      </c>
      <c r="CM53" s="48" t="s">
        <v>1991</v>
      </c>
      <c r="CN53" s="48" t="s">
        <v>1990</v>
      </c>
      <c r="CO53" s="48" t="str">
        <f t="shared" si="16"/>
        <v>2.6.3.2.3.1</v>
      </c>
      <c r="CP53" s="48" t="str">
        <f>+VLOOKUP(Tabla1[[#This Row],[ESPECÍFICA]],CLASIFICADOR_,2,0)</f>
        <v>2.6.3.2.3.1 - EQUIPOS COMPUTACIONALES Y PERIFERICOS</v>
      </c>
      <c r="CQ53" s="48" t="str">
        <f>+VLOOKUP(Tabla1[[#This Row],[ESPECÍFICA]],CLASIFICADOR_,3,0)</f>
        <v>2.6.3.2 - ADQUISICION DE MAQUINARIAS, EQUIPO Y MOBILIARIO</v>
      </c>
      <c r="CR53" s="48" t="str">
        <f>+VLOOKUP(Tabla1[[#This Row],[ESPECÍFICA]],CLASIFICADOR_,4,0)</f>
        <v xml:space="preserve"> </v>
      </c>
      <c r="CS53" s="48">
        <f>+VLOOKUP(Tabla1[[#This Row],[ESPECÍFICA]],CLASIFICADOR_,5,0)</f>
        <v>0</v>
      </c>
      <c r="CT53" s="113" t="str">
        <f>+VLOOKUP(Tabla1[[#This Row],[ESPECÍFICA]],CLASIFICADOR_,6,0)</f>
        <v>N/R</v>
      </c>
      <c r="CU53" s="48" t="str">
        <f>+VLOOKUP(Tabla1[[#This Row],[ESPECÍFICA]],CLASIFICADOR_,7,0)</f>
        <v>N/R</v>
      </c>
      <c r="CV53" s="48">
        <f>+VLOOKUP(Tabla1[[#This Row],[ESPECÍFICA]],CLASIFICADOR_,8,0)</f>
        <v>0</v>
      </c>
      <c r="CW53" s="113" t="str">
        <f>+CONCATENATE("2.",Tabla1[[#This Row],[generica]])</f>
        <v>2.6.ADQUISICION DE ACTIVOS NO FINANCIEROS</v>
      </c>
      <c r="CX53" s="48" t="str">
        <f t="shared" si="5"/>
        <v>0004-PI 1</v>
      </c>
      <c r="CY53" s="113" t="str">
        <f t="shared" si="6"/>
        <v>0004-PI 1</v>
      </c>
      <c r="CZ53" s="20" t="str">
        <f t="shared" si="7"/>
        <v>0004-PI 1</v>
      </c>
      <c r="DA53" s="113" t="str">
        <f>+CONCATENATE(Tabla1[[#This Row],[CC COMPLETO]],Tabla1[[#This Row],[ESPECÍFICA]])</f>
        <v>0004-PI 12.6.3.2.3.1</v>
      </c>
      <c r="DB53" s="49">
        <f t="shared" si="8"/>
        <v>0</v>
      </c>
      <c r="DC53" s="49">
        <f t="shared" si="9"/>
        <v>0</v>
      </c>
      <c r="DD53" s="49">
        <f t="shared" si="10"/>
        <v>0</v>
      </c>
      <c r="DE53" s="49">
        <f t="shared" si="11"/>
        <v>52500</v>
      </c>
      <c r="DF53" s="49">
        <f t="shared" si="12"/>
        <v>0</v>
      </c>
      <c r="DG53" s="49">
        <f t="shared" si="13"/>
        <v>0</v>
      </c>
      <c r="DH53" s="49">
        <f t="shared" si="14"/>
        <v>52500</v>
      </c>
      <c r="DI53" s="50">
        <f t="shared" si="15"/>
        <v>0</v>
      </c>
      <c r="DJ53" s="78">
        <f>+SUM(Tabla1[[#This Row],[EJECUTADO 01]:[EJECUTADO 06]])</f>
        <v>0</v>
      </c>
      <c r="DK53" s="78">
        <f>+Tabla1[[#This Row],[mto_devenga_01]]</f>
        <v>0</v>
      </c>
      <c r="DL53" s="78">
        <f>+Tabla1[[#This Row],[mto_devenga_02]]</f>
        <v>0</v>
      </c>
      <c r="DM53" s="78">
        <f>+Tabla1[[#This Row],[mto_devenga_03]]</f>
        <v>0</v>
      </c>
      <c r="DN53" s="78">
        <f>+Tabla1[[#This Row],[mto_devenga_04]]</f>
        <v>0</v>
      </c>
      <c r="DO53" s="78">
        <f>+Tabla1[[#This Row],[mto_devenga_05]]</f>
        <v>0</v>
      </c>
      <c r="DP53" s="76">
        <f>+Tabla1[[#This Row],[mto_devenga_06]]</f>
        <v>0</v>
      </c>
      <c r="DQ53" s="76">
        <f>+Tabla1[[#This Row],[mto_devenga_07]]</f>
        <v>0</v>
      </c>
      <c r="DR53" s="76">
        <f>+Tabla1[[#This Row],[mto_devenga_08]]</f>
        <v>0</v>
      </c>
      <c r="DS53" s="76">
        <f>+Tabla1[[#This Row],[mto_devenga_09]]</f>
        <v>0</v>
      </c>
      <c r="DT53" s="76">
        <f>IFERROR(VLOOKUP(Tabla1[[#This Row],[COD SE]],PF_OCTUBRE,14,0),"0")</f>
        <v>0</v>
      </c>
      <c r="DU53" s="76">
        <f>IFERROR(VLOOKUP(Tabla1[[#This Row],[COD SE]],PF_OCTUBRE,15,0),"0")</f>
        <v>0</v>
      </c>
      <c r="DV53" s="76">
        <f>IFERROR(VLOOKUP(Tabla1[[#This Row],[COD SE]],PF_OCTUBRE,16,0),"0")</f>
        <v>0</v>
      </c>
      <c r="DW53" s="76">
        <f>+SUM(Tabla1[[#This Row],[EJECUTADO 01]:[PF DICIEMBRE
]])</f>
        <v>0</v>
      </c>
      <c r="DX53" s="76">
        <f>IFERROR(VLOOKUP(Tabla1[[#This Row],[COD SE]],PF_OCTUBRE,18,0),"0")</f>
        <v>0</v>
      </c>
      <c r="DY53" s="76">
        <f>IFERROR(VLOOKUP(Tabla1[[#This Row],[COD SE]],PF_OCTUBRE,19,0),"0")</f>
        <v>0</v>
      </c>
      <c r="DZ53" s="76">
        <f>IFERROR(VLOOKUP(Tabla1[[#This Row],[COD SE]],PF_OCTUBRE,20,0),"0")</f>
        <v>0</v>
      </c>
      <c r="EA53" s="76">
        <f>+Tabla1[[#This Row],[TOTAL EJEC REAL]]+Tabla1[[#This Row],[SALDO FINAL]]</f>
        <v>0</v>
      </c>
      <c r="EB53" s="76">
        <f>IFERROR(VLOOKUP(Tabla1[[#This Row],[COD SE]],PF_OCTUBRE,22,0),"0")</f>
        <v>0</v>
      </c>
      <c r="EC53" s="76">
        <f>+IFERROR(VLOOKUP(Tabla1[[#This Row],[COD SE]],SALDO_ESC_2,7,0),0)</f>
        <v>0</v>
      </c>
      <c r="ED53" s="76">
        <f>+IFERROR(VLOOKUP(Tabla1[[#This Row],[COD SE]],SALDO_ESC_3,7,0),0)</f>
        <v>0</v>
      </c>
      <c r="EE53" s="76">
        <f>+Tabla1[[#This Row],[mto_pim]]-Tabla1[[#This Row],[TRANSF ESC2 ]]</f>
        <v>52500</v>
      </c>
      <c r="EF53" s="76">
        <f>+Tabla1[[#This Row],[mto_pim]]-Tabla1[[#This Row],[TRANFS ESC 3 ]]</f>
        <v>52500</v>
      </c>
      <c r="EG53" s="76">
        <f>+IFERROR(VLOOKUP(Tabla1[[#This Row],[COD SE]],HISTORICO,4,0),0)</f>
        <v>0</v>
      </c>
      <c r="EH53" s="76">
        <f>+IFERROR(VLOOKUP(Tabla1[[#This Row],[COD SE]],HISTORICO,5,0),0)</f>
        <v>0</v>
      </c>
      <c r="EI53" s="76">
        <f>+IFERROR(VLOOKUP(Tabla1[[#This Row],[COD SE]],HISTORICO,6,0),0)</f>
        <v>0</v>
      </c>
      <c r="EJ53" s="76">
        <f>+IFERROR(VLOOKUP(Tabla1[[#This Row],[COD SE]],HISTORICO,7,0),0)</f>
        <v>0</v>
      </c>
      <c r="EK53" s="76">
        <f>+IFERROR(VLOOKUP(Tabla1[[#This Row],[COD SE]],HISTORICO,8,0),0)</f>
        <v>0</v>
      </c>
      <c r="EL53" s="76">
        <f>+IFERROR(VLOOKUP(Tabla1[[#This Row],[COD SE]],HISTORICO,9,0),0)</f>
        <v>0</v>
      </c>
      <c r="EM53" s="76">
        <f>+IFERROR(VLOOKUP(Tabla1[[#This Row],[COD SE]],HISTORICO,10,0),0)</f>
        <v>0</v>
      </c>
      <c r="EN53" s="76">
        <f>+IFERROR(VLOOKUP(Tabla1[[#This Row],[COD SE]],HISTORICO,11,0),0)</f>
        <v>0</v>
      </c>
      <c r="EO53" s="76">
        <f>+IFERROR(VLOOKUP(Tabla1[[#This Row],[COD SE]],HISTORICO,12,0),0)</f>
        <v>0</v>
      </c>
      <c r="EP53" s="58">
        <f>+SUM(Tabla1[[#This Row],[EJECUTADO 01]:[EJECUTADO 03]])</f>
        <v>0</v>
      </c>
      <c r="EQ53" s="58">
        <f>+SUM(Tabla1[[#This Row],[EJECUTADO 04]:[EJECUTADO 06]])</f>
        <v>0</v>
      </c>
      <c r="ER53" s="58">
        <f>+SUM(Tabla1[[#This Row],[EJECUTADO 07]:[EJECUTADO 09]])</f>
        <v>0</v>
      </c>
      <c r="ES53" s="58">
        <f>+SUM(Tabla1[[#This Row],[PF OCTUBRE]:[PF DICIEMBRE
]])</f>
        <v>0</v>
      </c>
      <c r="ET53" s="58">
        <f>+SUM(Tabla1[[#This Row],[EJECUTADO 01]:[EJECUTADO 09]])</f>
        <v>0</v>
      </c>
    </row>
    <row r="54" spans="1:150" ht="12.75" customHeight="1" x14ac:dyDescent="0.2">
      <c r="A54" s="369">
        <v>2025</v>
      </c>
      <c r="B54" s="369" t="s">
        <v>1969</v>
      </c>
      <c r="C54" s="369" t="s">
        <v>1970</v>
      </c>
      <c r="D54" s="369" t="s">
        <v>1971</v>
      </c>
      <c r="E54" s="369">
        <v>1650</v>
      </c>
      <c r="F54" s="369" t="s">
        <v>1599</v>
      </c>
      <c r="G54" s="369" t="s">
        <v>1972</v>
      </c>
      <c r="H54" s="369" t="s">
        <v>1610</v>
      </c>
      <c r="I54" s="369" t="s">
        <v>1973</v>
      </c>
      <c r="J54" s="369" t="s">
        <v>2022</v>
      </c>
      <c r="K54" s="369" t="s">
        <v>1975</v>
      </c>
      <c r="L54" s="369" t="s">
        <v>1976</v>
      </c>
      <c r="M54" s="369" t="s">
        <v>1977</v>
      </c>
      <c r="N54" s="369">
        <v>1</v>
      </c>
      <c r="O54" s="369" t="s">
        <v>2023</v>
      </c>
      <c r="P54" s="369" t="s">
        <v>1979</v>
      </c>
      <c r="Q54" s="369">
        <v>3</v>
      </c>
      <c r="R54" s="369">
        <v>0</v>
      </c>
      <c r="S54" s="369">
        <v>0</v>
      </c>
      <c r="T54" s="369">
        <v>0</v>
      </c>
      <c r="U54" s="369">
        <v>4</v>
      </c>
      <c r="V54" s="369" t="s">
        <v>1980</v>
      </c>
      <c r="W54" s="369" t="s">
        <v>1981</v>
      </c>
      <c r="X54" s="369" t="s">
        <v>1982</v>
      </c>
      <c r="Y54" s="369" t="s">
        <v>1983</v>
      </c>
      <c r="Z54" s="369" t="s">
        <v>1984</v>
      </c>
      <c r="AA54" s="369" t="s">
        <v>1985</v>
      </c>
      <c r="AB54" s="369" t="s">
        <v>1986</v>
      </c>
      <c r="AC54" s="369" t="s">
        <v>1643</v>
      </c>
      <c r="AD54" s="369" t="s">
        <v>1649</v>
      </c>
      <c r="AE54" s="369" t="s">
        <v>1650</v>
      </c>
      <c r="AF54" s="369" t="s">
        <v>1653</v>
      </c>
      <c r="AG54" s="369" t="s">
        <v>1654</v>
      </c>
      <c r="AH54" s="369">
        <v>24000</v>
      </c>
      <c r="AI54" s="369">
        <v>56399</v>
      </c>
      <c r="AJ54" s="369">
        <v>80399</v>
      </c>
      <c r="AK54" s="370">
        <v>64000</v>
      </c>
      <c r="AL54" s="370">
        <v>64000</v>
      </c>
      <c r="AM54" s="370">
        <v>0</v>
      </c>
      <c r="AN54" s="370">
        <v>0</v>
      </c>
      <c r="AO54" s="370">
        <v>0</v>
      </c>
      <c r="AP54" s="370">
        <v>0</v>
      </c>
      <c r="AQ54" s="370">
        <v>0</v>
      </c>
      <c r="AR54" s="370">
        <v>0</v>
      </c>
      <c r="AS54" s="370">
        <v>0</v>
      </c>
      <c r="AT54" s="370">
        <v>24000</v>
      </c>
      <c r="AU54" s="370">
        <v>0</v>
      </c>
      <c r="AV54" s="370">
        <v>40000</v>
      </c>
      <c r="AW54" s="370">
        <v>0</v>
      </c>
      <c r="AX54" s="370">
        <v>0</v>
      </c>
      <c r="AY54" s="370">
        <v>0</v>
      </c>
      <c r="AZ54" s="370">
        <v>0</v>
      </c>
      <c r="BA54" s="370">
        <v>0</v>
      </c>
      <c r="BB54" s="370">
        <v>0</v>
      </c>
      <c r="BC54" s="370">
        <v>0</v>
      </c>
      <c r="BD54" s="370">
        <v>0</v>
      </c>
      <c r="BE54" s="370">
        <v>0</v>
      </c>
      <c r="BF54" s="370">
        <v>0</v>
      </c>
      <c r="BG54" s="370">
        <v>14400</v>
      </c>
      <c r="BH54" s="370">
        <v>9600</v>
      </c>
      <c r="BI54" s="370">
        <v>0</v>
      </c>
      <c r="BJ54" s="370">
        <v>0</v>
      </c>
      <c r="BK54" s="370">
        <v>0</v>
      </c>
      <c r="BL54" s="370">
        <v>0</v>
      </c>
      <c r="BM54" s="370">
        <v>0</v>
      </c>
      <c r="BN54" s="370">
        <v>0</v>
      </c>
      <c r="BO54" s="370">
        <v>0</v>
      </c>
      <c r="BP54" s="370">
        <v>0</v>
      </c>
      <c r="BQ54" s="370">
        <v>0</v>
      </c>
      <c r="BR54" s="370">
        <v>0</v>
      </c>
      <c r="BS54" s="370">
        <v>14400</v>
      </c>
      <c r="BT54" s="370">
        <v>9600</v>
      </c>
      <c r="BU54" s="370">
        <v>0</v>
      </c>
      <c r="BV54" s="370">
        <v>0</v>
      </c>
      <c r="BW54" s="370">
        <v>0</v>
      </c>
      <c r="BX54" s="370">
        <v>0</v>
      </c>
      <c r="BY54" s="370">
        <v>0</v>
      </c>
      <c r="BZ54" s="370">
        <v>0</v>
      </c>
      <c r="CA54" s="370">
        <v>0</v>
      </c>
      <c r="CB54" s="370">
        <v>0</v>
      </c>
      <c r="CC54" s="370">
        <v>0</v>
      </c>
      <c r="CD54" s="370">
        <v>24000</v>
      </c>
      <c r="CE54" s="370">
        <v>0</v>
      </c>
      <c r="CF54" s="370">
        <v>0</v>
      </c>
      <c r="CG54" s="370">
        <v>0</v>
      </c>
      <c r="CH54" s="370">
        <v>0</v>
      </c>
      <c r="CI54" s="48" t="s">
        <v>1987</v>
      </c>
      <c r="CJ54" s="48" t="s">
        <v>1988</v>
      </c>
      <c r="CK54" s="48" t="s">
        <v>1992</v>
      </c>
      <c r="CL54" s="48" t="s">
        <v>1990</v>
      </c>
      <c r="CM54" s="48" t="s">
        <v>1993</v>
      </c>
      <c r="CN54" s="48" t="s">
        <v>1991</v>
      </c>
      <c r="CO54" s="48" t="str">
        <f t="shared" si="16"/>
        <v>2.6.8.1.4.3</v>
      </c>
      <c r="CP54" s="48" t="str">
        <f>+VLOOKUP(Tabla1[[#This Row],[ESPECÍFICA]],CLASIFICADOR_,2,0)</f>
        <v>2.6.8.1.4.3 - GASTO POR LA CONTRATACION DE SERVICIOS</v>
      </c>
      <c r="CQ54" s="48" t="str">
        <f>+VLOOKUP(Tabla1[[#This Row],[ESPECÍFICA]],CLASIFICADOR_,3,0)</f>
        <v>2.6.8.1 - OTROS GASTOS DE ACTIVOS NO FINANCIEROS</v>
      </c>
      <c r="CR54" s="48" t="str">
        <f>+VLOOKUP(Tabla1[[#This Row],[ESPECÍFICA]],CLASIFICADOR_,4,0)</f>
        <v xml:space="preserve"> </v>
      </c>
      <c r="CS54" s="48">
        <f>+VLOOKUP(Tabla1[[#This Row],[ESPECÍFICA]],CLASIFICADOR_,5,0)</f>
        <v>0</v>
      </c>
      <c r="CT54" s="113" t="str">
        <f>+VLOOKUP(Tabla1[[#This Row],[ESPECÍFICA]],CLASIFICADOR_,6,0)</f>
        <v>N/R</v>
      </c>
      <c r="CU54" s="48" t="str">
        <f>+VLOOKUP(Tabla1[[#This Row],[ESPECÍFICA]],CLASIFICADOR_,7,0)</f>
        <v>N/R</v>
      </c>
      <c r="CV54" s="48">
        <f>+VLOOKUP(Tabla1[[#This Row],[ESPECÍFICA]],CLASIFICADOR_,8,0)</f>
        <v>0</v>
      </c>
      <c r="CW54" s="113" t="str">
        <f>+CONCATENATE("2.",Tabla1[[#This Row],[generica]])</f>
        <v>2.6.ADQUISICION DE ACTIVOS NO FINANCIEROS</v>
      </c>
      <c r="CX54" s="48" t="str">
        <f t="shared" si="5"/>
        <v>0004-PI 1</v>
      </c>
      <c r="CY54" s="113" t="str">
        <f t="shared" si="6"/>
        <v>0004-PI 1</v>
      </c>
      <c r="CZ54" s="20" t="str">
        <f t="shared" si="7"/>
        <v>0004-PI 1</v>
      </c>
      <c r="DA54" s="113" t="str">
        <f>+CONCATENATE(Tabla1[[#This Row],[CC COMPLETO]],Tabla1[[#This Row],[ESPECÍFICA]])</f>
        <v>0004-PI 12.6.8.1.4.3</v>
      </c>
      <c r="DB54" s="49">
        <f t="shared" si="8"/>
        <v>64000</v>
      </c>
      <c r="DC54" s="49">
        <f t="shared" si="9"/>
        <v>24000</v>
      </c>
      <c r="DD54" s="49">
        <f t="shared" si="10"/>
        <v>24000</v>
      </c>
      <c r="DE54" s="49">
        <f t="shared" si="11"/>
        <v>16399</v>
      </c>
      <c r="DF54" s="49">
        <f t="shared" si="12"/>
        <v>0</v>
      </c>
      <c r="DG54" s="49">
        <f t="shared" si="13"/>
        <v>40000</v>
      </c>
      <c r="DH54" s="49">
        <f t="shared" si="14"/>
        <v>56399</v>
      </c>
      <c r="DI54" s="50">
        <f t="shared" si="15"/>
        <v>1</v>
      </c>
      <c r="DJ54" s="78">
        <f>+SUM(Tabla1[[#This Row],[EJECUTADO 01]:[EJECUTADO 06]])</f>
        <v>0</v>
      </c>
      <c r="DK54" s="78">
        <f>+Tabla1[[#This Row],[mto_devenga_01]]</f>
        <v>0</v>
      </c>
      <c r="DL54" s="78">
        <f>+Tabla1[[#This Row],[mto_devenga_02]]</f>
        <v>0</v>
      </c>
      <c r="DM54" s="78">
        <f>+Tabla1[[#This Row],[mto_devenga_03]]</f>
        <v>0</v>
      </c>
      <c r="DN54" s="78">
        <f>+Tabla1[[#This Row],[mto_devenga_04]]</f>
        <v>0</v>
      </c>
      <c r="DO54" s="78">
        <f>+Tabla1[[#This Row],[mto_devenga_05]]</f>
        <v>0</v>
      </c>
      <c r="DP54" s="76">
        <f>+Tabla1[[#This Row],[mto_devenga_06]]</f>
        <v>0</v>
      </c>
      <c r="DQ54" s="76">
        <f>+Tabla1[[#This Row],[mto_devenga_07]]</f>
        <v>0</v>
      </c>
      <c r="DR54" s="76">
        <f>+Tabla1[[#This Row],[mto_devenga_08]]</f>
        <v>0</v>
      </c>
      <c r="DS54" s="76">
        <f>+Tabla1[[#This Row],[mto_devenga_09]]</f>
        <v>14400</v>
      </c>
      <c r="DT54" s="76">
        <f>IFERROR(VLOOKUP(Tabla1[[#This Row],[COD SE]],PF_OCTUBRE,14,0),"0")</f>
        <v>9600</v>
      </c>
      <c r="DU54" s="76">
        <f>IFERROR(VLOOKUP(Tabla1[[#This Row],[COD SE]],PF_OCTUBRE,15,0),"0")</f>
        <v>21399</v>
      </c>
      <c r="DV54" s="76">
        <f>IFERROR(VLOOKUP(Tabla1[[#This Row],[COD SE]],PF_OCTUBRE,16,0),"0")</f>
        <v>35000</v>
      </c>
      <c r="DW54" s="76">
        <f>+SUM(Tabla1[[#This Row],[EJECUTADO 01]:[PF DICIEMBRE
]])</f>
        <v>80399</v>
      </c>
      <c r="DX54" s="76">
        <f>IFERROR(VLOOKUP(Tabla1[[#This Row],[COD SE]],PF_OCTUBRE,18,0),"0")</f>
        <v>0</v>
      </c>
      <c r="DY54" s="76">
        <f>IFERROR(VLOOKUP(Tabla1[[#This Row],[COD SE]],PF_OCTUBRE,19,0),"0")</f>
        <v>0</v>
      </c>
      <c r="DZ54" s="76">
        <f>IFERROR(VLOOKUP(Tabla1[[#This Row],[COD SE]],PF_OCTUBRE,20,0),"0")</f>
        <v>0</v>
      </c>
      <c r="EA54" s="76">
        <f>+Tabla1[[#This Row],[TOTAL EJEC REAL]]+Tabla1[[#This Row],[SALDO FINAL]]</f>
        <v>80399</v>
      </c>
      <c r="EB54" s="76">
        <f>IFERROR(VLOOKUP(Tabla1[[#This Row],[COD SE]],PF_OCTUBRE,22,0),"0")</f>
        <v>35000</v>
      </c>
      <c r="EC54" s="76">
        <f>+IFERROR(VLOOKUP(Tabla1[[#This Row],[COD SE]],SALDO_ESC_2,7,0),0)</f>
        <v>0</v>
      </c>
      <c r="ED54" s="76">
        <f>+IFERROR(VLOOKUP(Tabla1[[#This Row],[COD SE]],SALDO_ESC_3,7,0),0)</f>
        <v>0</v>
      </c>
      <c r="EE54" s="76">
        <f>+Tabla1[[#This Row],[mto_pim]]-Tabla1[[#This Row],[TRANSF ESC2 ]]</f>
        <v>80399</v>
      </c>
      <c r="EF54" s="76">
        <f>+Tabla1[[#This Row],[mto_pim]]-Tabla1[[#This Row],[TRANFS ESC 3 ]]</f>
        <v>80399</v>
      </c>
      <c r="EG54" s="76">
        <f>+IFERROR(VLOOKUP(Tabla1[[#This Row],[COD SE]],HISTORICO,4,0),0)</f>
        <v>0</v>
      </c>
      <c r="EH54" s="76">
        <f>+IFERROR(VLOOKUP(Tabla1[[#This Row],[COD SE]],HISTORICO,5,0),0)</f>
        <v>0</v>
      </c>
      <c r="EI54" s="76">
        <f>+IFERROR(VLOOKUP(Tabla1[[#This Row],[COD SE]],HISTORICO,6,0),0)</f>
        <v>0</v>
      </c>
      <c r="EJ54" s="76">
        <f>+IFERROR(VLOOKUP(Tabla1[[#This Row],[COD SE]],HISTORICO,7,0),0)</f>
        <v>0</v>
      </c>
      <c r="EK54" s="76">
        <f>+IFERROR(VLOOKUP(Tabla1[[#This Row],[COD SE]],HISTORICO,8,0),0)</f>
        <v>0</v>
      </c>
      <c r="EL54" s="76">
        <f>+IFERROR(VLOOKUP(Tabla1[[#This Row],[COD SE]],HISTORICO,9,0),0)</f>
        <v>0</v>
      </c>
      <c r="EM54" s="76">
        <f>+IFERROR(VLOOKUP(Tabla1[[#This Row],[COD SE]],HISTORICO,10,0),0)</f>
        <v>0</v>
      </c>
      <c r="EN54" s="76">
        <f>+IFERROR(VLOOKUP(Tabla1[[#This Row],[COD SE]],HISTORICO,11,0),0)</f>
        <v>0</v>
      </c>
      <c r="EO54" s="76">
        <f>+IFERROR(VLOOKUP(Tabla1[[#This Row],[COD SE]],HISTORICO,12,0),0)</f>
        <v>0</v>
      </c>
      <c r="EP54" s="58">
        <f>+SUM(Tabla1[[#This Row],[EJECUTADO 01]:[EJECUTADO 03]])</f>
        <v>0</v>
      </c>
      <c r="EQ54" s="58">
        <f>+SUM(Tabla1[[#This Row],[EJECUTADO 04]:[EJECUTADO 06]])</f>
        <v>0</v>
      </c>
      <c r="ER54" s="58">
        <f>+SUM(Tabla1[[#This Row],[EJECUTADO 07]:[EJECUTADO 09]])</f>
        <v>14400</v>
      </c>
      <c r="ES54" s="58">
        <f>+SUM(Tabla1[[#This Row],[PF OCTUBRE]:[PF DICIEMBRE
]])</f>
        <v>65999</v>
      </c>
      <c r="ET54" s="58">
        <f>+SUM(Tabla1[[#This Row],[EJECUTADO 01]:[EJECUTADO 09]])</f>
        <v>14400</v>
      </c>
    </row>
    <row r="55" spans="1:150" ht="12.75" customHeight="1" x14ac:dyDescent="0.2">
      <c r="A55" s="369">
        <v>2025</v>
      </c>
      <c r="B55" s="369" t="s">
        <v>1969</v>
      </c>
      <c r="C55" s="369" t="s">
        <v>1970</v>
      </c>
      <c r="D55" s="369" t="s">
        <v>1971</v>
      </c>
      <c r="E55" s="369">
        <v>1650</v>
      </c>
      <c r="F55" s="369" t="s">
        <v>1599</v>
      </c>
      <c r="G55" s="369" t="s">
        <v>1972</v>
      </c>
      <c r="H55" s="369" t="s">
        <v>1610</v>
      </c>
      <c r="I55" s="369" t="s">
        <v>1973</v>
      </c>
      <c r="J55" s="369" t="s">
        <v>2022</v>
      </c>
      <c r="K55" s="369" t="s">
        <v>1975</v>
      </c>
      <c r="L55" s="369" t="s">
        <v>1976</v>
      </c>
      <c r="M55" s="369" t="s">
        <v>1977</v>
      </c>
      <c r="N55" s="369">
        <v>1</v>
      </c>
      <c r="O55" s="369" t="s">
        <v>2023</v>
      </c>
      <c r="P55" s="369" t="s">
        <v>1979</v>
      </c>
      <c r="Q55" s="369">
        <v>3</v>
      </c>
      <c r="R55" s="369">
        <v>0</v>
      </c>
      <c r="S55" s="369">
        <v>0</v>
      </c>
      <c r="T55" s="369">
        <v>0</v>
      </c>
      <c r="U55" s="369">
        <v>4</v>
      </c>
      <c r="V55" s="369" t="s">
        <v>1980</v>
      </c>
      <c r="W55" s="369" t="s">
        <v>1981</v>
      </c>
      <c r="X55" s="369" t="s">
        <v>1982</v>
      </c>
      <c r="Y55" s="369" t="s">
        <v>1983</v>
      </c>
      <c r="Z55" s="369" t="s">
        <v>1984</v>
      </c>
      <c r="AA55" s="369" t="s">
        <v>1985</v>
      </c>
      <c r="AB55" s="369" t="s">
        <v>1986</v>
      </c>
      <c r="AC55" s="369" t="s">
        <v>1643</v>
      </c>
      <c r="AD55" s="369" t="s">
        <v>1649</v>
      </c>
      <c r="AE55" s="369" t="s">
        <v>1650</v>
      </c>
      <c r="AF55" s="369" t="s">
        <v>1651</v>
      </c>
      <c r="AG55" s="369" t="s">
        <v>1652</v>
      </c>
      <c r="AH55" s="369">
        <v>104570</v>
      </c>
      <c r="AI55" s="369">
        <v>-104570</v>
      </c>
      <c r="AJ55" s="369">
        <v>0</v>
      </c>
      <c r="AK55" s="370">
        <v>0</v>
      </c>
      <c r="AL55" s="370">
        <v>0</v>
      </c>
      <c r="AM55" s="370">
        <v>0</v>
      </c>
      <c r="AN55" s="370">
        <v>0</v>
      </c>
      <c r="AO55" s="370">
        <v>0</v>
      </c>
      <c r="AP55" s="370">
        <v>0</v>
      </c>
      <c r="AQ55" s="370">
        <v>0</v>
      </c>
      <c r="AR55" s="370">
        <v>0</v>
      </c>
      <c r="AS55" s="370">
        <v>0</v>
      </c>
      <c r="AT55" s="370">
        <v>0</v>
      </c>
      <c r="AU55" s="370">
        <v>0</v>
      </c>
      <c r="AV55" s="370">
        <v>0</v>
      </c>
      <c r="AW55" s="370">
        <v>0</v>
      </c>
      <c r="AX55" s="370">
        <v>0</v>
      </c>
      <c r="AY55" s="370">
        <v>0</v>
      </c>
      <c r="AZ55" s="370">
        <v>0</v>
      </c>
      <c r="BA55" s="370">
        <v>0</v>
      </c>
      <c r="BB55" s="370">
        <v>0</v>
      </c>
      <c r="BC55" s="370">
        <v>0</v>
      </c>
      <c r="BD55" s="370">
        <v>0</v>
      </c>
      <c r="BE55" s="370">
        <v>0</v>
      </c>
      <c r="BF55" s="370">
        <v>0</v>
      </c>
      <c r="BG55" s="370">
        <v>0</v>
      </c>
      <c r="BH55" s="370">
        <v>0</v>
      </c>
      <c r="BI55" s="370">
        <v>0</v>
      </c>
      <c r="BJ55" s="370">
        <v>0</v>
      </c>
      <c r="BK55" s="370">
        <v>0</v>
      </c>
      <c r="BL55" s="370">
        <v>0</v>
      </c>
      <c r="BM55" s="370">
        <v>0</v>
      </c>
      <c r="BN55" s="370">
        <v>0</v>
      </c>
      <c r="BO55" s="370">
        <v>0</v>
      </c>
      <c r="BP55" s="370">
        <v>0</v>
      </c>
      <c r="BQ55" s="370">
        <v>0</v>
      </c>
      <c r="BR55" s="370">
        <v>0</v>
      </c>
      <c r="BS55" s="370">
        <v>0</v>
      </c>
      <c r="BT55" s="370">
        <v>0</v>
      </c>
      <c r="BU55" s="370">
        <v>0</v>
      </c>
      <c r="BV55" s="370">
        <v>0</v>
      </c>
      <c r="BW55" s="370">
        <v>0</v>
      </c>
      <c r="BX55" s="370">
        <v>0</v>
      </c>
      <c r="BY55" s="370">
        <v>0</v>
      </c>
      <c r="BZ55" s="370">
        <v>0</v>
      </c>
      <c r="CA55" s="370">
        <v>0</v>
      </c>
      <c r="CB55" s="370">
        <v>0</v>
      </c>
      <c r="CC55" s="370">
        <v>0</v>
      </c>
      <c r="CD55" s="370">
        <v>0</v>
      </c>
      <c r="CE55" s="370">
        <v>0</v>
      </c>
      <c r="CF55" s="370">
        <v>0</v>
      </c>
      <c r="CG55" s="370">
        <v>0</v>
      </c>
      <c r="CH55" s="370">
        <v>0</v>
      </c>
      <c r="CI55" s="48" t="s">
        <v>1987</v>
      </c>
      <c r="CJ55" s="48" t="s">
        <v>1988</v>
      </c>
      <c r="CK55" s="48" t="s">
        <v>1992</v>
      </c>
      <c r="CL55" s="48" t="s">
        <v>1990</v>
      </c>
      <c r="CM55" s="48" t="s">
        <v>1991</v>
      </c>
      <c r="CN55" s="48" t="s">
        <v>1990</v>
      </c>
      <c r="CO55" s="48" t="str">
        <f t="shared" si="16"/>
        <v>2.6.8.1.3.1</v>
      </c>
      <c r="CP55" s="48" t="str">
        <f>+VLOOKUP(Tabla1[[#This Row],[ESPECÍFICA]],CLASIFICADOR_,2,0)</f>
        <v>2.6.8.1.3.1 - ELABORACION DE EXPEDIENTES TECNICOS</v>
      </c>
      <c r="CQ55" s="48" t="str">
        <f>+VLOOKUP(Tabla1[[#This Row],[ESPECÍFICA]],CLASIFICADOR_,3,0)</f>
        <v>2.6.8.1 - OTROS GASTOS DE ACTIVOS NO FINANCIEROS</v>
      </c>
      <c r="CR55" s="48" t="str">
        <f>+VLOOKUP(Tabla1[[#This Row],[ESPECÍFICA]],CLASIFICADOR_,4,0)</f>
        <v xml:space="preserve"> </v>
      </c>
      <c r="CS55" s="48">
        <f>+VLOOKUP(Tabla1[[#This Row],[ESPECÍFICA]],CLASIFICADOR_,5,0)</f>
        <v>0</v>
      </c>
      <c r="CT55" s="113" t="str">
        <f>+VLOOKUP(Tabla1[[#This Row],[ESPECÍFICA]],CLASIFICADOR_,6,0)</f>
        <v>N/R</v>
      </c>
      <c r="CU55" s="48" t="str">
        <f>+VLOOKUP(Tabla1[[#This Row],[ESPECÍFICA]],CLASIFICADOR_,7,0)</f>
        <v>N/R</v>
      </c>
      <c r="CV55" s="48">
        <f>+VLOOKUP(Tabla1[[#This Row],[ESPECÍFICA]],CLASIFICADOR_,8,0)</f>
        <v>0</v>
      </c>
      <c r="CW55" s="113" t="str">
        <f>+CONCATENATE("2.",Tabla1[[#This Row],[generica]])</f>
        <v>2.6.ADQUISICION DE ACTIVOS NO FINANCIEROS</v>
      </c>
      <c r="CX55" s="48" t="str">
        <f t="shared" si="5"/>
        <v>0004-PI 1</v>
      </c>
      <c r="CY55" s="113" t="str">
        <f t="shared" si="6"/>
        <v>0004-PI 1</v>
      </c>
      <c r="CZ55" s="20" t="str">
        <f t="shared" si="7"/>
        <v>0004-PI 1</v>
      </c>
      <c r="DA55" s="113" t="str">
        <f>+CONCATENATE(Tabla1[[#This Row],[CC COMPLETO]],Tabla1[[#This Row],[ESPECÍFICA]])</f>
        <v>0004-PI 12.6.8.1.3.1</v>
      </c>
      <c r="DB55" s="49">
        <f t="shared" si="8"/>
        <v>0</v>
      </c>
      <c r="DC55" s="49">
        <f t="shared" si="9"/>
        <v>0</v>
      </c>
      <c r="DD55" s="49">
        <f t="shared" si="10"/>
        <v>0</v>
      </c>
      <c r="DE55" s="49">
        <f t="shared" si="11"/>
        <v>0</v>
      </c>
      <c r="DF55" s="49">
        <f t="shared" si="12"/>
        <v>0</v>
      </c>
      <c r="DG55" s="49">
        <f t="shared" si="13"/>
        <v>0</v>
      </c>
      <c r="DH55" s="49">
        <f t="shared" si="14"/>
        <v>0</v>
      </c>
      <c r="DI55" s="50">
        <f t="shared" si="15"/>
        <v>0</v>
      </c>
      <c r="DJ55" s="78">
        <f>+SUM(Tabla1[[#This Row],[EJECUTADO 01]:[EJECUTADO 06]])</f>
        <v>0</v>
      </c>
      <c r="DK55" s="78">
        <f>+Tabla1[[#This Row],[mto_devenga_01]]</f>
        <v>0</v>
      </c>
      <c r="DL55" s="78">
        <f>+Tabla1[[#This Row],[mto_devenga_02]]</f>
        <v>0</v>
      </c>
      <c r="DM55" s="78">
        <f>+Tabla1[[#This Row],[mto_devenga_03]]</f>
        <v>0</v>
      </c>
      <c r="DN55" s="78">
        <f>+Tabla1[[#This Row],[mto_devenga_04]]</f>
        <v>0</v>
      </c>
      <c r="DO55" s="78">
        <f>+Tabla1[[#This Row],[mto_devenga_05]]</f>
        <v>0</v>
      </c>
      <c r="DP55" s="76">
        <f>+Tabla1[[#This Row],[mto_devenga_06]]</f>
        <v>0</v>
      </c>
      <c r="DQ55" s="76">
        <f>+Tabla1[[#This Row],[mto_devenga_07]]</f>
        <v>0</v>
      </c>
      <c r="DR55" s="76">
        <f>+Tabla1[[#This Row],[mto_devenga_08]]</f>
        <v>0</v>
      </c>
      <c r="DS55" s="76">
        <f>+Tabla1[[#This Row],[mto_devenga_09]]</f>
        <v>0</v>
      </c>
      <c r="DT55" s="76">
        <f>IFERROR(VLOOKUP(Tabla1[[#This Row],[COD SE]],PF_OCTUBRE,14,0),"0")</f>
        <v>0</v>
      </c>
      <c r="DU55" s="76">
        <f>IFERROR(VLOOKUP(Tabla1[[#This Row],[COD SE]],PF_OCTUBRE,15,0),"0")</f>
        <v>0</v>
      </c>
      <c r="DV55" s="76">
        <f>IFERROR(VLOOKUP(Tabla1[[#This Row],[COD SE]],PF_OCTUBRE,16,0),"0")</f>
        <v>0</v>
      </c>
      <c r="DW55" s="76">
        <f>+SUM(Tabla1[[#This Row],[EJECUTADO 01]:[PF DICIEMBRE
]])</f>
        <v>0</v>
      </c>
      <c r="DX55" s="76">
        <f>IFERROR(VLOOKUP(Tabla1[[#This Row],[COD SE]],PF_OCTUBRE,18,0),"0")</f>
        <v>0</v>
      </c>
      <c r="DY55" s="76">
        <f>IFERROR(VLOOKUP(Tabla1[[#This Row],[COD SE]],PF_OCTUBRE,19,0),"0")</f>
        <v>0</v>
      </c>
      <c r="DZ55" s="76">
        <f>IFERROR(VLOOKUP(Tabla1[[#This Row],[COD SE]],PF_OCTUBRE,20,0),"0")</f>
        <v>0</v>
      </c>
      <c r="EA55" s="76">
        <f>+Tabla1[[#This Row],[TOTAL EJEC REAL]]+Tabla1[[#This Row],[SALDO FINAL]]</f>
        <v>0</v>
      </c>
      <c r="EB55" s="76">
        <f>IFERROR(VLOOKUP(Tabla1[[#This Row],[COD SE]],PF_OCTUBRE,22,0),"0")</f>
        <v>0</v>
      </c>
      <c r="EC55" s="76">
        <f>+IFERROR(VLOOKUP(Tabla1[[#This Row],[COD SE]],SALDO_ESC_2,7,0),0)</f>
        <v>0</v>
      </c>
      <c r="ED55" s="76">
        <f>+IFERROR(VLOOKUP(Tabla1[[#This Row],[COD SE]],SALDO_ESC_3,7,0),0)</f>
        <v>0</v>
      </c>
      <c r="EE55" s="76">
        <f>+Tabla1[[#This Row],[mto_pim]]-Tabla1[[#This Row],[TRANSF ESC2 ]]</f>
        <v>0</v>
      </c>
      <c r="EF55" s="76">
        <f>+Tabla1[[#This Row],[mto_pim]]-Tabla1[[#This Row],[TRANFS ESC 3 ]]</f>
        <v>0</v>
      </c>
      <c r="EG55" s="76">
        <f>+IFERROR(VLOOKUP(Tabla1[[#This Row],[COD SE]],HISTORICO,4,0),0)</f>
        <v>0</v>
      </c>
      <c r="EH55" s="76">
        <f>+IFERROR(VLOOKUP(Tabla1[[#This Row],[COD SE]],HISTORICO,5,0),0)</f>
        <v>0</v>
      </c>
      <c r="EI55" s="76">
        <f>+IFERROR(VLOOKUP(Tabla1[[#This Row],[COD SE]],HISTORICO,6,0),0)</f>
        <v>0</v>
      </c>
      <c r="EJ55" s="76">
        <f>+IFERROR(VLOOKUP(Tabla1[[#This Row],[COD SE]],HISTORICO,7,0),0)</f>
        <v>0</v>
      </c>
      <c r="EK55" s="76">
        <f>+IFERROR(VLOOKUP(Tabla1[[#This Row],[COD SE]],HISTORICO,8,0),0)</f>
        <v>0</v>
      </c>
      <c r="EL55" s="76">
        <f>+IFERROR(VLOOKUP(Tabla1[[#This Row],[COD SE]],HISTORICO,9,0),0)</f>
        <v>0</v>
      </c>
      <c r="EM55" s="76">
        <f>+IFERROR(VLOOKUP(Tabla1[[#This Row],[COD SE]],HISTORICO,10,0),0)</f>
        <v>0</v>
      </c>
      <c r="EN55" s="76">
        <f>+IFERROR(VLOOKUP(Tabla1[[#This Row],[COD SE]],HISTORICO,11,0),0)</f>
        <v>0</v>
      </c>
      <c r="EO55" s="76">
        <f>+IFERROR(VLOOKUP(Tabla1[[#This Row],[COD SE]],HISTORICO,12,0),0)</f>
        <v>0</v>
      </c>
      <c r="EP55" s="58">
        <f>+SUM(Tabla1[[#This Row],[EJECUTADO 01]:[EJECUTADO 03]])</f>
        <v>0</v>
      </c>
      <c r="EQ55" s="58">
        <f>+SUM(Tabla1[[#This Row],[EJECUTADO 04]:[EJECUTADO 06]])</f>
        <v>0</v>
      </c>
      <c r="ER55" s="58">
        <f>+SUM(Tabla1[[#This Row],[EJECUTADO 07]:[EJECUTADO 09]])</f>
        <v>0</v>
      </c>
      <c r="ES55" s="58">
        <f>+SUM(Tabla1[[#This Row],[PF OCTUBRE]:[PF DICIEMBRE
]])</f>
        <v>0</v>
      </c>
      <c r="ET55" s="58">
        <f>+SUM(Tabla1[[#This Row],[EJECUTADO 01]:[EJECUTADO 09]])</f>
        <v>0</v>
      </c>
    </row>
    <row r="56" spans="1:150" ht="12.75" customHeight="1" x14ac:dyDescent="0.2">
      <c r="A56" s="369">
        <v>2025</v>
      </c>
      <c r="B56" s="369" t="s">
        <v>1969</v>
      </c>
      <c r="C56" s="369" t="s">
        <v>1970</v>
      </c>
      <c r="D56" s="369" t="s">
        <v>1971</v>
      </c>
      <c r="E56" s="369">
        <v>1650</v>
      </c>
      <c r="F56" s="369" t="s">
        <v>1599</v>
      </c>
      <c r="G56" s="369" t="s">
        <v>1972</v>
      </c>
      <c r="H56" s="369" t="s">
        <v>1610</v>
      </c>
      <c r="I56" s="369" t="s">
        <v>1973</v>
      </c>
      <c r="J56" s="369" t="s">
        <v>2022</v>
      </c>
      <c r="K56" s="369" t="s">
        <v>1975</v>
      </c>
      <c r="L56" s="369" t="s">
        <v>1976</v>
      </c>
      <c r="M56" s="369" t="s">
        <v>1977</v>
      </c>
      <c r="N56" s="369">
        <v>1</v>
      </c>
      <c r="O56" s="369" t="s">
        <v>2023</v>
      </c>
      <c r="P56" s="369" t="s">
        <v>1979</v>
      </c>
      <c r="Q56" s="369">
        <v>3</v>
      </c>
      <c r="R56" s="369">
        <v>0</v>
      </c>
      <c r="S56" s="369">
        <v>0</v>
      </c>
      <c r="T56" s="369">
        <v>0</v>
      </c>
      <c r="U56" s="369">
        <v>4</v>
      </c>
      <c r="V56" s="369" t="s">
        <v>1980</v>
      </c>
      <c r="W56" s="369" t="s">
        <v>1981</v>
      </c>
      <c r="X56" s="369" t="s">
        <v>1982</v>
      </c>
      <c r="Y56" s="369" t="s">
        <v>1983</v>
      </c>
      <c r="Z56" s="369" t="s">
        <v>1984</v>
      </c>
      <c r="AA56" s="369" t="s">
        <v>1985</v>
      </c>
      <c r="AB56" s="369" t="s">
        <v>1986</v>
      </c>
      <c r="AC56" s="369" t="s">
        <v>1643</v>
      </c>
      <c r="AD56" s="369" t="s">
        <v>1702</v>
      </c>
      <c r="AE56" s="369" t="s">
        <v>1703</v>
      </c>
      <c r="AF56" s="369" t="s">
        <v>1704</v>
      </c>
      <c r="AG56" s="369" t="s">
        <v>2028</v>
      </c>
      <c r="AH56" s="369">
        <v>0</v>
      </c>
      <c r="AI56" s="369">
        <v>42796</v>
      </c>
      <c r="AJ56" s="369">
        <v>42796</v>
      </c>
      <c r="AK56" s="370">
        <v>42795.06</v>
      </c>
      <c r="AL56" s="370">
        <v>42795.06</v>
      </c>
      <c r="AM56" s="370">
        <v>0</v>
      </c>
      <c r="AN56" s="370">
        <v>0</v>
      </c>
      <c r="AO56" s="370">
        <v>0</v>
      </c>
      <c r="AP56" s="370">
        <v>42795.06</v>
      </c>
      <c r="AQ56" s="370">
        <v>0</v>
      </c>
      <c r="AR56" s="370">
        <v>0</v>
      </c>
      <c r="AS56" s="370">
        <v>0</v>
      </c>
      <c r="AT56" s="370">
        <v>0</v>
      </c>
      <c r="AU56" s="370">
        <v>0</v>
      </c>
      <c r="AV56" s="370">
        <v>0</v>
      </c>
      <c r="AW56" s="370">
        <v>0</v>
      </c>
      <c r="AX56" s="370">
        <v>0</v>
      </c>
      <c r="AY56" s="370">
        <v>0</v>
      </c>
      <c r="AZ56" s="370">
        <v>0</v>
      </c>
      <c r="BA56" s="370">
        <v>0</v>
      </c>
      <c r="BB56" s="370">
        <v>0</v>
      </c>
      <c r="BC56" s="370">
        <v>0</v>
      </c>
      <c r="BD56" s="370">
        <v>42795.06</v>
      </c>
      <c r="BE56" s="370">
        <v>0</v>
      </c>
      <c r="BF56" s="370">
        <v>0</v>
      </c>
      <c r="BG56" s="370">
        <v>0</v>
      </c>
      <c r="BH56" s="370">
        <v>0</v>
      </c>
      <c r="BI56" s="370">
        <v>0</v>
      </c>
      <c r="BJ56" s="370">
        <v>0</v>
      </c>
      <c r="BK56" s="370">
        <v>0</v>
      </c>
      <c r="BL56" s="370">
        <v>0</v>
      </c>
      <c r="BM56" s="370">
        <v>0</v>
      </c>
      <c r="BN56" s="370">
        <v>0</v>
      </c>
      <c r="BO56" s="370">
        <v>0</v>
      </c>
      <c r="BP56" s="370">
        <v>42795.06</v>
      </c>
      <c r="BQ56" s="370">
        <v>0</v>
      </c>
      <c r="BR56" s="370">
        <v>0</v>
      </c>
      <c r="BS56" s="370">
        <v>0</v>
      </c>
      <c r="BT56" s="370">
        <v>0</v>
      </c>
      <c r="BU56" s="370">
        <v>0</v>
      </c>
      <c r="BV56" s="370">
        <v>0</v>
      </c>
      <c r="BW56" s="370">
        <v>0</v>
      </c>
      <c r="BX56" s="370">
        <v>0</v>
      </c>
      <c r="BY56" s="370">
        <v>0</v>
      </c>
      <c r="BZ56" s="370">
        <v>42795.06</v>
      </c>
      <c r="CA56" s="370">
        <v>0</v>
      </c>
      <c r="CB56" s="370">
        <v>0</v>
      </c>
      <c r="CC56" s="370">
        <v>0</v>
      </c>
      <c r="CD56" s="370">
        <v>0</v>
      </c>
      <c r="CE56" s="370">
        <v>0</v>
      </c>
      <c r="CF56" s="370">
        <v>0</v>
      </c>
      <c r="CG56" s="370">
        <v>0</v>
      </c>
      <c r="CH56" s="370">
        <v>0</v>
      </c>
      <c r="CI56" s="48" t="s">
        <v>1987</v>
      </c>
      <c r="CJ56" s="48" t="s">
        <v>1988</v>
      </c>
      <c r="CK56" s="48" t="s">
        <v>1991</v>
      </c>
      <c r="CL56" s="48" t="s">
        <v>1987</v>
      </c>
      <c r="CM56" s="48" t="s">
        <v>1991</v>
      </c>
      <c r="CN56" s="48" t="s">
        <v>1987</v>
      </c>
      <c r="CO56" s="48" t="str">
        <f t="shared" si="16"/>
        <v>2.6.3.2.3.2</v>
      </c>
      <c r="CP56" s="48" t="str">
        <f>+VLOOKUP(Tabla1[[#This Row],[ESPECÍFICA]],CLASIFICADOR_,2,0)</f>
        <v>2.6.3.2.3.2 - EQUIPOS DE COMUNICACIONES PARA REDES INFORMATICAS</v>
      </c>
      <c r="CQ56" s="48" t="str">
        <f>+VLOOKUP(Tabla1[[#This Row],[ESPECÍFICA]],CLASIFICADOR_,3,0)</f>
        <v>2.6.3.2 - ADQUISICION DE MAQUINARIAS, EQUIPO Y MOBILIARIO</v>
      </c>
      <c r="CR56" s="48" t="str">
        <f>+VLOOKUP(Tabla1[[#This Row],[ESPECÍFICA]],CLASIFICADOR_,4,0)</f>
        <v xml:space="preserve"> </v>
      </c>
      <c r="CS56" s="48">
        <f>+VLOOKUP(Tabla1[[#This Row],[ESPECÍFICA]],CLASIFICADOR_,5,0)</f>
        <v>0</v>
      </c>
      <c r="CT56" s="113" t="str">
        <f>+VLOOKUP(Tabla1[[#This Row],[ESPECÍFICA]],CLASIFICADOR_,6,0)</f>
        <v>N/R</v>
      </c>
      <c r="CU56" s="48" t="str">
        <f>+VLOOKUP(Tabla1[[#This Row],[ESPECÍFICA]],CLASIFICADOR_,7,0)</f>
        <v>N/R</v>
      </c>
      <c r="CV56" s="48">
        <f>+VLOOKUP(Tabla1[[#This Row],[ESPECÍFICA]],CLASIFICADOR_,8,0)</f>
        <v>0</v>
      </c>
      <c r="CW56" s="113" t="str">
        <f>+CONCATENATE("2.",Tabla1[[#This Row],[generica]])</f>
        <v>2.6.ADQUISICION DE ACTIVOS NO FINANCIEROS</v>
      </c>
      <c r="CX56" s="48" t="str">
        <f t="shared" si="5"/>
        <v>0004-PI 1</v>
      </c>
      <c r="CY56" s="113" t="str">
        <f t="shared" si="6"/>
        <v>0004-PI 1</v>
      </c>
      <c r="CZ56" s="20" t="str">
        <f t="shared" si="7"/>
        <v>0004-PI 1</v>
      </c>
      <c r="DA56" s="113" t="str">
        <f>+CONCATENATE(Tabla1[[#This Row],[CC COMPLETO]],Tabla1[[#This Row],[ESPECÍFICA]])</f>
        <v>0004-PI 12.6.3.2.3.2</v>
      </c>
      <c r="DB56" s="49">
        <f t="shared" si="8"/>
        <v>42795.06</v>
      </c>
      <c r="DC56" s="49">
        <f t="shared" si="9"/>
        <v>42795.06</v>
      </c>
      <c r="DD56" s="49">
        <f t="shared" si="10"/>
        <v>42795.06</v>
      </c>
      <c r="DE56" s="49">
        <f t="shared" si="11"/>
        <v>0.94000000000232831</v>
      </c>
      <c r="DF56" s="49">
        <f t="shared" si="12"/>
        <v>0</v>
      </c>
      <c r="DG56" s="49">
        <f t="shared" si="13"/>
        <v>0</v>
      </c>
      <c r="DH56" s="49">
        <f t="shared" si="14"/>
        <v>0.94000000000232831</v>
      </c>
      <c r="DI56" s="50">
        <f t="shared" si="15"/>
        <v>0</v>
      </c>
      <c r="DJ56" s="78">
        <f>+SUM(Tabla1[[#This Row],[EJECUTADO 01]:[EJECUTADO 06]])</f>
        <v>42795.06</v>
      </c>
      <c r="DK56" s="78">
        <f>+Tabla1[[#This Row],[mto_devenga_01]]</f>
        <v>0</v>
      </c>
      <c r="DL56" s="78">
        <f>+Tabla1[[#This Row],[mto_devenga_02]]</f>
        <v>0</v>
      </c>
      <c r="DM56" s="78">
        <f>+Tabla1[[#This Row],[mto_devenga_03]]</f>
        <v>0</v>
      </c>
      <c r="DN56" s="78">
        <f>+Tabla1[[#This Row],[mto_devenga_04]]</f>
        <v>0</v>
      </c>
      <c r="DO56" s="78">
        <f>+Tabla1[[#This Row],[mto_devenga_05]]</f>
        <v>0</v>
      </c>
      <c r="DP56" s="76">
        <f>+Tabla1[[#This Row],[mto_devenga_06]]</f>
        <v>42795.06</v>
      </c>
      <c r="DQ56" s="76">
        <f>+Tabla1[[#This Row],[mto_devenga_07]]</f>
        <v>0</v>
      </c>
      <c r="DR56" s="76">
        <f>+Tabla1[[#This Row],[mto_devenga_08]]</f>
        <v>0</v>
      </c>
      <c r="DS56" s="76">
        <f>+Tabla1[[#This Row],[mto_devenga_09]]</f>
        <v>0</v>
      </c>
      <c r="DT56" s="76">
        <f>IFERROR(VLOOKUP(Tabla1[[#This Row],[COD SE]],PF_OCTUBRE,14,0),"0")</f>
        <v>0</v>
      </c>
      <c r="DU56" s="76">
        <f>IFERROR(VLOOKUP(Tabla1[[#This Row],[COD SE]],PF_OCTUBRE,15,0),"0")</f>
        <v>0</v>
      </c>
      <c r="DV56" s="76">
        <f>IFERROR(VLOOKUP(Tabla1[[#This Row],[COD SE]],PF_OCTUBRE,16,0),"0")</f>
        <v>0.94000000000232831</v>
      </c>
      <c r="DW56" s="76">
        <f>+SUM(Tabla1[[#This Row],[EJECUTADO 01]:[PF DICIEMBRE
]])</f>
        <v>42796</v>
      </c>
      <c r="DX56" s="76">
        <f>IFERROR(VLOOKUP(Tabla1[[#This Row],[COD SE]],PF_OCTUBRE,18,0),"0")</f>
        <v>0</v>
      </c>
      <c r="DY56" s="76">
        <f>IFERROR(VLOOKUP(Tabla1[[#This Row],[COD SE]],PF_OCTUBRE,19,0),"0")</f>
        <v>0</v>
      </c>
      <c r="DZ56" s="76">
        <f>IFERROR(VLOOKUP(Tabla1[[#This Row],[COD SE]],PF_OCTUBRE,20,0),"0")</f>
        <v>0</v>
      </c>
      <c r="EA56" s="76">
        <f>+Tabla1[[#This Row],[TOTAL EJEC REAL]]+Tabla1[[#This Row],[SALDO FINAL]]</f>
        <v>42796</v>
      </c>
      <c r="EB56" s="76">
        <f>IFERROR(VLOOKUP(Tabla1[[#This Row],[COD SE]],PF_OCTUBRE,22,0),"0")</f>
        <v>0.94000000000232831</v>
      </c>
      <c r="EC56" s="76">
        <f>+IFERROR(VLOOKUP(Tabla1[[#This Row],[COD SE]],SALDO_ESC_2,7,0),0)</f>
        <v>0</v>
      </c>
      <c r="ED56" s="76">
        <f>+IFERROR(VLOOKUP(Tabla1[[#This Row],[COD SE]],SALDO_ESC_3,7,0),0)</f>
        <v>0</v>
      </c>
      <c r="EE56" s="76">
        <f>+Tabla1[[#This Row],[mto_pim]]-Tabla1[[#This Row],[TRANSF ESC2 ]]</f>
        <v>42796</v>
      </c>
      <c r="EF56" s="76">
        <f>+Tabla1[[#This Row],[mto_pim]]-Tabla1[[#This Row],[TRANFS ESC 3 ]]</f>
        <v>42796</v>
      </c>
      <c r="EG56" s="76">
        <f>+IFERROR(VLOOKUP(Tabla1[[#This Row],[COD SE]],HISTORICO,4,0),0)</f>
        <v>0</v>
      </c>
      <c r="EH56" s="76">
        <f>+IFERROR(VLOOKUP(Tabla1[[#This Row],[COD SE]],HISTORICO,5,0),0)</f>
        <v>0</v>
      </c>
      <c r="EI56" s="76">
        <f>+IFERROR(VLOOKUP(Tabla1[[#This Row],[COD SE]],HISTORICO,6,0),0)</f>
        <v>0</v>
      </c>
      <c r="EJ56" s="76">
        <f>+IFERROR(VLOOKUP(Tabla1[[#This Row],[COD SE]],HISTORICO,7,0),0)</f>
        <v>0</v>
      </c>
      <c r="EK56" s="76">
        <f>+IFERROR(VLOOKUP(Tabla1[[#This Row],[COD SE]],HISTORICO,8,0),0)</f>
        <v>0</v>
      </c>
      <c r="EL56" s="76">
        <f>+IFERROR(VLOOKUP(Tabla1[[#This Row],[COD SE]],HISTORICO,9,0),0)</f>
        <v>42796</v>
      </c>
      <c r="EM56" s="76">
        <f>+IFERROR(VLOOKUP(Tabla1[[#This Row],[COD SE]],HISTORICO,10,0),0)</f>
        <v>0</v>
      </c>
      <c r="EN56" s="76">
        <f>+IFERROR(VLOOKUP(Tabla1[[#This Row],[COD SE]],HISTORICO,11,0),0)</f>
        <v>0</v>
      </c>
      <c r="EO56" s="76">
        <f>+IFERROR(VLOOKUP(Tabla1[[#This Row],[COD SE]],HISTORICO,12,0),0)</f>
        <v>0</v>
      </c>
      <c r="EP56" s="58">
        <f>+SUM(Tabla1[[#This Row],[EJECUTADO 01]:[EJECUTADO 03]])</f>
        <v>0</v>
      </c>
      <c r="EQ56" s="58">
        <f>+SUM(Tabla1[[#This Row],[EJECUTADO 04]:[EJECUTADO 06]])</f>
        <v>42795.06</v>
      </c>
      <c r="ER56" s="58">
        <f>+SUM(Tabla1[[#This Row],[EJECUTADO 07]:[EJECUTADO 09]])</f>
        <v>0</v>
      </c>
      <c r="ES56" s="58">
        <f>+SUM(Tabla1[[#This Row],[PF OCTUBRE]:[PF DICIEMBRE
]])</f>
        <v>0.94000000000232831</v>
      </c>
      <c r="ET56" s="58">
        <f>+SUM(Tabla1[[#This Row],[EJECUTADO 01]:[EJECUTADO 09]])</f>
        <v>42795.06</v>
      </c>
    </row>
    <row r="57" spans="1:150" ht="12.75" customHeight="1" x14ac:dyDescent="0.2">
      <c r="A57" s="369">
        <v>2025</v>
      </c>
      <c r="B57" s="369" t="s">
        <v>1969</v>
      </c>
      <c r="C57" s="369" t="s">
        <v>1970</v>
      </c>
      <c r="D57" s="369" t="s">
        <v>1971</v>
      </c>
      <c r="E57" s="369">
        <v>1650</v>
      </c>
      <c r="F57" s="369" t="s">
        <v>1599</v>
      </c>
      <c r="G57" s="369" t="s">
        <v>1999</v>
      </c>
      <c r="H57" s="369" t="s">
        <v>1606</v>
      </c>
      <c r="I57" s="369" t="s">
        <v>2000</v>
      </c>
      <c r="J57" s="369" t="s">
        <v>2029</v>
      </c>
      <c r="K57" s="369" t="s">
        <v>1975</v>
      </c>
      <c r="L57" s="369" t="s">
        <v>1976</v>
      </c>
      <c r="M57" s="369" t="s">
        <v>2030</v>
      </c>
      <c r="N57" s="369">
        <v>1</v>
      </c>
      <c r="O57" s="369" t="s">
        <v>2031</v>
      </c>
      <c r="P57" s="369" t="s">
        <v>2032</v>
      </c>
      <c r="Q57" s="369">
        <v>159</v>
      </c>
      <c r="R57" s="369">
        <v>0</v>
      </c>
      <c r="S57" s="369">
        <v>0</v>
      </c>
      <c r="T57" s="369">
        <v>0</v>
      </c>
      <c r="U57" s="369">
        <v>5</v>
      </c>
      <c r="V57" s="369" t="s">
        <v>1980</v>
      </c>
      <c r="W57" s="369" t="s">
        <v>1981</v>
      </c>
      <c r="X57" s="369" t="s">
        <v>1982</v>
      </c>
      <c r="Y57" s="369" t="s">
        <v>1983</v>
      </c>
      <c r="Z57" s="369" t="s">
        <v>1984</v>
      </c>
      <c r="AA57" s="369" t="s">
        <v>2004</v>
      </c>
      <c r="AB57" s="369" t="s">
        <v>1986</v>
      </c>
      <c r="AC57" s="369" t="s">
        <v>1656</v>
      </c>
      <c r="AD57" s="369" t="s">
        <v>1657</v>
      </c>
      <c r="AE57" s="369" t="s">
        <v>1664</v>
      </c>
      <c r="AF57" s="369" t="s">
        <v>1665</v>
      </c>
      <c r="AG57" s="369" t="s">
        <v>1666</v>
      </c>
      <c r="AH57" s="369">
        <v>0</v>
      </c>
      <c r="AI57" s="369">
        <v>27819</v>
      </c>
      <c r="AJ57" s="369">
        <v>27819</v>
      </c>
      <c r="AK57" s="370">
        <v>27819</v>
      </c>
      <c r="AL57" s="370">
        <v>27819</v>
      </c>
      <c r="AM57" s="370">
        <v>0</v>
      </c>
      <c r="AN57" s="370">
        <v>0</v>
      </c>
      <c r="AO57" s="370">
        <v>0</v>
      </c>
      <c r="AP57" s="370">
        <v>0</v>
      </c>
      <c r="AQ57" s="370">
        <v>0</v>
      </c>
      <c r="AR57" s="370">
        <v>0</v>
      </c>
      <c r="AS57" s="370">
        <v>5369.44</v>
      </c>
      <c r="AT57" s="370">
        <v>0</v>
      </c>
      <c r="AU57" s="370">
        <v>4602.38</v>
      </c>
      <c r="AV57" s="370">
        <v>0</v>
      </c>
      <c r="AW57" s="370">
        <v>0</v>
      </c>
      <c r="AX57" s="370">
        <v>0</v>
      </c>
      <c r="AY57" s="370">
        <v>0</v>
      </c>
      <c r="AZ57" s="370">
        <v>0</v>
      </c>
      <c r="BA57" s="370">
        <v>0</v>
      </c>
      <c r="BB57" s="370">
        <v>0</v>
      </c>
      <c r="BC57" s="370">
        <v>0</v>
      </c>
      <c r="BD57" s="370">
        <v>0</v>
      </c>
      <c r="BE57" s="370">
        <v>5369.44</v>
      </c>
      <c r="BF57" s="370">
        <v>0</v>
      </c>
      <c r="BG57" s="370">
        <v>4602.38</v>
      </c>
      <c r="BH57" s="370">
        <v>0</v>
      </c>
      <c r="BI57" s="370">
        <v>0</v>
      </c>
      <c r="BJ57" s="370">
        <v>0</v>
      </c>
      <c r="BK57" s="370">
        <v>0</v>
      </c>
      <c r="BL57" s="370">
        <v>0</v>
      </c>
      <c r="BM57" s="370">
        <v>0</v>
      </c>
      <c r="BN57" s="370">
        <v>0</v>
      </c>
      <c r="BO57" s="370">
        <v>0</v>
      </c>
      <c r="BP57" s="370">
        <v>0</v>
      </c>
      <c r="BQ57" s="370">
        <v>5369.44</v>
      </c>
      <c r="BR57" s="370">
        <v>0</v>
      </c>
      <c r="BS57" s="370">
        <v>4602.38</v>
      </c>
      <c r="BT57" s="370">
        <v>0</v>
      </c>
      <c r="BU57" s="370">
        <v>0</v>
      </c>
      <c r="BV57" s="370">
        <v>0</v>
      </c>
      <c r="BW57" s="370">
        <v>0</v>
      </c>
      <c r="BX57" s="370">
        <v>0</v>
      </c>
      <c r="BY57" s="370">
        <v>0</v>
      </c>
      <c r="BZ57" s="370">
        <v>0</v>
      </c>
      <c r="CA57" s="370">
        <v>0</v>
      </c>
      <c r="CB57" s="370">
        <v>0</v>
      </c>
      <c r="CC57" s="370">
        <v>5369.44</v>
      </c>
      <c r="CD57" s="370">
        <v>0</v>
      </c>
      <c r="CE57" s="370">
        <v>4602.38</v>
      </c>
      <c r="CF57" s="370">
        <v>0</v>
      </c>
      <c r="CG57" s="370">
        <v>0</v>
      </c>
      <c r="CH57" s="370">
        <v>0</v>
      </c>
      <c r="CI57" s="48" t="s">
        <v>1987</v>
      </c>
      <c r="CJ57" s="48" t="s">
        <v>1990</v>
      </c>
      <c r="CK57" s="48" t="s">
        <v>1990</v>
      </c>
      <c r="CL57" s="48" t="s">
        <v>2005</v>
      </c>
      <c r="CM57" s="48" t="s">
        <v>1990</v>
      </c>
      <c r="CN57" s="48" t="s">
        <v>1987</v>
      </c>
      <c r="CO57" s="48" t="str">
        <f t="shared" si="16"/>
        <v>2.1.1.9.1.2</v>
      </c>
      <c r="CP57" s="48" t="str">
        <f>+VLOOKUP(Tabla1[[#This Row],[ESPECÍFICA]],CLASIFICADOR_,2,0)</f>
        <v>2.1.1.9.1.2 - AGUINALDOS</v>
      </c>
      <c r="CQ57" s="48" t="str">
        <f>+VLOOKUP(Tabla1[[#This Row],[ESPECÍFICA]],CLASIFICADOR_,3,0)</f>
        <v>02.SERVIR</v>
      </c>
      <c r="CR57" s="48" t="str">
        <f>+VLOOKUP(Tabla1[[#This Row],[ESPECÍFICA]],CLASIFICADOR_,4,0)</f>
        <v xml:space="preserve"> </v>
      </c>
      <c r="CS57" s="48">
        <f>+VLOOKUP(Tabla1[[#This Row],[ESPECÍFICA]],CLASIFICADOR_,5,0)</f>
        <v>0</v>
      </c>
      <c r="CT57" s="113" t="str">
        <f>+VLOOKUP(Tabla1[[#This Row],[ESPECÍFICA]],CLASIFICADOR_,6,0)</f>
        <v>N/R</v>
      </c>
      <c r="CU57" s="48" t="str">
        <f>+VLOOKUP(Tabla1[[#This Row],[ESPECÍFICA]],CLASIFICADOR_,7,0)</f>
        <v>N/R</v>
      </c>
      <c r="CV57" s="48">
        <f>+VLOOKUP(Tabla1[[#This Row],[ESPECÍFICA]],CLASIFICADOR_,8,0)</f>
        <v>0</v>
      </c>
      <c r="CW57" s="113" t="str">
        <f>+CONCATENATE("2.",Tabla1[[#This Row],[generica]])</f>
        <v>2.1.PERSONAL Y OBLIGACIONES SOCIALES</v>
      </c>
      <c r="CX57" s="48" t="str">
        <f t="shared" si="5"/>
        <v>0005-OPP</v>
      </c>
      <c r="CY57" s="113" t="str">
        <f t="shared" si="6"/>
        <v>0005-OPP</v>
      </c>
      <c r="CZ57" s="20" t="str">
        <f t="shared" si="7"/>
        <v>0005-OPP</v>
      </c>
      <c r="DA57" s="113" t="str">
        <f>+CONCATENATE(Tabla1[[#This Row],[CC COMPLETO]],Tabla1[[#This Row],[ESPECÍFICA]])</f>
        <v>0005-OPP2.1.1.9.1.2</v>
      </c>
      <c r="DB57" s="49">
        <f t="shared" si="8"/>
        <v>9971.82</v>
      </c>
      <c r="DC57" s="49">
        <f t="shared" si="9"/>
        <v>9971.82</v>
      </c>
      <c r="DD57" s="49">
        <f t="shared" si="10"/>
        <v>9971.82</v>
      </c>
      <c r="DE57" s="49">
        <f t="shared" si="11"/>
        <v>0</v>
      </c>
      <c r="DF57" s="49">
        <f t="shared" si="12"/>
        <v>0</v>
      </c>
      <c r="DG57" s="49">
        <f t="shared" si="13"/>
        <v>17847.18</v>
      </c>
      <c r="DH57" s="49">
        <f t="shared" si="14"/>
        <v>17847.18</v>
      </c>
      <c r="DI57" s="50">
        <f t="shared" si="15"/>
        <v>0</v>
      </c>
      <c r="DJ57" s="78">
        <f>+SUM(Tabla1[[#This Row],[EJECUTADO 01]:[EJECUTADO 06]])</f>
        <v>0</v>
      </c>
      <c r="DK57" s="78">
        <f>+Tabla1[[#This Row],[mto_devenga_01]]</f>
        <v>0</v>
      </c>
      <c r="DL57" s="78">
        <f>+Tabla1[[#This Row],[mto_devenga_02]]</f>
        <v>0</v>
      </c>
      <c r="DM57" s="78">
        <f>+Tabla1[[#This Row],[mto_devenga_03]]</f>
        <v>0</v>
      </c>
      <c r="DN57" s="78">
        <f>+Tabla1[[#This Row],[mto_devenga_04]]</f>
        <v>0</v>
      </c>
      <c r="DO57" s="78">
        <f>+Tabla1[[#This Row],[mto_devenga_05]]</f>
        <v>0</v>
      </c>
      <c r="DP57" s="76">
        <f>+Tabla1[[#This Row],[mto_devenga_06]]</f>
        <v>0</v>
      </c>
      <c r="DQ57" s="76">
        <f>+Tabla1[[#This Row],[mto_devenga_07]]</f>
        <v>5369.44</v>
      </c>
      <c r="DR57" s="76">
        <f>+Tabla1[[#This Row],[mto_devenga_08]]</f>
        <v>0</v>
      </c>
      <c r="DS57" s="76">
        <f>+Tabla1[[#This Row],[mto_devenga_09]]</f>
        <v>4602.38</v>
      </c>
      <c r="DT57" s="76">
        <f>IFERROR(VLOOKUP(Tabla1[[#This Row],[COD SE]],PF_OCTUBRE,14,0),"0")</f>
        <v>0</v>
      </c>
      <c r="DU57" s="76">
        <f>IFERROR(VLOOKUP(Tabla1[[#This Row],[COD SE]],PF_OCTUBRE,15,0),"0")</f>
        <v>0</v>
      </c>
      <c r="DV57" s="76">
        <f>IFERROR(VLOOKUP(Tabla1[[#This Row],[COD SE]],PF_OCTUBRE,16,0),"0")</f>
        <v>13909.35</v>
      </c>
      <c r="DW57" s="76">
        <f>+SUM(Tabla1[[#This Row],[EJECUTADO 01]:[PF DICIEMBRE
]])</f>
        <v>23881.17</v>
      </c>
      <c r="DX57" s="76">
        <f>IFERROR(VLOOKUP(Tabla1[[#This Row],[COD SE]],PF_OCTUBRE,18,0),"0")</f>
        <v>0</v>
      </c>
      <c r="DY57" s="76">
        <f>IFERROR(VLOOKUP(Tabla1[[#This Row],[COD SE]],PF_OCTUBRE,19,0),"0")</f>
        <v>3937.83</v>
      </c>
      <c r="DZ57" s="76">
        <f>IFERROR(VLOOKUP(Tabla1[[#This Row],[COD SE]],PF_OCTUBRE,20,0),"0")</f>
        <v>3937.83</v>
      </c>
      <c r="EA57" s="76">
        <f>+Tabla1[[#This Row],[TOTAL EJEC REAL]]+Tabla1[[#This Row],[SALDO FINAL]]</f>
        <v>27819</v>
      </c>
      <c r="EB57" s="76">
        <f>IFERROR(VLOOKUP(Tabla1[[#This Row],[COD SE]],PF_OCTUBRE,22,0),"0")</f>
        <v>17847.18</v>
      </c>
      <c r="EC57" s="76">
        <f>+IFERROR(VLOOKUP(Tabla1[[#This Row],[COD SE]],SALDO_ESC_2,7,0),0)</f>
        <v>0</v>
      </c>
      <c r="ED57" s="76">
        <f>+IFERROR(VLOOKUP(Tabla1[[#This Row],[COD SE]],SALDO_ESC_3,7,0),0)</f>
        <v>3937.83</v>
      </c>
      <c r="EE57" s="76">
        <f>+Tabla1[[#This Row],[mto_pim]]-Tabla1[[#This Row],[TRANSF ESC2 ]]</f>
        <v>27819</v>
      </c>
      <c r="EF57" s="76">
        <f>+Tabla1[[#This Row],[mto_pim]]-Tabla1[[#This Row],[TRANFS ESC 3 ]]</f>
        <v>23881.17</v>
      </c>
      <c r="EG57" s="76">
        <f>+IFERROR(VLOOKUP(Tabla1[[#This Row],[COD SE]],HISTORICO,4,0),0)</f>
        <v>0</v>
      </c>
      <c r="EH57" s="76">
        <f>+IFERROR(VLOOKUP(Tabla1[[#This Row],[COD SE]],HISTORICO,5,0),0)</f>
        <v>0</v>
      </c>
      <c r="EI57" s="76">
        <f>+IFERROR(VLOOKUP(Tabla1[[#This Row],[COD SE]],HISTORICO,6,0),0)</f>
        <v>0</v>
      </c>
      <c r="EJ57" s="76">
        <f>+IFERROR(VLOOKUP(Tabla1[[#This Row],[COD SE]],HISTORICO,7,0),0)</f>
        <v>0</v>
      </c>
      <c r="EK57" s="76">
        <f>+IFERROR(VLOOKUP(Tabla1[[#This Row],[COD SE]],HISTORICO,8,0),0)</f>
        <v>0</v>
      </c>
      <c r="EL57" s="76">
        <f>+IFERROR(VLOOKUP(Tabla1[[#This Row],[COD SE]],HISTORICO,9,0),0)</f>
        <v>0</v>
      </c>
      <c r="EM57" s="76">
        <f>+IFERROR(VLOOKUP(Tabla1[[#This Row],[COD SE]],HISTORICO,10,0),0)</f>
        <v>13909.35</v>
      </c>
      <c r="EN57" s="76">
        <f>+IFERROR(VLOOKUP(Tabla1[[#This Row],[COD SE]],HISTORICO,11,0),0)</f>
        <v>0</v>
      </c>
      <c r="EO57" s="76">
        <f>+IFERROR(VLOOKUP(Tabla1[[#This Row],[COD SE]],HISTORICO,12,0),0)</f>
        <v>0</v>
      </c>
      <c r="EP57" s="58">
        <f>+SUM(Tabla1[[#This Row],[EJECUTADO 01]:[EJECUTADO 03]])</f>
        <v>0</v>
      </c>
      <c r="EQ57" s="58">
        <f>+SUM(Tabla1[[#This Row],[EJECUTADO 04]:[EJECUTADO 06]])</f>
        <v>0</v>
      </c>
      <c r="ER57" s="58">
        <f>+SUM(Tabla1[[#This Row],[EJECUTADO 07]:[EJECUTADO 09]])</f>
        <v>9971.82</v>
      </c>
      <c r="ES57" s="58">
        <f>+SUM(Tabla1[[#This Row],[PF OCTUBRE]:[PF DICIEMBRE
]])</f>
        <v>13909.35</v>
      </c>
      <c r="ET57" s="58">
        <f>+SUM(Tabla1[[#This Row],[EJECUTADO 01]:[EJECUTADO 09]])</f>
        <v>9971.82</v>
      </c>
    </row>
    <row r="58" spans="1:150" ht="12.75" customHeight="1" x14ac:dyDescent="0.2">
      <c r="A58" s="369">
        <v>2025</v>
      </c>
      <c r="B58" s="369" t="s">
        <v>1969</v>
      </c>
      <c r="C58" s="369" t="s">
        <v>1970</v>
      </c>
      <c r="D58" s="369" t="s">
        <v>1971</v>
      </c>
      <c r="E58" s="369">
        <v>1650</v>
      </c>
      <c r="F58" s="369" t="s">
        <v>1599</v>
      </c>
      <c r="G58" s="369" t="s">
        <v>1999</v>
      </c>
      <c r="H58" s="369" t="s">
        <v>1606</v>
      </c>
      <c r="I58" s="369" t="s">
        <v>2000</v>
      </c>
      <c r="J58" s="369" t="s">
        <v>2029</v>
      </c>
      <c r="K58" s="369" t="s">
        <v>1975</v>
      </c>
      <c r="L58" s="369" t="s">
        <v>1976</v>
      </c>
      <c r="M58" s="369" t="s">
        <v>2030</v>
      </c>
      <c r="N58" s="369">
        <v>1</v>
      </c>
      <c r="O58" s="369" t="s">
        <v>2031</v>
      </c>
      <c r="P58" s="369" t="s">
        <v>2032</v>
      </c>
      <c r="Q58" s="369">
        <v>159</v>
      </c>
      <c r="R58" s="369">
        <v>0</v>
      </c>
      <c r="S58" s="369">
        <v>0</v>
      </c>
      <c r="T58" s="369">
        <v>0</v>
      </c>
      <c r="U58" s="369">
        <v>5</v>
      </c>
      <c r="V58" s="369" t="s">
        <v>1980</v>
      </c>
      <c r="W58" s="369" t="s">
        <v>1981</v>
      </c>
      <c r="X58" s="369" t="s">
        <v>1982</v>
      </c>
      <c r="Y58" s="369" t="s">
        <v>1983</v>
      </c>
      <c r="Z58" s="369" t="s">
        <v>1984</v>
      </c>
      <c r="AA58" s="369" t="s">
        <v>2004</v>
      </c>
      <c r="AB58" s="369" t="s">
        <v>1986</v>
      </c>
      <c r="AC58" s="369" t="s">
        <v>1672</v>
      </c>
      <c r="AD58" s="369" t="s">
        <v>1673</v>
      </c>
      <c r="AE58" s="369" t="s">
        <v>1678</v>
      </c>
      <c r="AF58" s="369" t="s">
        <v>1679</v>
      </c>
      <c r="AG58" s="369" t="s">
        <v>1696</v>
      </c>
      <c r="AH58" s="369">
        <v>0</v>
      </c>
      <c r="AI58" s="369">
        <v>1100</v>
      </c>
      <c r="AJ58" s="369">
        <v>1100</v>
      </c>
      <c r="AK58" s="370">
        <v>1100</v>
      </c>
      <c r="AL58" s="370">
        <v>1100</v>
      </c>
      <c r="AM58" s="370">
        <v>0</v>
      </c>
      <c r="AN58" s="370">
        <v>0</v>
      </c>
      <c r="AO58" s="370">
        <v>0</v>
      </c>
      <c r="AP58" s="370">
        <v>0</v>
      </c>
      <c r="AQ58" s="370">
        <v>0</v>
      </c>
      <c r="AR58" s="370">
        <v>1100</v>
      </c>
      <c r="AS58" s="370">
        <v>0</v>
      </c>
      <c r="AT58" s="370">
        <v>0</v>
      </c>
      <c r="AU58" s="370">
        <v>0</v>
      </c>
      <c r="AV58" s="370">
        <v>0</v>
      </c>
      <c r="AW58" s="370">
        <v>0</v>
      </c>
      <c r="AX58" s="370">
        <v>0</v>
      </c>
      <c r="AY58" s="370">
        <v>0</v>
      </c>
      <c r="AZ58" s="370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1100</v>
      </c>
      <c r="BF58" s="370">
        <v>0</v>
      </c>
      <c r="BG58" s="370">
        <v>0</v>
      </c>
      <c r="BH58" s="370">
        <v>0</v>
      </c>
      <c r="BI58" s="370">
        <v>0</v>
      </c>
      <c r="BJ58" s="370">
        <v>0</v>
      </c>
      <c r="BK58" s="370">
        <v>0</v>
      </c>
      <c r="BL58" s="370">
        <v>0</v>
      </c>
      <c r="BM58" s="370">
        <v>0</v>
      </c>
      <c r="BN58" s="370">
        <v>0</v>
      </c>
      <c r="BO58" s="370">
        <v>0</v>
      </c>
      <c r="BP58" s="370">
        <v>0</v>
      </c>
      <c r="BQ58" s="370">
        <v>1100</v>
      </c>
      <c r="BR58" s="370">
        <v>0</v>
      </c>
      <c r="BS58" s="370">
        <v>0</v>
      </c>
      <c r="BT58" s="370">
        <v>0</v>
      </c>
      <c r="BU58" s="370">
        <v>0</v>
      </c>
      <c r="BV58" s="370">
        <v>0</v>
      </c>
      <c r="BW58" s="370">
        <v>0</v>
      </c>
      <c r="BX58" s="370">
        <v>0</v>
      </c>
      <c r="BY58" s="370">
        <v>0</v>
      </c>
      <c r="BZ58" s="370">
        <v>0</v>
      </c>
      <c r="CA58" s="370">
        <v>0</v>
      </c>
      <c r="CB58" s="370">
        <v>1100</v>
      </c>
      <c r="CC58" s="370">
        <v>0</v>
      </c>
      <c r="CD58" s="370">
        <v>0</v>
      </c>
      <c r="CE58" s="370">
        <v>0</v>
      </c>
      <c r="CF58" s="370">
        <v>0</v>
      </c>
      <c r="CG58" s="370">
        <v>0</v>
      </c>
      <c r="CH58" s="370">
        <v>0</v>
      </c>
      <c r="CI58" s="48" t="s">
        <v>1987</v>
      </c>
      <c r="CJ58" s="48" t="s">
        <v>1991</v>
      </c>
      <c r="CK58" s="48" t="s">
        <v>1987</v>
      </c>
      <c r="CL58" s="48" t="s">
        <v>1989</v>
      </c>
      <c r="CM58" s="48" t="s">
        <v>2013</v>
      </c>
      <c r="CN58" s="48" t="s">
        <v>1990</v>
      </c>
      <c r="CO58" s="48" t="str">
        <f t="shared" si="16"/>
        <v>2.3.2.7.10.1</v>
      </c>
      <c r="CP58" s="48" t="str">
        <f>+VLOOKUP(Tabla1[[#This Row],[ESPECÍFICA]],CLASIFICADOR_,2,0)</f>
        <v>2.3.2.7.10.1 - SEMINARIOS ,TALLERES Y SIMILARES ORGANIZADOS POR LA  INSTITUCION</v>
      </c>
      <c r="CQ58" s="48" t="str">
        <f>+VLOOKUP(Tabla1[[#This Row],[ESPECÍFICA]],CLASIFICADOR_,3,0)</f>
        <v>2.3.2.7 - SERVICIOS PROFESIONALES Y TECNICOS</v>
      </c>
      <c r="CR58" s="48" t="str">
        <f>+VLOOKUP(Tabla1[[#This Row],[ESPECÍFICA]],CLASIFICADOR_,4,0)</f>
        <v>Límite de Gasto</v>
      </c>
      <c r="CS58" s="48" t="str">
        <f>+VLOOKUP(Tabla1[[#This Row],[ESPECÍFICA]],CLASIFICADOR_,5,0)</f>
        <v>10.6 f)</v>
      </c>
      <c r="CT58" s="113" t="str">
        <f>+VLOOKUP(Tabla1[[#This Row],[ESPECÍFICA]],CLASIFICADOR_,6,0)</f>
        <v>N/R</v>
      </c>
      <c r="CU58" s="48" t="str">
        <f>+VLOOKUP(Tabla1[[#This Row],[ESPECÍFICA]],CLASIFICADOR_,7,0)</f>
        <v>N/R</v>
      </c>
      <c r="CV58" s="48">
        <f>+VLOOKUP(Tabla1[[#This Row],[ESPECÍFICA]],CLASIFICADOR_,8,0)</f>
        <v>0</v>
      </c>
      <c r="CW58" s="113" t="str">
        <f>+CONCATENATE("2.",Tabla1[[#This Row],[generica]])</f>
        <v>2.3.BIENES Y SERVICIOS</v>
      </c>
      <c r="CX58" s="48" t="str">
        <f t="shared" si="5"/>
        <v>0005-OPP</v>
      </c>
      <c r="CY58" s="113" t="str">
        <f t="shared" si="6"/>
        <v>0005-OPP</v>
      </c>
      <c r="CZ58" s="20" t="str">
        <f t="shared" si="7"/>
        <v>0005-OPP</v>
      </c>
      <c r="DA58" s="113" t="str">
        <f>+CONCATENATE(Tabla1[[#This Row],[CC COMPLETO]],Tabla1[[#This Row],[ESPECÍFICA]])</f>
        <v>0005-OPP2.3.2.7.10.1</v>
      </c>
      <c r="DB58" s="49">
        <f t="shared" si="8"/>
        <v>1100</v>
      </c>
      <c r="DC58" s="49">
        <f t="shared" si="9"/>
        <v>1100</v>
      </c>
      <c r="DD58" s="49">
        <f t="shared" si="10"/>
        <v>1100</v>
      </c>
      <c r="DE58" s="49">
        <f t="shared" si="11"/>
        <v>0</v>
      </c>
      <c r="DF58" s="49">
        <f t="shared" si="12"/>
        <v>0</v>
      </c>
      <c r="DG58" s="49">
        <f t="shared" si="13"/>
        <v>0</v>
      </c>
      <c r="DH58" s="49">
        <f t="shared" si="14"/>
        <v>0</v>
      </c>
      <c r="DI58" s="50">
        <f t="shared" si="15"/>
        <v>0</v>
      </c>
      <c r="DJ58" s="78">
        <f>+SUM(Tabla1[[#This Row],[EJECUTADO 01]:[EJECUTADO 06]])</f>
        <v>0</v>
      </c>
      <c r="DK58" s="78">
        <f>+Tabla1[[#This Row],[mto_devenga_01]]</f>
        <v>0</v>
      </c>
      <c r="DL58" s="78">
        <f>+Tabla1[[#This Row],[mto_devenga_02]]</f>
        <v>0</v>
      </c>
      <c r="DM58" s="78">
        <f>+Tabla1[[#This Row],[mto_devenga_03]]</f>
        <v>0</v>
      </c>
      <c r="DN58" s="78">
        <f>+Tabla1[[#This Row],[mto_devenga_04]]</f>
        <v>0</v>
      </c>
      <c r="DO58" s="78">
        <f>+Tabla1[[#This Row],[mto_devenga_05]]</f>
        <v>0</v>
      </c>
      <c r="DP58" s="76">
        <f>+Tabla1[[#This Row],[mto_devenga_06]]</f>
        <v>0</v>
      </c>
      <c r="DQ58" s="76">
        <f>+Tabla1[[#This Row],[mto_devenga_07]]</f>
        <v>1100</v>
      </c>
      <c r="DR58" s="76">
        <f>+Tabla1[[#This Row],[mto_devenga_08]]</f>
        <v>0</v>
      </c>
      <c r="DS58" s="76">
        <f>+Tabla1[[#This Row],[mto_devenga_09]]</f>
        <v>0</v>
      </c>
      <c r="DT58" s="76">
        <f>IFERROR(VLOOKUP(Tabla1[[#This Row],[COD SE]],PF_OCTUBRE,14,0),"0")</f>
        <v>0</v>
      </c>
      <c r="DU58" s="76">
        <f>IFERROR(VLOOKUP(Tabla1[[#This Row],[COD SE]],PF_OCTUBRE,15,0),"0")</f>
        <v>0</v>
      </c>
      <c r="DV58" s="76">
        <f>IFERROR(VLOOKUP(Tabla1[[#This Row],[COD SE]],PF_OCTUBRE,16,0),"0")</f>
        <v>0</v>
      </c>
      <c r="DW58" s="76">
        <f>+SUM(Tabla1[[#This Row],[EJECUTADO 01]:[PF DICIEMBRE
]])</f>
        <v>1100</v>
      </c>
      <c r="DX58" s="76">
        <f>IFERROR(VLOOKUP(Tabla1[[#This Row],[COD SE]],PF_OCTUBRE,18,0),"0")</f>
        <v>0</v>
      </c>
      <c r="DY58" s="76">
        <f>IFERROR(VLOOKUP(Tabla1[[#This Row],[COD SE]],PF_OCTUBRE,19,0),"0")</f>
        <v>0</v>
      </c>
      <c r="DZ58" s="76">
        <f>IFERROR(VLOOKUP(Tabla1[[#This Row],[COD SE]],PF_OCTUBRE,20,0),"0")</f>
        <v>0</v>
      </c>
      <c r="EA58" s="76">
        <f>+Tabla1[[#This Row],[TOTAL EJEC REAL]]+Tabla1[[#This Row],[SALDO FINAL]]</f>
        <v>1100</v>
      </c>
      <c r="EB58" s="76">
        <f>IFERROR(VLOOKUP(Tabla1[[#This Row],[COD SE]],PF_OCTUBRE,22,0),"0")</f>
        <v>0</v>
      </c>
      <c r="EC58" s="76">
        <f>+IFERROR(VLOOKUP(Tabla1[[#This Row],[COD SE]],SALDO_ESC_2,7,0),0)</f>
        <v>0</v>
      </c>
      <c r="ED58" s="76">
        <f>+IFERROR(VLOOKUP(Tabla1[[#This Row],[COD SE]],SALDO_ESC_3,7,0),0)</f>
        <v>0</v>
      </c>
      <c r="EE58" s="76">
        <f>+Tabla1[[#This Row],[mto_pim]]-Tabla1[[#This Row],[TRANSF ESC2 ]]</f>
        <v>1100</v>
      </c>
      <c r="EF58" s="76">
        <f>+Tabla1[[#This Row],[mto_pim]]-Tabla1[[#This Row],[TRANFS ESC 3 ]]</f>
        <v>1100</v>
      </c>
      <c r="EG58" s="76">
        <f>+IFERROR(VLOOKUP(Tabla1[[#This Row],[COD SE]],HISTORICO,4,0),0)</f>
        <v>0</v>
      </c>
      <c r="EH58" s="76">
        <f>+IFERROR(VLOOKUP(Tabla1[[#This Row],[COD SE]],HISTORICO,5,0),0)</f>
        <v>0</v>
      </c>
      <c r="EI58" s="76">
        <f>+IFERROR(VLOOKUP(Tabla1[[#This Row],[COD SE]],HISTORICO,6,0),0)</f>
        <v>0</v>
      </c>
      <c r="EJ58" s="76">
        <f>+IFERROR(VLOOKUP(Tabla1[[#This Row],[COD SE]],HISTORICO,7,0),0)</f>
        <v>0</v>
      </c>
      <c r="EK58" s="76">
        <f>+IFERROR(VLOOKUP(Tabla1[[#This Row],[COD SE]],HISTORICO,8,0),0)</f>
        <v>0</v>
      </c>
      <c r="EL58" s="76">
        <f>+IFERROR(VLOOKUP(Tabla1[[#This Row],[COD SE]],HISTORICO,9,0),0)</f>
        <v>0</v>
      </c>
      <c r="EM58" s="76">
        <f>+IFERROR(VLOOKUP(Tabla1[[#This Row],[COD SE]],HISTORICO,10,0),0)</f>
        <v>1585</v>
      </c>
      <c r="EN58" s="76">
        <f>+IFERROR(VLOOKUP(Tabla1[[#This Row],[COD SE]],HISTORICO,11,0),0)</f>
        <v>0</v>
      </c>
      <c r="EO58" s="76">
        <f>+IFERROR(VLOOKUP(Tabla1[[#This Row],[COD SE]],HISTORICO,12,0),0)</f>
        <v>0</v>
      </c>
      <c r="EP58" s="58">
        <f>+SUM(Tabla1[[#This Row],[EJECUTADO 01]:[EJECUTADO 03]])</f>
        <v>0</v>
      </c>
      <c r="EQ58" s="58">
        <f>+SUM(Tabla1[[#This Row],[EJECUTADO 04]:[EJECUTADO 06]])</f>
        <v>0</v>
      </c>
      <c r="ER58" s="58">
        <f>+SUM(Tabla1[[#This Row],[EJECUTADO 07]:[EJECUTADO 09]])</f>
        <v>1100</v>
      </c>
      <c r="ES58" s="58">
        <f>+SUM(Tabla1[[#This Row],[PF OCTUBRE]:[PF DICIEMBRE
]])</f>
        <v>0</v>
      </c>
      <c r="ET58" s="58">
        <f>+SUM(Tabla1[[#This Row],[EJECUTADO 01]:[EJECUTADO 09]])</f>
        <v>1100</v>
      </c>
    </row>
    <row r="59" spans="1:150" ht="12.75" customHeight="1" x14ac:dyDescent="0.2">
      <c r="A59" s="369">
        <v>2025</v>
      </c>
      <c r="B59" s="369" t="s">
        <v>1969</v>
      </c>
      <c r="C59" s="369" t="s">
        <v>1970</v>
      </c>
      <c r="D59" s="369" t="s">
        <v>1971</v>
      </c>
      <c r="E59" s="369">
        <v>1650</v>
      </c>
      <c r="F59" s="369" t="s">
        <v>1599</v>
      </c>
      <c r="G59" s="369" t="s">
        <v>1999</v>
      </c>
      <c r="H59" s="369" t="s">
        <v>1606</v>
      </c>
      <c r="I59" s="369" t="s">
        <v>2000</v>
      </c>
      <c r="J59" s="369" t="s">
        <v>2029</v>
      </c>
      <c r="K59" s="369" t="s">
        <v>1975</v>
      </c>
      <c r="L59" s="369" t="s">
        <v>1976</v>
      </c>
      <c r="M59" s="369" t="s">
        <v>2030</v>
      </c>
      <c r="N59" s="369">
        <v>1</v>
      </c>
      <c r="O59" s="369" t="s">
        <v>2031</v>
      </c>
      <c r="P59" s="369" t="s">
        <v>2032</v>
      </c>
      <c r="Q59" s="369">
        <v>159</v>
      </c>
      <c r="R59" s="369">
        <v>0</v>
      </c>
      <c r="S59" s="369">
        <v>0</v>
      </c>
      <c r="T59" s="369">
        <v>0</v>
      </c>
      <c r="U59" s="369">
        <v>5</v>
      </c>
      <c r="V59" s="369" t="s">
        <v>1980</v>
      </c>
      <c r="W59" s="369" t="s">
        <v>1981</v>
      </c>
      <c r="X59" s="369" t="s">
        <v>1982</v>
      </c>
      <c r="Y59" s="369" t="s">
        <v>1983</v>
      </c>
      <c r="Z59" s="369" t="s">
        <v>1984</v>
      </c>
      <c r="AA59" s="369" t="s">
        <v>2004</v>
      </c>
      <c r="AB59" s="369" t="s">
        <v>1986</v>
      </c>
      <c r="AC59" s="369" t="s">
        <v>1672</v>
      </c>
      <c r="AD59" s="369" t="s">
        <v>1673</v>
      </c>
      <c r="AE59" s="369" t="s">
        <v>1681</v>
      </c>
      <c r="AF59" s="369" t="s">
        <v>1682</v>
      </c>
      <c r="AG59" s="369" t="s">
        <v>1682</v>
      </c>
      <c r="AH59" s="369">
        <v>148000</v>
      </c>
      <c r="AI59" s="369">
        <v>198568</v>
      </c>
      <c r="AJ59" s="369">
        <v>346568</v>
      </c>
      <c r="AK59" s="370">
        <v>250280</v>
      </c>
      <c r="AL59" s="370">
        <v>250280</v>
      </c>
      <c r="AM59" s="370">
        <v>104780</v>
      </c>
      <c r="AN59" s="370">
        <v>27000</v>
      </c>
      <c r="AO59" s="370">
        <v>36000</v>
      </c>
      <c r="AP59" s="370">
        <v>6000</v>
      </c>
      <c r="AQ59" s="370">
        <v>18000</v>
      </c>
      <c r="AR59" s="370">
        <v>18000</v>
      </c>
      <c r="AS59" s="370">
        <v>0</v>
      </c>
      <c r="AT59" s="370">
        <v>0</v>
      </c>
      <c r="AU59" s="370">
        <v>40500</v>
      </c>
      <c r="AV59" s="370">
        <v>0</v>
      </c>
      <c r="AW59" s="370">
        <v>0</v>
      </c>
      <c r="AX59" s="370">
        <v>0</v>
      </c>
      <c r="AY59" s="370">
        <v>21000</v>
      </c>
      <c r="AZ59" s="370">
        <v>24360</v>
      </c>
      <c r="BA59" s="370">
        <v>51920</v>
      </c>
      <c r="BB59" s="370">
        <v>37500</v>
      </c>
      <c r="BC59" s="370">
        <v>21000</v>
      </c>
      <c r="BD59" s="370">
        <v>36000</v>
      </c>
      <c r="BE59" s="370">
        <v>18000</v>
      </c>
      <c r="BF59" s="370">
        <v>0</v>
      </c>
      <c r="BG59" s="370">
        <v>0</v>
      </c>
      <c r="BH59" s="370">
        <v>0</v>
      </c>
      <c r="BI59" s="370">
        <v>0</v>
      </c>
      <c r="BJ59" s="370">
        <v>0</v>
      </c>
      <c r="BK59" s="370">
        <v>21000</v>
      </c>
      <c r="BL59" s="370">
        <v>24360</v>
      </c>
      <c r="BM59" s="370">
        <v>51920</v>
      </c>
      <c r="BN59" s="370">
        <v>37500</v>
      </c>
      <c r="BO59" s="370">
        <v>0</v>
      </c>
      <c r="BP59" s="370">
        <v>48000</v>
      </c>
      <c r="BQ59" s="370">
        <v>27000</v>
      </c>
      <c r="BR59" s="370">
        <v>0</v>
      </c>
      <c r="BS59" s="370">
        <v>0</v>
      </c>
      <c r="BT59" s="370">
        <v>0</v>
      </c>
      <c r="BU59" s="370">
        <v>0</v>
      </c>
      <c r="BV59" s="370">
        <v>0</v>
      </c>
      <c r="BW59" s="370">
        <v>104780</v>
      </c>
      <c r="BX59" s="370">
        <v>27000</v>
      </c>
      <c r="BY59" s="370">
        <v>36000</v>
      </c>
      <c r="BZ59" s="370">
        <v>6000</v>
      </c>
      <c r="CA59" s="370">
        <v>18000</v>
      </c>
      <c r="CB59" s="370">
        <v>18000</v>
      </c>
      <c r="CC59" s="370">
        <v>0</v>
      </c>
      <c r="CD59" s="370">
        <v>0</v>
      </c>
      <c r="CE59" s="370">
        <v>0</v>
      </c>
      <c r="CF59" s="370">
        <v>0</v>
      </c>
      <c r="CG59" s="370">
        <v>0</v>
      </c>
      <c r="CH59" s="370">
        <v>0</v>
      </c>
      <c r="CI59" s="48" t="s">
        <v>1987</v>
      </c>
      <c r="CJ59" s="48" t="s">
        <v>1991</v>
      </c>
      <c r="CK59" s="48" t="s">
        <v>1987</v>
      </c>
      <c r="CL59" s="48" t="s">
        <v>2005</v>
      </c>
      <c r="CM59" s="48" t="s">
        <v>1990</v>
      </c>
      <c r="CN59" s="48" t="s">
        <v>1990</v>
      </c>
      <c r="CO59" s="48" t="str">
        <f t="shared" si="16"/>
        <v>2.3.2.9.1.1</v>
      </c>
      <c r="CP59" s="48" t="str">
        <f>+VLOOKUP(Tabla1[[#This Row],[ESPECÍFICA]],CLASIFICADOR_,2,0)</f>
        <v>2.3.2.9.1.1 - LOCACIÓN DE SERVICIOS REALIZADOS POR PERSONA NATURAL</v>
      </c>
      <c r="CQ59" s="48" t="str">
        <f>+VLOOKUP(Tabla1[[#This Row],[ESPECÍFICA]],CLASIFICADOR_,3,0)</f>
        <v>2.3.2.9 - LOCACIÓN DE SERVICIOS REALIZADOS POR PERSONA NATURAL</v>
      </c>
      <c r="CR59" s="48" t="str">
        <f>+VLOOKUP(Tabla1[[#This Row],[ESPECÍFICA]],CLASIFICADOR_,4,0)</f>
        <v xml:space="preserve"> </v>
      </c>
      <c r="CS59" s="48">
        <f>+VLOOKUP(Tabla1[[#This Row],[ESPECÍFICA]],CLASIFICADOR_,5,0)</f>
        <v>0</v>
      </c>
      <c r="CT59" s="113" t="str">
        <f>+VLOOKUP(Tabla1[[#This Row],[ESPECÍFICA]],CLASIFICADOR_,6,0)</f>
        <v>N/R</v>
      </c>
      <c r="CU59" s="48" t="str">
        <f>+VLOOKUP(Tabla1[[#This Row],[ESPECÍFICA]],CLASIFICADOR_,7,0)</f>
        <v>N/R</v>
      </c>
      <c r="CV59" s="48">
        <f>+VLOOKUP(Tabla1[[#This Row],[ESPECÍFICA]],CLASIFICADOR_,8,0)</f>
        <v>0</v>
      </c>
      <c r="CW59" s="113" t="str">
        <f>+CONCATENATE("2.",Tabla1[[#This Row],[generica]])</f>
        <v>2.3.BIENES Y SERVICIOS</v>
      </c>
      <c r="CX59" s="113" t="str">
        <f t="shared" si="5"/>
        <v>0005-OPP</v>
      </c>
      <c r="CY59" s="113" t="str">
        <f t="shared" si="6"/>
        <v>0005-OPP</v>
      </c>
      <c r="CZ59" s="20" t="str">
        <f t="shared" si="7"/>
        <v>0005-OPP</v>
      </c>
      <c r="DA59" s="113" t="str">
        <f>+CONCATENATE(Tabla1[[#This Row],[CC COMPLETO]],Tabla1[[#This Row],[ESPECÍFICA]])</f>
        <v>0005-OPP2.3.2.9.1.1</v>
      </c>
      <c r="DB59" s="49">
        <f t="shared" si="8"/>
        <v>250280</v>
      </c>
      <c r="DC59" s="49">
        <f t="shared" si="9"/>
        <v>209780</v>
      </c>
      <c r="DD59" s="49">
        <f t="shared" si="10"/>
        <v>209780</v>
      </c>
      <c r="DE59" s="49">
        <f t="shared" si="11"/>
        <v>96288</v>
      </c>
      <c r="DF59" s="49">
        <f t="shared" si="12"/>
        <v>0</v>
      </c>
      <c r="DG59" s="49">
        <f t="shared" si="13"/>
        <v>40500</v>
      </c>
      <c r="DH59" s="49">
        <f t="shared" si="14"/>
        <v>136788</v>
      </c>
      <c r="DI59" s="50">
        <f t="shared" si="15"/>
        <v>1.4174324324324323</v>
      </c>
      <c r="DJ59" s="78">
        <f>+SUM(Tabla1[[#This Row],[EJECUTADO 01]:[EJECUTADO 06]])</f>
        <v>191780</v>
      </c>
      <c r="DK59" s="78">
        <f>+Tabla1[[#This Row],[mto_devenga_01]]</f>
        <v>21000</v>
      </c>
      <c r="DL59" s="78">
        <f>+Tabla1[[#This Row],[mto_devenga_02]]</f>
        <v>24360</v>
      </c>
      <c r="DM59" s="78">
        <f>+Tabla1[[#This Row],[mto_devenga_03]]</f>
        <v>51920</v>
      </c>
      <c r="DN59" s="78">
        <f>+Tabla1[[#This Row],[mto_devenga_04]]</f>
        <v>37500</v>
      </c>
      <c r="DO59" s="78">
        <f>+Tabla1[[#This Row],[mto_devenga_05]]</f>
        <v>21000</v>
      </c>
      <c r="DP59" s="76">
        <f>+Tabla1[[#This Row],[mto_devenga_06]]</f>
        <v>36000</v>
      </c>
      <c r="DQ59" s="76">
        <f>+Tabla1[[#This Row],[mto_devenga_07]]</f>
        <v>18000</v>
      </c>
      <c r="DR59" s="76">
        <f>+Tabla1[[#This Row],[mto_devenga_08]]</f>
        <v>0</v>
      </c>
      <c r="DS59" s="76">
        <f>+Tabla1[[#This Row],[mto_devenga_09]]</f>
        <v>0</v>
      </c>
      <c r="DT59" s="76">
        <f>IFERROR(VLOOKUP(Tabla1[[#This Row],[COD SE]],PF_OCTUBRE,14,0),"0")</f>
        <v>13500</v>
      </c>
      <c r="DU59" s="76">
        <f>IFERROR(VLOOKUP(Tabla1[[#This Row],[COD SE]],PF_OCTUBRE,15,0),"0")</f>
        <v>13500</v>
      </c>
      <c r="DV59" s="76">
        <f>IFERROR(VLOOKUP(Tabla1[[#This Row],[COD SE]],PF_OCTUBRE,16,0),"0")</f>
        <v>13500</v>
      </c>
      <c r="DW59" s="76">
        <f>+SUM(Tabla1[[#This Row],[EJECUTADO 01]:[PF DICIEMBRE
]])</f>
        <v>250280</v>
      </c>
      <c r="DX59" s="76">
        <f>IFERROR(VLOOKUP(Tabla1[[#This Row],[COD SE]],PF_OCTUBRE,18,0),"0")</f>
        <v>0</v>
      </c>
      <c r="DY59" s="76">
        <f>IFERROR(VLOOKUP(Tabla1[[#This Row],[COD SE]],PF_OCTUBRE,19,0),"0")</f>
        <v>94115</v>
      </c>
      <c r="DZ59" s="76">
        <f>IFERROR(VLOOKUP(Tabla1[[#This Row],[COD SE]],PF_OCTUBRE,20,0),"0")</f>
        <v>94115</v>
      </c>
      <c r="EA59" s="76">
        <f>+Tabla1[[#This Row],[TOTAL EJEC REAL]]+Tabla1[[#This Row],[SALDO FINAL]]</f>
        <v>344395</v>
      </c>
      <c r="EB59" s="76">
        <f>IFERROR(VLOOKUP(Tabla1[[#This Row],[COD SE]],PF_OCTUBRE,22,0),"0")</f>
        <v>107615</v>
      </c>
      <c r="EC59" s="76">
        <f>+IFERROR(VLOOKUP(Tabla1[[#This Row],[COD SE]],SALDO_ESC_2,7,0),0)</f>
        <v>0</v>
      </c>
      <c r="ED59" s="76">
        <f>+IFERROR(VLOOKUP(Tabla1[[#This Row],[COD SE]],SALDO_ESC_3,7,0),0)</f>
        <v>0</v>
      </c>
      <c r="EE59" s="76">
        <f>+Tabla1[[#This Row],[mto_pim]]-Tabla1[[#This Row],[TRANSF ESC2 ]]</f>
        <v>346568</v>
      </c>
      <c r="EF59" s="76">
        <f>+Tabla1[[#This Row],[mto_pim]]-Tabla1[[#This Row],[TRANFS ESC 3 ]]</f>
        <v>346568</v>
      </c>
      <c r="EG59" s="76">
        <f>+IFERROR(VLOOKUP(Tabla1[[#This Row],[COD SE]],HISTORICO,4,0),0)</f>
        <v>12360</v>
      </c>
      <c r="EH59" s="76">
        <f>+IFERROR(VLOOKUP(Tabla1[[#This Row],[COD SE]],HISTORICO,5,0),0)</f>
        <v>24360</v>
      </c>
      <c r="EI59" s="76">
        <f>+IFERROR(VLOOKUP(Tabla1[[#This Row],[COD SE]],HISTORICO,6,0),0)</f>
        <v>51920</v>
      </c>
      <c r="EJ59" s="76">
        <f>+IFERROR(VLOOKUP(Tabla1[[#This Row],[COD SE]],HISTORICO,7,0),0)</f>
        <v>37500</v>
      </c>
      <c r="EK59" s="76">
        <f>+IFERROR(VLOOKUP(Tabla1[[#This Row],[COD SE]],HISTORICO,8,0),0)</f>
        <v>36000</v>
      </c>
      <c r="EL59" s="76">
        <f>+IFERROR(VLOOKUP(Tabla1[[#This Row],[COD SE]],HISTORICO,9,0),0)</f>
        <v>36000</v>
      </c>
      <c r="EM59" s="76">
        <f>+IFERROR(VLOOKUP(Tabla1[[#This Row],[COD SE]],HISTORICO,10,0),0)</f>
        <v>18000</v>
      </c>
      <c r="EN59" s="76">
        <f>+IFERROR(VLOOKUP(Tabla1[[#This Row],[COD SE]],HISTORICO,11,0),0)</f>
        <v>0</v>
      </c>
      <c r="EO59" s="76">
        <f>+IFERROR(VLOOKUP(Tabla1[[#This Row],[COD SE]],HISTORICO,12,0),0)</f>
        <v>0</v>
      </c>
      <c r="EP59" s="58">
        <f>+SUM(Tabla1[[#This Row],[EJECUTADO 01]:[EJECUTADO 03]])</f>
        <v>97280</v>
      </c>
      <c r="EQ59" s="58">
        <f>+SUM(Tabla1[[#This Row],[EJECUTADO 04]:[EJECUTADO 06]])</f>
        <v>94500</v>
      </c>
      <c r="ER59" s="58">
        <f>+SUM(Tabla1[[#This Row],[EJECUTADO 07]:[EJECUTADO 09]])</f>
        <v>18000</v>
      </c>
      <c r="ES59" s="58">
        <f>+SUM(Tabla1[[#This Row],[PF OCTUBRE]:[PF DICIEMBRE
]])</f>
        <v>40500</v>
      </c>
      <c r="ET59" s="58">
        <f>+SUM(Tabla1[[#This Row],[EJECUTADO 01]:[EJECUTADO 09]])</f>
        <v>209780</v>
      </c>
    </row>
    <row r="60" spans="1:150" ht="12.75" customHeight="1" x14ac:dyDescent="0.2">
      <c r="A60" s="369">
        <v>2025</v>
      </c>
      <c r="B60" s="369" t="s">
        <v>1969</v>
      </c>
      <c r="C60" s="369" t="s">
        <v>1970</v>
      </c>
      <c r="D60" s="369" t="s">
        <v>1971</v>
      </c>
      <c r="E60" s="369">
        <v>1650</v>
      </c>
      <c r="F60" s="369" t="s">
        <v>1599</v>
      </c>
      <c r="G60" s="369" t="s">
        <v>1999</v>
      </c>
      <c r="H60" s="369" t="s">
        <v>1606</v>
      </c>
      <c r="I60" s="369" t="s">
        <v>2000</v>
      </c>
      <c r="J60" s="369" t="s">
        <v>2029</v>
      </c>
      <c r="K60" s="369" t="s">
        <v>1975</v>
      </c>
      <c r="L60" s="369" t="s">
        <v>1976</v>
      </c>
      <c r="M60" s="369" t="s">
        <v>2030</v>
      </c>
      <c r="N60" s="369">
        <v>1</v>
      </c>
      <c r="O60" s="369" t="s">
        <v>2031</v>
      </c>
      <c r="P60" s="369" t="s">
        <v>2032</v>
      </c>
      <c r="Q60" s="369">
        <v>159</v>
      </c>
      <c r="R60" s="369">
        <v>0</v>
      </c>
      <c r="S60" s="369">
        <v>0</v>
      </c>
      <c r="T60" s="369">
        <v>0</v>
      </c>
      <c r="U60" s="369">
        <v>5</v>
      </c>
      <c r="V60" s="369" t="s">
        <v>1980</v>
      </c>
      <c r="W60" s="369" t="s">
        <v>1981</v>
      </c>
      <c r="X60" s="369" t="s">
        <v>1982</v>
      </c>
      <c r="Y60" s="369" t="s">
        <v>1983</v>
      </c>
      <c r="Z60" s="369" t="s">
        <v>1984</v>
      </c>
      <c r="AA60" s="369" t="s">
        <v>2004</v>
      </c>
      <c r="AB60" s="369" t="s">
        <v>1986</v>
      </c>
      <c r="AC60" s="369" t="s">
        <v>1656</v>
      </c>
      <c r="AD60" s="369" t="s">
        <v>2006</v>
      </c>
      <c r="AE60" s="369" t="s">
        <v>2007</v>
      </c>
      <c r="AF60" s="369" t="s">
        <v>2007</v>
      </c>
      <c r="AG60" s="369" t="s">
        <v>2008</v>
      </c>
      <c r="AH60" s="369">
        <v>0</v>
      </c>
      <c r="AI60" s="369">
        <v>5830</v>
      </c>
      <c r="AJ60" s="369">
        <v>5830</v>
      </c>
      <c r="AK60" s="370">
        <v>5830</v>
      </c>
      <c r="AL60" s="370">
        <v>5830</v>
      </c>
      <c r="AM60" s="370">
        <v>0</v>
      </c>
      <c r="AN60" s="370">
        <v>0</v>
      </c>
      <c r="AO60" s="370">
        <v>0</v>
      </c>
      <c r="AP60" s="370">
        <v>0</v>
      </c>
      <c r="AQ60" s="370">
        <v>0</v>
      </c>
      <c r="AR60" s="370">
        <v>0</v>
      </c>
      <c r="AS60" s="370">
        <v>0</v>
      </c>
      <c r="AT60" s="370">
        <v>0</v>
      </c>
      <c r="AU60" s="370">
        <v>5829.7</v>
      </c>
      <c r="AV60" s="370">
        <v>0</v>
      </c>
      <c r="AW60" s="370">
        <v>0</v>
      </c>
      <c r="AX60" s="370">
        <v>0</v>
      </c>
      <c r="AY60" s="370">
        <v>0</v>
      </c>
      <c r="AZ60" s="370">
        <v>0</v>
      </c>
      <c r="BA60" s="370">
        <v>0</v>
      </c>
      <c r="BB60" s="370">
        <v>0</v>
      </c>
      <c r="BC60" s="370">
        <v>0</v>
      </c>
      <c r="BD60" s="370">
        <v>0</v>
      </c>
      <c r="BE60" s="370">
        <v>0</v>
      </c>
      <c r="BF60" s="370">
        <v>0</v>
      </c>
      <c r="BG60" s="370">
        <v>5829.7</v>
      </c>
      <c r="BH60" s="370">
        <v>0</v>
      </c>
      <c r="BI60" s="370">
        <v>0</v>
      </c>
      <c r="BJ60" s="370">
        <v>0</v>
      </c>
      <c r="BK60" s="370">
        <v>0</v>
      </c>
      <c r="BL60" s="370">
        <v>0</v>
      </c>
      <c r="BM60" s="370">
        <v>0</v>
      </c>
      <c r="BN60" s="370">
        <v>0</v>
      </c>
      <c r="BO60" s="370">
        <v>0</v>
      </c>
      <c r="BP60" s="370">
        <v>0</v>
      </c>
      <c r="BQ60" s="370">
        <v>0</v>
      </c>
      <c r="BR60" s="370">
        <v>0</v>
      </c>
      <c r="BS60" s="370">
        <v>5829.7</v>
      </c>
      <c r="BT60" s="370">
        <v>0</v>
      </c>
      <c r="BU60" s="370">
        <v>0</v>
      </c>
      <c r="BV60" s="370">
        <v>0</v>
      </c>
      <c r="BW60" s="370">
        <v>0</v>
      </c>
      <c r="BX60" s="370">
        <v>0</v>
      </c>
      <c r="BY60" s="370">
        <v>0</v>
      </c>
      <c r="BZ60" s="370">
        <v>0</v>
      </c>
      <c r="CA60" s="370">
        <v>0</v>
      </c>
      <c r="CB60" s="370">
        <v>0</v>
      </c>
      <c r="CC60" s="370">
        <v>0</v>
      </c>
      <c r="CD60" s="370">
        <v>0</v>
      </c>
      <c r="CE60" s="370">
        <v>2147.8000000000002</v>
      </c>
      <c r="CF60" s="370">
        <v>0</v>
      </c>
      <c r="CG60" s="370">
        <v>0</v>
      </c>
      <c r="CH60" s="370">
        <v>0</v>
      </c>
      <c r="CI60" s="48" t="s">
        <v>1987</v>
      </c>
      <c r="CJ60" s="48" t="s">
        <v>1990</v>
      </c>
      <c r="CK60" s="48" t="s">
        <v>1993</v>
      </c>
      <c r="CL60" s="48" t="s">
        <v>1990</v>
      </c>
      <c r="CM60" s="48" t="s">
        <v>1990</v>
      </c>
      <c r="CN60" s="48" t="s">
        <v>1988</v>
      </c>
      <c r="CO60" s="48" t="str">
        <f t="shared" si="16"/>
        <v>2.1.4.1.1.6</v>
      </c>
      <c r="CP60" s="48" t="str">
        <f>+VLOOKUP(Tabla1[[#This Row],[ESPECÍFICA]],CLASIFICADOR_,2,0)</f>
        <v>2.1.4.1.1.6 - COMPENSACION VACACIONAL (VACACIONES TRUNCAS) AL PERSONAL ACTIVO</v>
      </c>
      <c r="CQ60" s="48" t="str">
        <f>+VLOOKUP(Tabla1[[#This Row],[ESPECÍFICA]],CLASIFICADOR_,3,0)</f>
        <v>02.SERVIR</v>
      </c>
      <c r="CR60" s="48" t="str">
        <f>+VLOOKUP(Tabla1[[#This Row],[ESPECÍFICA]],CLASIFICADOR_,4,0)</f>
        <v xml:space="preserve"> </v>
      </c>
      <c r="CS60" s="48">
        <f>+VLOOKUP(Tabla1[[#This Row],[ESPECÍFICA]],CLASIFICADOR_,5,0)</f>
        <v>0</v>
      </c>
      <c r="CT60" s="113" t="str">
        <f>+VLOOKUP(Tabla1[[#This Row],[ESPECÍFICA]],CLASIFICADOR_,6,0)</f>
        <v>N/R</v>
      </c>
      <c r="CU60" s="48" t="str">
        <f>+VLOOKUP(Tabla1[[#This Row],[ESPECÍFICA]],CLASIFICADOR_,7,0)</f>
        <v>N/R</v>
      </c>
      <c r="CV60" s="48">
        <f>+VLOOKUP(Tabla1[[#This Row],[ESPECÍFICA]],CLASIFICADOR_,8,0)</f>
        <v>0</v>
      </c>
      <c r="CW60" s="113" t="str">
        <f>+CONCATENATE("2.",Tabla1[[#This Row],[generica]])</f>
        <v>2.1.PERSONAL Y OBLIGACIONES SOCIALES</v>
      </c>
      <c r="CX60" s="48" t="str">
        <f t="shared" si="5"/>
        <v>0005-OPP</v>
      </c>
      <c r="CY60" s="113" t="str">
        <f t="shared" si="6"/>
        <v>0005-OPP</v>
      </c>
      <c r="CZ60" s="20" t="str">
        <f t="shared" si="7"/>
        <v>0005-OPP</v>
      </c>
      <c r="DA60" s="113" t="str">
        <f>+CONCATENATE(Tabla1[[#This Row],[CC COMPLETO]],Tabla1[[#This Row],[ESPECÍFICA]])</f>
        <v>0005-OPP2.1.4.1.1.6</v>
      </c>
      <c r="DB60" s="49">
        <f t="shared" si="8"/>
        <v>5829.7</v>
      </c>
      <c r="DC60" s="49">
        <f t="shared" si="9"/>
        <v>5829.7</v>
      </c>
      <c r="DD60" s="49">
        <f t="shared" si="10"/>
        <v>5829.7</v>
      </c>
      <c r="DE60" s="49">
        <f t="shared" si="11"/>
        <v>0</v>
      </c>
      <c r="DF60" s="49">
        <f t="shared" si="12"/>
        <v>0</v>
      </c>
      <c r="DG60" s="49">
        <f t="shared" si="13"/>
        <v>0.3000000000001819</v>
      </c>
      <c r="DH60" s="49">
        <f t="shared" si="14"/>
        <v>0.3000000000001819</v>
      </c>
      <c r="DI60" s="50">
        <f t="shared" si="15"/>
        <v>0</v>
      </c>
      <c r="DJ60" s="78">
        <f>+SUM(Tabla1[[#This Row],[EJECUTADO 01]:[EJECUTADO 06]])</f>
        <v>0</v>
      </c>
      <c r="DK60" s="78">
        <f>+Tabla1[[#This Row],[mto_devenga_01]]</f>
        <v>0</v>
      </c>
      <c r="DL60" s="78">
        <f>+Tabla1[[#This Row],[mto_devenga_02]]</f>
        <v>0</v>
      </c>
      <c r="DM60" s="78">
        <f>+Tabla1[[#This Row],[mto_devenga_03]]</f>
        <v>0</v>
      </c>
      <c r="DN60" s="78">
        <f>+Tabla1[[#This Row],[mto_devenga_04]]</f>
        <v>0</v>
      </c>
      <c r="DO60" s="78">
        <f>+Tabla1[[#This Row],[mto_devenga_05]]</f>
        <v>0</v>
      </c>
      <c r="DP60" s="76">
        <f>+Tabla1[[#This Row],[mto_devenga_06]]</f>
        <v>0</v>
      </c>
      <c r="DQ60" s="76">
        <f>+Tabla1[[#This Row],[mto_devenga_07]]</f>
        <v>0</v>
      </c>
      <c r="DR60" s="76">
        <f>+Tabla1[[#This Row],[mto_devenga_08]]</f>
        <v>0</v>
      </c>
      <c r="DS60" s="76">
        <f>+Tabla1[[#This Row],[mto_devenga_09]]</f>
        <v>5829.7</v>
      </c>
      <c r="DT60" s="76">
        <f>IFERROR(VLOOKUP(Tabla1[[#This Row],[COD SE]],PF_OCTUBRE,14,0),"0")</f>
        <v>0</v>
      </c>
      <c r="DU60" s="76">
        <f>IFERROR(VLOOKUP(Tabla1[[#This Row],[COD SE]],PF_OCTUBRE,15,0),"0")</f>
        <v>0</v>
      </c>
      <c r="DV60" s="76">
        <f>IFERROR(VLOOKUP(Tabla1[[#This Row],[COD SE]],PF_OCTUBRE,16,0),"0")</f>
        <v>0</v>
      </c>
      <c r="DW60" s="76">
        <f>+SUM(Tabla1[[#This Row],[EJECUTADO 01]:[PF DICIEMBRE
]])</f>
        <v>5829.7</v>
      </c>
      <c r="DX60" s="76">
        <f>IFERROR(VLOOKUP(Tabla1[[#This Row],[COD SE]],PF_OCTUBRE,18,0),"0")</f>
        <v>0</v>
      </c>
      <c r="DY60" s="76">
        <f>IFERROR(VLOOKUP(Tabla1[[#This Row],[COD SE]],PF_OCTUBRE,19,0),"0")</f>
        <v>0.3</v>
      </c>
      <c r="DZ60" s="76">
        <f>IFERROR(VLOOKUP(Tabla1[[#This Row],[COD SE]],PF_OCTUBRE,20,0),"0")</f>
        <v>0.3</v>
      </c>
      <c r="EA60" s="76">
        <f>+Tabla1[[#This Row],[TOTAL EJEC REAL]]+Tabla1[[#This Row],[SALDO FINAL]]</f>
        <v>5830</v>
      </c>
      <c r="EB60" s="76">
        <f>IFERROR(VLOOKUP(Tabla1[[#This Row],[COD SE]],PF_OCTUBRE,22,0),"0")</f>
        <v>0.3</v>
      </c>
      <c r="EC60" s="76">
        <f>+IFERROR(VLOOKUP(Tabla1[[#This Row],[COD SE]],SALDO_ESC_2,7,0),0)</f>
        <v>0</v>
      </c>
      <c r="ED60" s="76">
        <f>+IFERROR(VLOOKUP(Tabla1[[#This Row],[COD SE]],SALDO_ESC_3,7,0),0)</f>
        <v>0.3</v>
      </c>
      <c r="EE60" s="76">
        <f>+Tabla1[[#This Row],[mto_pim]]-Tabla1[[#This Row],[TRANSF ESC2 ]]</f>
        <v>5830</v>
      </c>
      <c r="EF60" s="76">
        <f>+Tabla1[[#This Row],[mto_pim]]-Tabla1[[#This Row],[TRANFS ESC 3 ]]</f>
        <v>5829.7</v>
      </c>
      <c r="EG60" s="76">
        <f>+IFERROR(VLOOKUP(Tabla1[[#This Row],[COD SE]],HISTORICO,4,0),0)</f>
        <v>0</v>
      </c>
      <c r="EH60" s="76">
        <f>+IFERROR(VLOOKUP(Tabla1[[#This Row],[COD SE]],HISTORICO,5,0),0)</f>
        <v>0</v>
      </c>
      <c r="EI60" s="76">
        <f>+IFERROR(VLOOKUP(Tabla1[[#This Row],[COD SE]],HISTORICO,6,0),0)</f>
        <v>0</v>
      </c>
      <c r="EJ60" s="76">
        <f>+IFERROR(VLOOKUP(Tabla1[[#This Row],[COD SE]],HISTORICO,7,0),0)</f>
        <v>0</v>
      </c>
      <c r="EK60" s="76">
        <f>+IFERROR(VLOOKUP(Tabla1[[#This Row],[COD SE]],HISTORICO,8,0),0)</f>
        <v>0</v>
      </c>
      <c r="EL60" s="76">
        <f>+IFERROR(VLOOKUP(Tabla1[[#This Row],[COD SE]],HISTORICO,9,0),0)</f>
        <v>0</v>
      </c>
      <c r="EM60" s="76">
        <f>+IFERROR(VLOOKUP(Tabla1[[#This Row],[COD SE]],HISTORICO,10,0),0)</f>
        <v>0</v>
      </c>
      <c r="EN60" s="76">
        <f>+IFERROR(VLOOKUP(Tabla1[[#This Row],[COD SE]],HISTORICO,11,0),0)</f>
        <v>0</v>
      </c>
      <c r="EO60" s="76">
        <f>+IFERROR(VLOOKUP(Tabla1[[#This Row],[COD SE]],HISTORICO,12,0),0)</f>
        <v>0</v>
      </c>
      <c r="EP60" s="58">
        <f>+SUM(Tabla1[[#This Row],[EJECUTADO 01]:[EJECUTADO 03]])</f>
        <v>0</v>
      </c>
      <c r="EQ60" s="58">
        <f>+SUM(Tabla1[[#This Row],[EJECUTADO 04]:[EJECUTADO 06]])</f>
        <v>0</v>
      </c>
      <c r="ER60" s="58">
        <f>+SUM(Tabla1[[#This Row],[EJECUTADO 07]:[EJECUTADO 09]])</f>
        <v>5829.7</v>
      </c>
      <c r="ES60" s="58">
        <f>+SUM(Tabla1[[#This Row],[PF OCTUBRE]:[PF DICIEMBRE
]])</f>
        <v>0</v>
      </c>
      <c r="ET60" s="58">
        <f>+SUM(Tabla1[[#This Row],[EJECUTADO 01]:[EJECUTADO 09]])</f>
        <v>5829.7</v>
      </c>
    </row>
    <row r="61" spans="1:150" ht="12.75" customHeight="1" x14ac:dyDescent="0.2">
      <c r="A61" s="369">
        <v>2025</v>
      </c>
      <c r="B61" s="369" t="s">
        <v>1969</v>
      </c>
      <c r="C61" s="369" t="s">
        <v>1970</v>
      </c>
      <c r="D61" s="369" t="s">
        <v>1971</v>
      </c>
      <c r="E61" s="369">
        <v>1650</v>
      </c>
      <c r="F61" s="369" t="s">
        <v>1599</v>
      </c>
      <c r="G61" s="369" t="s">
        <v>1999</v>
      </c>
      <c r="H61" s="369" t="s">
        <v>1606</v>
      </c>
      <c r="I61" s="369" t="s">
        <v>2000</v>
      </c>
      <c r="J61" s="369" t="s">
        <v>2029</v>
      </c>
      <c r="K61" s="369" t="s">
        <v>1975</v>
      </c>
      <c r="L61" s="369" t="s">
        <v>1976</v>
      </c>
      <c r="M61" s="369" t="s">
        <v>2030</v>
      </c>
      <c r="N61" s="369">
        <v>1</v>
      </c>
      <c r="O61" s="369" t="s">
        <v>2031</v>
      </c>
      <c r="P61" s="369" t="s">
        <v>2032</v>
      </c>
      <c r="Q61" s="369">
        <v>159</v>
      </c>
      <c r="R61" s="369">
        <v>0</v>
      </c>
      <c r="S61" s="369">
        <v>0</v>
      </c>
      <c r="T61" s="369">
        <v>0</v>
      </c>
      <c r="U61" s="369">
        <v>5</v>
      </c>
      <c r="V61" s="369" t="s">
        <v>1980</v>
      </c>
      <c r="W61" s="369" t="s">
        <v>1981</v>
      </c>
      <c r="X61" s="369" t="s">
        <v>1982</v>
      </c>
      <c r="Y61" s="369" t="s">
        <v>1983</v>
      </c>
      <c r="Z61" s="369" t="s">
        <v>1984</v>
      </c>
      <c r="AA61" s="369" t="s">
        <v>2004</v>
      </c>
      <c r="AB61" s="369" t="s">
        <v>1986</v>
      </c>
      <c r="AC61" s="369" t="s">
        <v>1656</v>
      </c>
      <c r="AD61" s="369" t="s">
        <v>2006</v>
      </c>
      <c r="AE61" s="369" t="s">
        <v>2007</v>
      </c>
      <c r="AF61" s="369" t="s">
        <v>2007</v>
      </c>
      <c r="AG61" s="369" t="s">
        <v>2009</v>
      </c>
      <c r="AH61" s="369">
        <v>0</v>
      </c>
      <c r="AI61" s="369">
        <v>13909</v>
      </c>
      <c r="AJ61" s="369">
        <v>13909</v>
      </c>
      <c r="AK61" s="370">
        <v>6955</v>
      </c>
      <c r="AL61" s="370">
        <v>6955</v>
      </c>
      <c r="AM61" s="370">
        <v>0</v>
      </c>
      <c r="AN61" s="370">
        <v>0</v>
      </c>
      <c r="AO61" s="370">
        <v>0</v>
      </c>
      <c r="AP61" s="370">
        <v>0</v>
      </c>
      <c r="AQ61" s="370">
        <v>0</v>
      </c>
      <c r="AR61" s="370">
        <v>0</v>
      </c>
      <c r="AS61" s="370">
        <v>0</v>
      </c>
      <c r="AT61" s="370">
        <v>0</v>
      </c>
      <c r="AU61" s="370">
        <v>4855.3999999999996</v>
      </c>
      <c r="AV61" s="370">
        <v>0</v>
      </c>
      <c r="AW61" s="370">
        <v>0</v>
      </c>
      <c r="AX61" s="370">
        <v>0</v>
      </c>
      <c r="AY61" s="370">
        <v>0</v>
      </c>
      <c r="AZ61" s="370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0">
        <v>0</v>
      </c>
      <c r="BG61" s="370">
        <v>4855.3999999999996</v>
      </c>
      <c r="BH61" s="370">
        <v>0</v>
      </c>
      <c r="BI61" s="370">
        <v>0</v>
      </c>
      <c r="BJ61" s="370">
        <v>0</v>
      </c>
      <c r="BK61" s="370">
        <v>0</v>
      </c>
      <c r="BL61" s="370">
        <v>0</v>
      </c>
      <c r="BM61" s="370">
        <v>0</v>
      </c>
      <c r="BN61" s="370">
        <v>0</v>
      </c>
      <c r="BO61" s="370">
        <v>0</v>
      </c>
      <c r="BP61" s="370">
        <v>0</v>
      </c>
      <c r="BQ61" s="370">
        <v>0</v>
      </c>
      <c r="BR61" s="370">
        <v>0</v>
      </c>
      <c r="BS61" s="370">
        <v>4855.3999999999996</v>
      </c>
      <c r="BT61" s="370">
        <v>0</v>
      </c>
      <c r="BU61" s="370">
        <v>0</v>
      </c>
      <c r="BV61" s="370">
        <v>0</v>
      </c>
      <c r="BW61" s="370">
        <v>0</v>
      </c>
      <c r="BX61" s="370">
        <v>0</v>
      </c>
      <c r="BY61" s="370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0">
        <v>4855.3999999999996</v>
      </c>
      <c r="CF61" s="370">
        <v>0</v>
      </c>
      <c r="CG61" s="370">
        <v>0</v>
      </c>
      <c r="CH61" s="370">
        <v>0</v>
      </c>
      <c r="CI61" s="48" t="s">
        <v>1987</v>
      </c>
      <c r="CJ61" s="48" t="s">
        <v>1990</v>
      </c>
      <c r="CK61" s="48" t="s">
        <v>1993</v>
      </c>
      <c r="CL61" s="48" t="s">
        <v>1990</v>
      </c>
      <c r="CM61" s="48" t="s">
        <v>1990</v>
      </c>
      <c r="CN61" s="48" t="s">
        <v>1990</v>
      </c>
      <c r="CO61" s="48" t="str">
        <f t="shared" si="16"/>
        <v>2.1.4.1.1.1</v>
      </c>
      <c r="CP61" s="48" t="str">
        <f>+VLOOKUP(Tabla1[[#This Row],[ESPECÍFICA]],CLASIFICADOR_,2,0)</f>
        <v>2.1.4.1.1.1 - COMPENSACION POR TIEMPO DE SERVICIOS DEL REGIMEN LABORAL PRIVADO Y REGIMEN DEL SERVICIO CIVIL</v>
      </c>
      <c r="CQ61" s="48" t="str">
        <f>+VLOOKUP(Tabla1[[#This Row],[ESPECÍFICA]],CLASIFICADOR_,3,0)</f>
        <v>02.SERVIR</v>
      </c>
      <c r="CR61" s="48" t="str">
        <f>+VLOOKUP(Tabla1[[#This Row],[ESPECÍFICA]],CLASIFICADOR_,4,0)</f>
        <v xml:space="preserve"> </v>
      </c>
      <c r="CS61" s="48">
        <f>+VLOOKUP(Tabla1[[#This Row],[ESPECÍFICA]],CLASIFICADOR_,5,0)</f>
        <v>0</v>
      </c>
      <c r="CT61" s="113" t="str">
        <f>+VLOOKUP(Tabla1[[#This Row],[ESPECÍFICA]],CLASIFICADOR_,6,0)</f>
        <v>N/R</v>
      </c>
      <c r="CU61" s="48" t="str">
        <f>+VLOOKUP(Tabla1[[#This Row],[ESPECÍFICA]],CLASIFICADOR_,7,0)</f>
        <v>N/R</v>
      </c>
      <c r="CV61" s="48">
        <f>+VLOOKUP(Tabla1[[#This Row],[ESPECÍFICA]],CLASIFICADOR_,8,0)</f>
        <v>0</v>
      </c>
      <c r="CW61" s="113" t="str">
        <f>+CONCATENATE("2.",Tabla1[[#This Row],[generica]])</f>
        <v>2.1.PERSONAL Y OBLIGACIONES SOCIALES</v>
      </c>
      <c r="CX61" s="48" t="str">
        <f t="shared" si="5"/>
        <v>0005-OPP</v>
      </c>
      <c r="CY61" s="113" t="str">
        <f t="shared" si="6"/>
        <v>0005-OPP</v>
      </c>
      <c r="CZ61" s="20" t="str">
        <f t="shared" si="7"/>
        <v>0005-OPP</v>
      </c>
      <c r="DA61" s="113" t="str">
        <f>+CONCATENATE(Tabla1[[#This Row],[CC COMPLETO]],Tabla1[[#This Row],[ESPECÍFICA]])</f>
        <v>0005-OPP2.1.4.1.1.1</v>
      </c>
      <c r="DB61" s="49">
        <f t="shared" si="8"/>
        <v>4855.3999999999996</v>
      </c>
      <c r="DC61" s="49">
        <f t="shared" si="9"/>
        <v>4855.3999999999996</v>
      </c>
      <c r="DD61" s="49">
        <f t="shared" si="10"/>
        <v>4855.3999999999996</v>
      </c>
      <c r="DE61" s="49">
        <f t="shared" si="11"/>
        <v>6954</v>
      </c>
      <c r="DF61" s="49">
        <f t="shared" si="12"/>
        <v>0</v>
      </c>
      <c r="DG61" s="49">
        <f t="shared" si="13"/>
        <v>2099.6000000000004</v>
      </c>
      <c r="DH61" s="49">
        <f t="shared" si="14"/>
        <v>9053.6</v>
      </c>
      <c r="DI61" s="50">
        <f t="shared" si="15"/>
        <v>0</v>
      </c>
      <c r="DJ61" s="78">
        <f>+SUM(Tabla1[[#This Row],[EJECUTADO 01]:[EJECUTADO 06]])</f>
        <v>0</v>
      </c>
      <c r="DK61" s="78">
        <f>+Tabla1[[#This Row],[mto_devenga_01]]</f>
        <v>0</v>
      </c>
      <c r="DL61" s="78">
        <f>+Tabla1[[#This Row],[mto_devenga_02]]</f>
        <v>0</v>
      </c>
      <c r="DM61" s="78">
        <f>+Tabla1[[#This Row],[mto_devenga_03]]</f>
        <v>0</v>
      </c>
      <c r="DN61" s="78">
        <f>+Tabla1[[#This Row],[mto_devenga_04]]</f>
        <v>0</v>
      </c>
      <c r="DO61" s="78">
        <f>+Tabla1[[#This Row],[mto_devenga_05]]</f>
        <v>0</v>
      </c>
      <c r="DP61" s="76">
        <f>+Tabla1[[#This Row],[mto_devenga_06]]</f>
        <v>0</v>
      </c>
      <c r="DQ61" s="76">
        <f>+Tabla1[[#This Row],[mto_devenga_07]]</f>
        <v>0</v>
      </c>
      <c r="DR61" s="76">
        <f>+Tabla1[[#This Row],[mto_devenga_08]]</f>
        <v>0</v>
      </c>
      <c r="DS61" s="76">
        <f>+Tabla1[[#This Row],[mto_devenga_09]]</f>
        <v>4855.3999999999996</v>
      </c>
      <c r="DT61" s="76">
        <f>IFERROR(VLOOKUP(Tabla1[[#This Row],[COD SE]],PF_OCTUBRE,14,0),"0")</f>
        <v>0</v>
      </c>
      <c r="DU61" s="76">
        <f>IFERROR(VLOOKUP(Tabla1[[#This Row],[COD SE]],PF_OCTUBRE,15,0),"0")</f>
        <v>6954.68</v>
      </c>
      <c r="DV61" s="76">
        <f>IFERROR(VLOOKUP(Tabla1[[#This Row],[COD SE]],PF_OCTUBRE,16,0),"0")</f>
        <v>0</v>
      </c>
      <c r="DW61" s="76">
        <f>+SUM(Tabla1[[#This Row],[EJECUTADO 01]:[PF DICIEMBRE
]])</f>
        <v>11810.08</v>
      </c>
      <c r="DX61" s="76">
        <f>IFERROR(VLOOKUP(Tabla1[[#This Row],[COD SE]],PF_OCTUBRE,18,0),"0")</f>
        <v>0</v>
      </c>
      <c r="DY61" s="76">
        <f>IFERROR(VLOOKUP(Tabla1[[#This Row],[COD SE]],PF_OCTUBRE,19,0),"0")</f>
        <v>2098.92</v>
      </c>
      <c r="DZ61" s="76">
        <f>IFERROR(VLOOKUP(Tabla1[[#This Row],[COD SE]],PF_OCTUBRE,20,0),"0")</f>
        <v>2098.92</v>
      </c>
      <c r="EA61" s="76">
        <f>+Tabla1[[#This Row],[TOTAL EJEC REAL]]+Tabla1[[#This Row],[SALDO FINAL]]</f>
        <v>13909</v>
      </c>
      <c r="EB61" s="76">
        <f>IFERROR(VLOOKUP(Tabla1[[#This Row],[COD SE]],PF_OCTUBRE,22,0),"0")</f>
        <v>2098.92</v>
      </c>
      <c r="EC61" s="76">
        <f>+IFERROR(VLOOKUP(Tabla1[[#This Row],[COD SE]],SALDO_ESC_2,7,0),0)</f>
        <v>0</v>
      </c>
      <c r="ED61" s="76">
        <f>+IFERROR(VLOOKUP(Tabla1[[#This Row],[COD SE]],SALDO_ESC_3,7,0),0)</f>
        <v>2098.92</v>
      </c>
      <c r="EE61" s="76">
        <f>+Tabla1[[#This Row],[mto_pim]]-Tabla1[[#This Row],[TRANSF ESC2 ]]</f>
        <v>13909</v>
      </c>
      <c r="EF61" s="76">
        <f>+Tabla1[[#This Row],[mto_pim]]-Tabla1[[#This Row],[TRANFS ESC 3 ]]</f>
        <v>11810.08</v>
      </c>
      <c r="EG61" s="76">
        <f>+IFERROR(VLOOKUP(Tabla1[[#This Row],[COD SE]],HISTORICO,4,0),0)</f>
        <v>0</v>
      </c>
      <c r="EH61" s="76">
        <f>+IFERROR(VLOOKUP(Tabla1[[#This Row],[COD SE]],HISTORICO,5,0),0)</f>
        <v>0</v>
      </c>
      <c r="EI61" s="76">
        <f>+IFERROR(VLOOKUP(Tabla1[[#This Row],[COD SE]],HISTORICO,6,0),0)</f>
        <v>0</v>
      </c>
      <c r="EJ61" s="76">
        <f>+IFERROR(VLOOKUP(Tabla1[[#This Row],[COD SE]],HISTORICO,7,0),0)</f>
        <v>0</v>
      </c>
      <c r="EK61" s="76">
        <f>+IFERROR(VLOOKUP(Tabla1[[#This Row],[COD SE]],HISTORICO,8,0),0)</f>
        <v>0</v>
      </c>
      <c r="EL61" s="76">
        <f>+IFERROR(VLOOKUP(Tabla1[[#This Row],[COD SE]],HISTORICO,9,0),0)</f>
        <v>0</v>
      </c>
      <c r="EM61" s="76">
        <f>+IFERROR(VLOOKUP(Tabla1[[#This Row],[COD SE]],HISTORICO,10,0),0)</f>
        <v>0</v>
      </c>
      <c r="EN61" s="76">
        <f>+IFERROR(VLOOKUP(Tabla1[[#This Row],[COD SE]],HISTORICO,11,0),0)</f>
        <v>0</v>
      </c>
      <c r="EO61" s="76">
        <f>+IFERROR(VLOOKUP(Tabla1[[#This Row],[COD SE]],HISTORICO,12,0),0)</f>
        <v>0</v>
      </c>
      <c r="EP61" s="58">
        <f>+SUM(Tabla1[[#This Row],[EJECUTADO 01]:[EJECUTADO 03]])</f>
        <v>0</v>
      </c>
      <c r="EQ61" s="58">
        <f>+SUM(Tabla1[[#This Row],[EJECUTADO 04]:[EJECUTADO 06]])</f>
        <v>0</v>
      </c>
      <c r="ER61" s="58">
        <f>+SUM(Tabla1[[#This Row],[EJECUTADO 07]:[EJECUTADO 09]])</f>
        <v>4855.3999999999996</v>
      </c>
      <c r="ES61" s="58">
        <f>+SUM(Tabla1[[#This Row],[PF OCTUBRE]:[PF DICIEMBRE
]])</f>
        <v>6954.68</v>
      </c>
      <c r="ET61" s="58">
        <f>+SUM(Tabla1[[#This Row],[EJECUTADO 01]:[EJECUTADO 09]])</f>
        <v>4855.3999999999996</v>
      </c>
    </row>
    <row r="62" spans="1:150" ht="12.75" customHeight="1" x14ac:dyDescent="0.2">
      <c r="A62" s="369">
        <v>2025</v>
      </c>
      <c r="B62" s="369" t="s">
        <v>1969</v>
      </c>
      <c r="C62" s="369" t="s">
        <v>1970</v>
      </c>
      <c r="D62" s="369" t="s">
        <v>1971</v>
      </c>
      <c r="E62" s="369">
        <v>1650</v>
      </c>
      <c r="F62" s="369" t="s">
        <v>1599</v>
      </c>
      <c r="G62" s="369" t="s">
        <v>1999</v>
      </c>
      <c r="H62" s="369" t="s">
        <v>1606</v>
      </c>
      <c r="I62" s="369" t="s">
        <v>2000</v>
      </c>
      <c r="J62" s="369" t="s">
        <v>2029</v>
      </c>
      <c r="K62" s="369" t="s">
        <v>1975</v>
      </c>
      <c r="L62" s="369" t="s">
        <v>1976</v>
      </c>
      <c r="M62" s="369" t="s">
        <v>2030</v>
      </c>
      <c r="N62" s="369">
        <v>1</v>
      </c>
      <c r="O62" s="369" t="s">
        <v>2031</v>
      </c>
      <c r="P62" s="369" t="s">
        <v>2032</v>
      </c>
      <c r="Q62" s="369">
        <v>159</v>
      </c>
      <c r="R62" s="369">
        <v>0</v>
      </c>
      <c r="S62" s="369">
        <v>0</v>
      </c>
      <c r="T62" s="369">
        <v>0</v>
      </c>
      <c r="U62" s="369">
        <v>5</v>
      </c>
      <c r="V62" s="369" t="s">
        <v>1980</v>
      </c>
      <c r="W62" s="369" t="s">
        <v>1981</v>
      </c>
      <c r="X62" s="369" t="s">
        <v>1982</v>
      </c>
      <c r="Y62" s="369" t="s">
        <v>1983</v>
      </c>
      <c r="Z62" s="369" t="s">
        <v>1984</v>
      </c>
      <c r="AA62" s="369" t="s">
        <v>2004</v>
      </c>
      <c r="AB62" s="369" t="s">
        <v>1986</v>
      </c>
      <c r="AC62" s="369" t="s">
        <v>1656</v>
      </c>
      <c r="AD62" s="369" t="s">
        <v>1657</v>
      </c>
      <c r="AE62" s="369" t="s">
        <v>1664</v>
      </c>
      <c r="AF62" s="369" t="s">
        <v>1665</v>
      </c>
      <c r="AG62" s="369" t="s">
        <v>1667</v>
      </c>
      <c r="AH62" s="369">
        <v>9600</v>
      </c>
      <c r="AI62" s="369">
        <v>600</v>
      </c>
      <c r="AJ62" s="369">
        <v>10200</v>
      </c>
      <c r="AK62" s="370">
        <v>8700</v>
      </c>
      <c r="AL62" s="370">
        <v>8700</v>
      </c>
      <c r="AM62" s="370">
        <v>0</v>
      </c>
      <c r="AN62" s="370">
        <v>0</v>
      </c>
      <c r="AO62" s="370">
        <v>0</v>
      </c>
      <c r="AP62" s="370">
        <v>0</v>
      </c>
      <c r="AQ62" s="370">
        <v>0</v>
      </c>
      <c r="AR62" s="370">
        <v>0</v>
      </c>
      <c r="AS62" s="370">
        <v>3800</v>
      </c>
      <c r="AT62" s="370">
        <v>0</v>
      </c>
      <c r="AU62" s="370">
        <v>0</v>
      </c>
      <c r="AV62" s="370">
        <v>0</v>
      </c>
      <c r="AW62" s="370">
        <v>0</v>
      </c>
      <c r="AX62" s="370">
        <v>0</v>
      </c>
      <c r="AY62" s="370">
        <v>0</v>
      </c>
      <c r="AZ62" s="370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3800</v>
      </c>
      <c r="BF62" s="370">
        <v>0</v>
      </c>
      <c r="BG62" s="370">
        <v>0</v>
      </c>
      <c r="BH62" s="370">
        <v>0</v>
      </c>
      <c r="BI62" s="370">
        <v>0</v>
      </c>
      <c r="BJ62" s="370">
        <v>0</v>
      </c>
      <c r="BK62" s="370">
        <v>0</v>
      </c>
      <c r="BL62" s="370">
        <v>0</v>
      </c>
      <c r="BM62" s="370">
        <v>0</v>
      </c>
      <c r="BN62" s="370">
        <v>0</v>
      </c>
      <c r="BO62" s="370">
        <v>0</v>
      </c>
      <c r="BP62" s="370">
        <v>0</v>
      </c>
      <c r="BQ62" s="370">
        <v>3800</v>
      </c>
      <c r="BR62" s="370">
        <v>0</v>
      </c>
      <c r="BS62" s="370">
        <v>0</v>
      </c>
      <c r="BT62" s="370">
        <v>0</v>
      </c>
      <c r="BU62" s="370">
        <v>0</v>
      </c>
      <c r="BV62" s="370">
        <v>0</v>
      </c>
      <c r="BW62" s="370">
        <v>0</v>
      </c>
      <c r="BX62" s="370">
        <v>0</v>
      </c>
      <c r="BY62" s="370">
        <v>0</v>
      </c>
      <c r="BZ62" s="370">
        <v>0</v>
      </c>
      <c r="CA62" s="370">
        <v>0</v>
      </c>
      <c r="CB62" s="370">
        <v>0</v>
      </c>
      <c r="CC62" s="370">
        <v>3800</v>
      </c>
      <c r="CD62" s="370">
        <v>0</v>
      </c>
      <c r="CE62" s="370">
        <v>0</v>
      </c>
      <c r="CF62" s="370">
        <v>0</v>
      </c>
      <c r="CG62" s="370">
        <v>0</v>
      </c>
      <c r="CH62" s="370">
        <v>0</v>
      </c>
      <c r="CI62" s="48" t="s">
        <v>1987</v>
      </c>
      <c r="CJ62" s="48" t="s">
        <v>1990</v>
      </c>
      <c r="CK62" s="48" t="s">
        <v>1990</v>
      </c>
      <c r="CL62" s="48" t="s">
        <v>2005</v>
      </c>
      <c r="CM62" s="48" t="s">
        <v>1990</v>
      </c>
      <c r="CN62" s="48" t="s">
        <v>1993</v>
      </c>
      <c r="CO62" s="48" t="str">
        <f t="shared" si="16"/>
        <v>2.1.1.9.1.4</v>
      </c>
      <c r="CP62" s="48" t="str">
        <f>+VLOOKUP(Tabla1[[#This Row],[ESPECÍFICA]],CLASIFICADOR_,2,0)</f>
        <v>2.1.1.9.1.4 - AGUINALDOS DE CONTRATO ADMINISTRATIVO DE SERVICIOS</v>
      </c>
      <c r="CQ62" s="48" t="str">
        <f>+VLOOKUP(Tabla1[[#This Row],[ESPECÍFICA]],CLASIFICADOR_,3,0)</f>
        <v>01.CAS</v>
      </c>
      <c r="CR62" s="48" t="str">
        <f>+VLOOKUP(Tabla1[[#This Row],[ESPECÍFICA]],CLASIFICADOR_,4,0)</f>
        <v xml:space="preserve"> </v>
      </c>
      <c r="CS62" s="48">
        <f>+VLOOKUP(Tabla1[[#This Row],[ESPECÍFICA]],CLASIFICADOR_,5,0)</f>
        <v>0</v>
      </c>
      <c r="CT62" s="113" t="str">
        <f>+VLOOKUP(Tabla1[[#This Row],[ESPECÍFICA]],CLASIFICADOR_,6,0)</f>
        <v>N/R</v>
      </c>
      <c r="CU62" s="48" t="str">
        <f>+VLOOKUP(Tabla1[[#This Row],[ESPECÍFICA]],CLASIFICADOR_,7,0)</f>
        <v>N/R</v>
      </c>
      <c r="CV62" s="48">
        <f>+VLOOKUP(Tabla1[[#This Row],[ESPECÍFICA]],CLASIFICADOR_,8,0)</f>
        <v>0</v>
      </c>
      <c r="CW62" s="113" t="str">
        <f>+CONCATENATE("2.",Tabla1[[#This Row],[generica]])</f>
        <v>2.1.PERSONAL Y OBLIGACIONES SOCIALES</v>
      </c>
      <c r="CX62" s="48" t="str">
        <f t="shared" si="5"/>
        <v>0005-OPP</v>
      </c>
      <c r="CY62" s="113" t="str">
        <f t="shared" si="6"/>
        <v>0005-OPP</v>
      </c>
      <c r="CZ62" s="20" t="str">
        <f t="shared" si="7"/>
        <v>0005-OPP</v>
      </c>
      <c r="DA62" s="113" t="str">
        <f>+CONCATENATE(Tabla1[[#This Row],[CC COMPLETO]],Tabla1[[#This Row],[ESPECÍFICA]])</f>
        <v>0005-OPP2.1.1.9.1.4</v>
      </c>
      <c r="DB62" s="49">
        <f t="shared" si="8"/>
        <v>3800</v>
      </c>
      <c r="DC62" s="49">
        <f t="shared" si="9"/>
        <v>3800</v>
      </c>
      <c r="DD62" s="49">
        <f t="shared" si="10"/>
        <v>3800</v>
      </c>
      <c r="DE62" s="49">
        <f t="shared" si="11"/>
        <v>1500</v>
      </c>
      <c r="DF62" s="49">
        <f t="shared" si="12"/>
        <v>0</v>
      </c>
      <c r="DG62" s="49">
        <f t="shared" si="13"/>
        <v>4900</v>
      </c>
      <c r="DH62" s="49">
        <f t="shared" si="14"/>
        <v>6400</v>
      </c>
      <c r="DI62" s="50">
        <f t="shared" si="15"/>
        <v>0.39583333333333331</v>
      </c>
      <c r="DJ62" s="78">
        <f>+SUM(Tabla1[[#This Row],[EJECUTADO 01]:[EJECUTADO 06]])</f>
        <v>0</v>
      </c>
      <c r="DK62" s="78">
        <f>+Tabla1[[#This Row],[mto_devenga_01]]</f>
        <v>0</v>
      </c>
      <c r="DL62" s="78">
        <f>+Tabla1[[#This Row],[mto_devenga_02]]</f>
        <v>0</v>
      </c>
      <c r="DM62" s="78">
        <f>+Tabla1[[#This Row],[mto_devenga_03]]</f>
        <v>0</v>
      </c>
      <c r="DN62" s="78">
        <f>+Tabla1[[#This Row],[mto_devenga_04]]</f>
        <v>0</v>
      </c>
      <c r="DO62" s="78">
        <f>+Tabla1[[#This Row],[mto_devenga_05]]</f>
        <v>0</v>
      </c>
      <c r="DP62" s="76">
        <f>+Tabla1[[#This Row],[mto_devenga_06]]</f>
        <v>0</v>
      </c>
      <c r="DQ62" s="76">
        <f>+Tabla1[[#This Row],[mto_devenga_07]]</f>
        <v>3800</v>
      </c>
      <c r="DR62" s="76">
        <f>+Tabla1[[#This Row],[mto_devenga_08]]</f>
        <v>0</v>
      </c>
      <c r="DS62" s="76">
        <f>+Tabla1[[#This Row],[mto_devenga_09]]</f>
        <v>0</v>
      </c>
      <c r="DT62" s="76">
        <f>IFERROR(VLOOKUP(Tabla1[[#This Row],[COD SE]],PF_OCTUBRE,14,0),"0")</f>
        <v>0</v>
      </c>
      <c r="DU62" s="76">
        <f>IFERROR(VLOOKUP(Tabla1[[#This Row],[COD SE]],PF_OCTUBRE,15,0),"0")</f>
        <v>0</v>
      </c>
      <c r="DV62" s="76">
        <f>IFERROR(VLOOKUP(Tabla1[[#This Row],[COD SE]],PF_OCTUBRE,16,0),"0")</f>
        <v>4800</v>
      </c>
      <c r="DW62" s="76">
        <f>+SUM(Tabla1[[#This Row],[EJECUTADO 01]:[PF DICIEMBRE
]])</f>
        <v>8600</v>
      </c>
      <c r="DX62" s="76">
        <f>IFERROR(VLOOKUP(Tabla1[[#This Row],[COD SE]],PF_OCTUBRE,18,0),"0")</f>
        <v>0</v>
      </c>
      <c r="DY62" s="76">
        <f>IFERROR(VLOOKUP(Tabla1[[#This Row],[COD SE]],PF_OCTUBRE,19,0),"0")</f>
        <v>1600</v>
      </c>
      <c r="DZ62" s="76">
        <f>IFERROR(VLOOKUP(Tabla1[[#This Row],[COD SE]],PF_OCTUBRE,20,0),"0")</f>
        <v>1600</v>
      </c>
      <c r="EA62" s="76">
        <f>+Tabla1[[#This Row],[TOTAL EJEC REAL]]+Tabla1[[#This Row],[SALDO FINAL]]</f>
        <v>10200</v>
      </c>
      <c r="EB62" s="76">
        <f>IFERROR(VLOOKUP(Tabla1[[#This Row],[COD SE]],PF_OCTUBRE,22,0),"0")</f>
        <v>6400</v>
      </c>
      <c r="EC62" s="76">
        <f>+IFERROR(VLOOKUP(Tabla1[[#This Row],[COD SE]],SALDO_ESC_2,7,0),0)</f>
        <v>0</v>
      </c>
      <c r="ED62" s="76">
        <f>+IFERROR(VLOOKUP(Tabla1[[#This Row],[COD SE]],SALDO_ESC_3,7,0),0)</f>
        <v>1600</v>
      </c>
      <c r="EE62" s="76">
        <f>+Tabla1[[#This Row],[mto_pim]]-Tabla1[[#This Row],[TRANSF ESC2 ]]</f>
        <v>10200</v>
      </c>
      <c r="EF62" s="76">
        <f>+Tabla1[[#This Row],[mto_pim]]-Tabla1[[#This Row],[TRANFS ESC 3 ]]</f>
        <v>8600</v>
      </c>
      <c r="EG62" s="76">
        <f>+IFERROR(VLOOKUP(Tabla1[[#This Row],[COD SE]],HISTORICO,4,0),0)</f>
        <v>0</v>
      </c>
      <c r="EH62" s="76">
        <f>+IFERROR(VLOOKUP(Tabla1[[#This Row],[COD SE]],HISTORICO,5,0),0)</f>
        <v>0</v>
      </c>
      <c r="EI62" s="76">
        <f>+IFERROR(VLOOKUP(Tabla1[[#This Row],[COD SE]],HISTORICO,6,0),0)</f>
        <v>0</v>
      </c>
      <c r="EJ62" s="76">
        <f>+IFERROR(VLOOKUP(Tabla1[[#This Row],[COD SE]],HISTORICO,7,0),0)</f>
        <v>0</v>
      </c>
      <c r="EK62" s="76">
        <f>+IFERROR(VLOOKUP(Tabla1[[#This Row],[COD SE]],HISTORICO,8,0),0)</f>
        <v>0</v>
      </c>
      <c r="EL62" s="76">
        <f>+IFERROR(VLOOKUP(Tabla1[[#This Row],[COD SE]],HISTORICO,9,0),0)</f>
        <v>0</v>
      </c>
      <c r="EM62" s="76">
        <f>+IFERROR(VLOOKUP(Tabla1[[#This Row],[COD SE]],HISTORICO,10,0),0)</f>
        <v>3900</v>
      </c>
      <c r="EN62" s="76">
        <f>+IFERROR(VLOOKUP(Tabla1[[#This Row],[COD SE]],HISTORICO,11,0),0)</f>
        <v>0</v>
      </c>
      <c r="EO62" s="76">
        <f>+IFERROR(VLOOKUP(Tabla1[[#This Row],[COD SE]],HISTORICO,12,0),0)</f>
        <v>0</v>
      </c>
      <c r="EP62" s="58">
        <f>+SUM(Tabla1[[#This Row],[EJECUTADO 01]:[EJECUTADO 03]])</f>
        <v>0</v>
      </c>
      <c r="EQ62" s="58">
        <f>+SUM(Tabla1[[#This Row],[EJECUTADO 04]:[EJECUTADO 06]])</f>
        <v>0</v>
      </c>
      <c r="ER62" s="58">
        <f>+SUM(Tabla1[[#This Row],[EJECUTADO 07]:[EJECUTADO 09]])</f>
        <v>3800</v>
      </c>
      <c r="ES62" s="58">
        <f>+SUM(Tabla1[[#This Row],[PF OCTUBRE]:[PF DICIEMBRE
]])</f>
        <v>4800</v>
      </c>
      <c r="ET62" s="58">
        <f>+SUM(Tabla1[[#This Row],[EJECUTADO 01]:[EJECUTADO 09]])</f>
        <v>3800</v>
      </c>
    </row>
    <row r="63" spans="1:150" ht="12.75" customHeight="1" x14ac:dyDescent="0.2">
      <c r="A63" s="369">
        <v>2025</v>
      </c>
      <c r="B63" s="369" t="s">
        <v>1969</v>
      </c>
      <c r="C63" s="369" t="s">
        <v>1970</v>
      </c>
      <c r="D63" s="369" t="s">
        <v>1971</v>
      </c>
      <c r="E63" s="369">
        <v>1650</v>
      </c>
      <c r="F63" s="369" t="s">
        <v>1599</v>
      </c>
      <c r="G63" s="369" t="s">
        <v>1999</v>
      </c>
      <c r="H63" s="369" t="s">
        <v>1606</v>
      </c>
      <c r="I63" s="369" t="s">
        <v>2000</v>
      </c>
      <c r="J63" s="369" t="s">
        <v>2029</v>
      </c>
      <c r="K63" s="369" t="s">
        <v>1975</v>
      </c>
      <c r="L63" s="369" t="s">
        <v>1976</v>
      </c>
      <c r="M63" s="369" t="s">
        <v>2030</v>
      </c>
      <c r="N63" s="369">
        <v>1</v>
      </c>
      <c r="O63" s="369" t="s">
        <v>2031</v>
      </c>
      <c r="P63" s="369" t="s">
        <v>2032</v>
      </c>
      <c r="Q63" s="369">
        <v>159</v>
      </c>
      <c r="R63" s="369">
        <v>0</v>
      </c>
      <c r="S63" s="369">
        <v>0</v>
      </c>
      <c r="T63" s="369">
        <v>0</v>
      </c>
      <c r="U63" s="369">
        <v>5</v>
      </c>
      <c r="V63" s="369" t="s">
        <v>1980</v>
      </c>
      <c r="W63" s="369" t="s">
        <v>1981</v>
      </c>
      <c r="X63" s="369" t="s">
        <v>1982</v>
      </c>
      <c r="Y63" s="369" t="s">
        <v>1983</v>
      </c>
      <c r="Z63" s="369" t="s">
        <v>1984</v>
      </c>
      <c r="AA63" s="369" t="s">
        <v>2004</v>
      </c>
      <c r="AB63" s="369" t="s">
        <v>1986</v>
      </c>
      <c r="AC63" s="369" t="s">
        <v>1672</v>
      </c>
      <c r="AD63" s="369" t="s">
        <v>1673</v>
      </c>
      <c r="AE63" s="369" t="s">
        <v>1678</v>
      </c>
      <c r="AF63" s="369" t="s">
        <v>1810</v>
      </c>
      <c r="AG63" s="369" t="s">
        <v>2016</v>
      </c>
      <c r="AH63" s="369">
        <v>0</v>
      </c>
      <c r="AI63" s="369">
        <v>5650</v>
      </c>
      <c r="AJ63" s="369">
        <v>5650</v>
      </c>
      <c r="AK63" s="370">
        <v>5650</v>
      </c>
      <c r="AL63" s="370">
        <v>5650</v>
      </c>
      <c r="AM63" s="370">
        <v>0</v>
      </c>
      <c r="AN63" s="370">
        <v>0</v>
      </c>
      <c r="AO63" s="370">
        <v>0</v>
      </c>
      <c r="AP63" s="370">
        <v>0</v>
      </c>
      <c r="AQ63" s="370">
        <v>0</v>
      </c>
      <c r="AR63" s="370">
        <v>0</v>
      </c>
      <c r="AS63" s="370">
        <v>0</v>
      </c>
      <c r="AT63" s="370">
        <v>188.33</v>
      </c>
      <c r="AU63" s="370">
        <v>1130</v>
      </c>
      <c r="AV63" s="370">
        <v>1130</v>
      </c>
      <c r="AW63" s="370">
        <v>0</v>
      </c>
      <c r="AX63" s="370">
        <v>0</v>
      </c>
      <c r="AY63" s="370">
        <v>0</v>
      </c>
      <c r="AZ63" s="370">
        <v>0</v>
      </c>
      <c r="BA63" s="370">
        <v>0</v>
      </c>
      <c r="BB63" s="370">
        <v>0</v>
      </c>
      <c r="BC63" s="370">
        <v>0</v>
      </c>
      <c r="BD63" s="370">
        <v>0</v>
      </c>
      <c r="BE63" s="370">
        <v>0</v>
      </c>
      <c r="BF63" s="370">
        <v>188.33</v>
      </c>
      <c r="BG63" s="370">
        <v>1130</v>
      </c>
      <c r="BH63" s="370">
        <v>1130</v>
      </c>
      <c r="BI63" s="370">
        <v>0</v>
      </c>
      <c r="BJ63" s="370">
        <v>0</v>
      </c>
      <c r="BK63" s="370">
        <v>0</v>
      </c>
      <c r="BL63" s="370">
        <v>0</v>
      </c>
      <c r="BM63" s="370">
        <v>0</v>
      </c>
      <c r="BN63" s="370">
        <v>0</v>
      </c>
      <c r="BO63" s="370">
        <v>0</v>
      </c>
      <c r="BP63" s="370">
        <v>0</v>
      </c>
      <c r="BQ63" s="370">
        <v>0</v>
      </c>
      <c r="BR63" s="370">
        <v>188.33</v>
      </c>
      <c r="BS63" s="370">
        <v>1130</v>
      </c>
      <c r="BT63" s="370">
        <v>1130</v>
      </c>
      <c r="BU63" s="370">
        <v>0</v>
      </c>
      <c r="BV63" s="370">
        <v>0</v>
      </c>
      <c r="BW63" s="370">
        <v>0</v>
      </c>
      <c r="BX63" s="370">
        <v>0</v>
      </c>
      <c r="BY63" s="370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188.33</v>
      </c>
      <c r="CE63" s="370">
        <v>1130</v>
      </c>
      <c r="CF63" s="370">
        <v>1130</v>
      </c>
      <c r="CG63" s="370">
        <v>0</v>
      </c>
      <c r="CH63" s="370">
        <v>0</v>
      </c>
      <c r="CI63" s="48" t="s">
        <v>1987</v>
      </c>
      <c r="CJ63" s="48" t="s">
        <v>1991</v>
      </c>
      <c r="CK63" s="48" t="s">
        <v>1987</v>
      </c>
      <c r="CL63" s="48" t="s">
        <v>1989</v>
      </c>
      <c r="CM63" s="48" t="s">
        <v>2011</v>
      </c>
      <c r="CN63" s="48" t="s">
        <v>1987</v>
      </c>
      <c r="CO63" s="48" t="str">
        <f t="shared" si="16"/>
        <v>2.3.2.7.5.2</v>
      </c>
      <c r="CP63" s="48" t="str">
        <f>+VLOOKUP(Tabla1[[#This Row],[ESPECÍFICA]],CLASIFICADOR_,2,0)</f>
        <v>2.3.2.7.5.2 - PROPINAS PARA PRACTICANTES</v>
      </c>
      <c r="CQ63" s="48" t="str">
        <f>+VLOOKUP(Tabla1[[#This Row],[ESPECÍFICA]],CLASIFICADOR_,3,0)</f>
        <v>2.3.2.7 - SERVICIOS PROFESIONALES Y TECNICOS</v>
      </c>
      <c r="CR63" s="48" t="str">
        <f>+VLOOKUP(Tabla1[[#This Row],[ESPECÍFICA]],CLASIFICADOR_,4,0)</f>
        <v xml:space="preserve"> </v>
      </c>
      <c r="CS63" s="48">
        <f>+VLOOKUP(Tabla1[[#This Row],[ESPECÍFICA]],CLASIFICADOR_,5,0)</f>
        <v>0</v>
      </c>
      <c r="CT63" s="113" t="str">
        <f>+VLOOKUP(Tabla1[[#This Row],[ESPECÍFICA]],CLASIFICADOR_,6,0)</f>
        <v>N/R</v>
      </c>
      <c r="CU63" s="48" t="str">
        <f>+VLOOKUP(Tabla1[[#This Row],[ESPECÍFICA]],CLASIFICADOR_,7,0)</f>
        <v>N/R</v>
      </c>
      <c r="CV63" s="48">
        <f>+VLOOKUP(Tabla1[[#This Row],[ESPECÍFICA]],CLASIFICADOR_,8,0)</f>
        <v>0</v>
      </c>
      <c r="CW63" s="113" t="str">
        <f>+CONCATENATE("2.",Tabla1[[#This Row],[generica]])</f>
        <v>2.3.BIENES Y SERVICIOS</v>
      </c>
      <c r="CX63" s="48" t="str">
        <f t="shared" si="5"/>
        <v>0005-OPP</v>
      </c>
      <c r="CY63" s="113" t="str">
        <f t="shared" si="6"/>
        <v>0005-OPP</v>
      </c>
      <c r="CZ63" s="20" t="str">
        <f t="shared" si="7"/>
        <v>0005-OPP</v>
      </c>
      <c r="DA63" s="113" t="str">
        <f>+CONCATENATE(Tabla1[[#This Row],[CC COMPLETO]],Tabla1[[#This Row],[ESPECÍFICA]])</f>
        <v>0005-OPP2.3.2.7.5.2</v>
      </c>
      <c r="DB63" s="49">
        <f t="shared" si="8"/>
        <v>2448.33</v>
      </c>
      <c r="DC63" s="49">
        <f t="shared" si="9"/>
        <v>2448.33</v>
      </c>
      <c r="DD63" s="49">
        <f t="shared" si="10"/>
        <v>2448.33</v>
      </c>
      <c r="DE63" s="49">
        <f t="shared" si="11"/>
        <v>0</v>
      </c>
      <c r="DF63" s="49">
        <f t="shared" si="12"/>
        <v>0</v>
      </c>
      <c r="DG63" s="49">
        <f t="shared" si="13"/>
        <v>3201.67</v>
      </c>
      <c r="DH63" s="49">
        <f t="shared" si="14"/>
        <v>3201.67</v>
      </c>
      <c r="DI63" s="50">
        <f t="shared" si="15"/>
        <v>0</v>
      </c>
      <c r="DJ63" s="78">
        <f>+SUM(Tabla1[[#This Row],[EJECUTADO 01]:[EJECUTADO 06]])</f>
        <v>0</v>
      </c>
      <c r="DK63" s="78">
        <f>+Tabla1[[#This Row],[mto_devenga_01]]</f>
        <v>0</v>
      </c>
      <c r="DL63" s="78">
        <f>+Tabla1[[#This Row],[mto_devenga_02]]</f>
        <v>0</v>
      </c>
      <c r="DM63" s="78">
        <f>+Tabla1[[#This Row],[mto_devenga_03]]</f>
        <v>0</v>
      </c>
      <c r="DN63" s="78">
        <f>+Tabla1[[#This Row],[mto_devenga_04]]</f>
        <v>0</v>
      </c>
      <c r="DO63" s="78">
        <f>+Tabla1[[#This Row],[mto_devenga_05]]</f>
        <v>0</v>
      </c>
      <c r="DP63" s="76">
        <f>+Tabla1[[#This Row],[mto_devenga_06]]</f>
        <v>0</v>
      </c>
      <c r="DQ63" s="76">
        <f>+Tabla1[[#This Row],[mto_devenga_07]]</f>
        <v>0</v>
      </c>
      <c r="DR63" s="76">
        <f>+Tabla1[[#This Row],[mto_devenga_08]]</f>
        <v>188.33</v>
      </c>
      <c r="DS63" s="76">
        <f>+Tabla1[[#This Row],[mto_devenga_09]]</f>
        <v>1130</v>
      </c>
      <c r="DT63" s="76">
        <f>IFERROR(VLOOKUP(Tabla1[[#This Row],[COD SE]],PF_OCTUBRE,14,0),"0")</f>
        <v>1130</v>
      </c>
      <c r="DU63" s="76">
        <f>IFERROR(VLOOKUP(Tabla1[[#This Row],[COD SE]],PF_OCTUBRE,15,0),"0")</f>
        <v>1130</v>
      </c>
      <c r="DV63" s="76">
        <f>IFERROR(VLOOKUP(Tabla1[[#This Row],[COD SE]],PF_OCTUBRE,16,0),"0")</f>
        <v>2071.67</v>
      </c>
      <c r="DW63" s="76">
        <f>+SUM(Tabla1[[#This Row],[EJECUTADO 01]:[PF DICIEMBRE
]])</f>
        <v>5650</v>
      </c>
      <c r="DX63" s="76">
        <f>IFERROR(VLOOKUP(Tabla1[[#This Row],[COD SE]],PF_OCTUBRE,18,0),"0")</f>
        <v>0</v>
      </c>
      <c r="DY63" s="76">
        <f>IFERROR(VLOOKUP(Tabla1[[#This Row],[COD SE]],PF_OCTUBRE,19,0),"0")</f>
        <v>0</v>
      </c>
      <c r="DZ63" s="76">
        <f>IFERROR(VLOOKUP(Tabla1[[#This Row],[COD SE]],PF_OCTUBRE,20,0),"0")</f>
        <v>0</v>
      </c>
      <c r="EA63" s="76">
        <f>+Tabla1[[#This Row],[TOTAL EJEC REAL]]+Tabla1[[#This Row],[SALDO FINAL]]</f>
        <v>5650</v>
      </c>
      <c r="EB63" s="76">
        <f>IFERROR(VLOOKUP(Tabla1[[#This Row],[COD SE]],PF_OCTUBRE,22,0),"0")</f>
        <v>2071.67</v>
      </c>
      <c r="EC63" s="76">
        <f>+IFERROR(VLOOKUP(Tabla1[[#This Row],[COD SE]],SALDO_ESC_2,7,0),0)</f>
        <v>0</v>
      </c>
      <c r="ED63" s="76">
        <f>+IFERROR(VLOOKUP(Tabla1[[#This Row],[COD SE]],SALDO_ESC_3,7,0),0)</f>
        <v>0</v>
      </c>
      <c r="EE63" s="76">
        <f>+Tabla1[[#This Row],[mto_pim]]-Tabla1[[#This Row],[TRANSF ESC2 ]]</f>
        <v>5650</v>
      </c>
      <c r="EF63" s="76">
        <f>+Tabla1[[#This Row],[mto_pim]]-Tabla1[[#This Row],[TRANFS ESC 3 ]]</f>
        <v>5650</v>
      </c>
      <c r="EG63" s="76">
        <f>+IFERROR(VLOOKUP(Tabla1[[#This Row],[COD SE]],HISTORICO,4,0),0)</f>
        <v>0</v>
      </c>
      <c r="EH63" s="76">
        <f>+IFERROR(VLOOKUP(Tabla1[[#This Row],[COD SE]],HISTORICO,5,0),0)</f>
        <v>0</v>
      </c>
      <c r="EI63" s="76">
        <f>+IFERROR(VLOOKUP(Tabla1[[#This Row],[COD SE]],HISTORICO,6,0),0)</f>
        <v>0</v>
      </c>
      <c r="EJ63" s="76">
        <f>+IFERROR(VLOOKUP(Tabla1[[#This Row],[COD SE]],HISTORICO,7,0),0)</f>
        <v>0</v>
      </c>
      <c r="EK63" s="76">
        <f>+IFERROR(VLOOKUP(Tabla1[[#This Row],[COD SE]],HISTORICO,8,0),0)</f>
        <v>0</v>
      </c>
      <c r="EL63" s="76">
        <f>+IFERROR(VLOOKUP(Tabla1[[#This Row],[COD SE]],HISTORICO,9,0),0)</f>
        <v>0</v>
      </c>
      <c r="EM63" s="76">
        <f>+IFERROR(VLOOKUP(Tabla1[[#This Row],[COD SE]],HISTORICO,10,0),0)</f>
        <v>0</v>
      </c>
      <c r="EN63" s="76">
        <f>+IFERROR(VLOOKUP(Tabla1[[#This Row],[COD SE]],HISTORICO,11,0),0)</f>
        <v>0</v>
      </c>
      <c r="EO63" s="76">
        <f>+IFERROR(VLOOKUP(Tabla1[[#This Row],[COD SE]],HISTORICO,12,0),0)</f>
        <v>1130</v>
      </c>
      <c r="EP63" s="58">
        <f>+SUM(Tabla1[[#This Row],[EJECUTADO 01]:[EJECUTADO 03]])</f>
        <v>0</v>
      </c>
      <c r="EQ63" s="58">
        <f>+SUM(Tabla1[[#This Row],[EJECUTADO 04]:[EJECUTADO 06]])</f>
        <v>0</v>
      </c>
      <c r="ER63" s="58">
        <f>+SUM(Tabla1[[#This Row],[EJECUTADO 07]:[EJECUTADO 09]])</f>
        <v>1318.33</v>
      </c>
      <c r="ES63" s="58">
        <f>+SUM(Tabla1[[#This Row],[PF OCTUBRE]:[PF DICIEMBRE
]])</f>
        <v>4331.67</v>
      </c>
      <c r="ET63" s="58">
        <f>+SUM(Tabla1[[#This Row],[EJECUTADO 01]:[EJECUTADO 09]])</f>
        <v>1318.33</v>
      </c>
    </row>
    <row r="64" spans="1:150" ht="12.75" customHeight="1" x14ac:dyDescent="0.2">
      <c r="A64" s="369">
        <v>2025</v>
      </c>
      <c r="B64" s="369" t="s">
        <v>1969</v>
      </c>
      <c r="C64" s="369" t="s">
        <v>1970</v>
      </c>
      <c r="D64" s="369" t="s">
        <v>1971</v>
      </c>
      <c r="E64" s="369">
        <v>1650</v>
      </c>
      <c r="F64" s="369" t="s">
        <v>1599</v>
      </c>
      <c r="G64" s="369" t="s">
        <v>1999</v>
      </c>
      <c r="H64" s="369" t="s">
        <v>1606</v>
      </c>
      <c r="I64" s="369" t="s">
        <v>2000</v>
      </c>
      <c r="J64" s="369" t="s">
        <v>2029</v>
      </c>
      <c r="K64" s="369" t="s">
        <v>1975</v>
      </c>
      <c r="L64" s="369" t="s">
        <v>1976</v>
      </c>
      <c r="M64" s="369" t="s">
        <v>2030</v>
      </c>
      <c r="N64" s="369">
        <v>1</v>
      </c>
      <c r="O64" s="369" t="s">
        <v>2031</v>
      </c>
      <c r="P64" s="369" t="s">
        <v>2032</v>
      </c>
      <c r="Q64" s="369">
        <v>159</v>
      </c>
      <c r="R64" s="369">
        <v>0</v>
      </c>
      <c r="S64" s="369">
        <v>0</v>
      </c>
      <c r="T64" s="369">
        <v>0</v>
      </c>
      <c r="U64" s="369">
        <v>5</v>
      </c>
      <c r="V64" s="369" t="s">
        <v>1980</v>
      </c>
      <c r="W64" s="369" t="s">
        <v>1981</v>
      </c>
      <c r="X64" s="369" t="s">
        <v>1982</v>
      </c>
      <c r="Y64" s="369" t="s">
        <v>1983</v>
      </c>
      <c r="Z64" s="369" t="s">
        <v>1984</v>
      </c>
      <c r="AA64" s="369" t="s">
        <v>2004</v>
      </c>
      <c r="AB64" s="369" t="s">
        <v>1986</v>
      </c>
      <c r="AC64" s="369" t="s">
        <v>1656</v>
      </c>
      <c r="AD64" s="369" t="s">
        <v>1668</v>
      </c>
      <c r="AE64" s="369" t="s">
        <v>1669</v>
      </c>
      <c r="AF64" s="369" t="s">
        <v>1669</v>
      </c>
      <c r="AG64" s="369" t="s">
        <v>1671</v>
      </c>
      <c r="AH64" s="369">
        <v>40043</v>
      </c>
      <c r="AI64" s="369">
        <v>4160</v>
      </c>
      <c r="AJ64" s="369">
        <v>44203</v>
      </c>
      <c r="AK64" s="370">
        <v>37702.32</v>
      </c>
      <c r="AL64" s="370">
        <v>37702.32</v>
      </c>
      <c r="AM64" s="370">
        <v>2816.84</v>
      </c>
      <c r="AN64" s="370">
        <v>2816.84</v>
      </c>
      <c r="AO64" s="370">
        <v>2816.84</v>
      </c>
      <c r="AP64" s="370">
        <v>2816.84</v>
      </c>
      <c r="AQ64" s="370">
        <v>3221.03</v>
      </c>
      <c r="AR64" s="370">
        <v>2816.84</v>
      </c>
      <c r="AS64" s="370">
        <v>3250.2</v>
      </c>
      <c r="AT64" s="370">
        <v>3250.2</v>
      </c>
      <c r="AU64" s="370">
        <v>3466.88</v>
      </c>
      <c r="AV64" s="370">
        <v>3466.88</v>
      </c>
      <c r="AW64" s="370">
        <v>0</v>
      </c>
      <c r="AX64" s="370">
        <v>0</v>
      </c>
      <c r="AY64" s="370">
        <v>2816.84</v>
      </c>
      <c r="AZ64" s="370">
        <v>2816.84</v>
      </c>
      <c r="BA64" s="370">
        <v>2816.84</v>
      </c>
      <c r="BB64" s="370">
        <v>2816.84</v>
      </c>
      <c r="BC64" s="370">
        <v>3221.03</v>
      </c>
      <c r="BD64" s="370">
        <v>2816.84</v>
      </c>
      <c r="BE64" s="370">
        <v>3250.2</v>
      </c>
      <c r="BF64" s="370">
        <v>3250.2</v>
      </c>
      <c r="BG64" s="370">
        <v>3466.88</v>
      </c>
      <c r="BH64" s="370">
        <v>3466.88</v>
      </c>
      <c r="BI64" s="370">
        <v>0</v>
      </c>
      <c r="BJ64" s="370">
        <v>0</v>
      </c>
      <c r="BK64" s="370">
        <v>2816.84</v>
      </c>
      <c r="BL64" s="370">
        <v>2816.84</v>
      </c>
      <c r="BM64" s="370">
        <v>2816.84</v>
      </c>
      <c r="BN64" s="370">
        <v>2816.84</v>
      </c>
      <c r="BO64" s="370">
        <v>3221.03</v>
      </c>
      <c r="BP64" s="370">
        <v>2816.84</v>
      </c>
      <c r="BQ64" s="370">
        <v>3250.2</v>
      </c>
      <c r="BR64" s="370">
        <v>3250.2</v>
      </c>
      <c r="BS64" s="370">
        <v>3466.88</v>
      </c>
      <c r="BT64" s="370">
        <v>3466.88</v>
      </c>
      <c r="BU64" s="370">
        <v>0</v>
      </c>
      <c r="BV64" s="370">
        <v>0</v>
      </c>
      <c r="BW64" s="370">
        <v>2816.84</v>
      </c>
      <c r="BX64" s="370">
        <v>2816.84</v>
      </c>
      <c r="BY64" s="370">
        <v>2816.84</v>
      </c>
      <c r="BZ64" s="370">
        <v>2816.84</v>
      </c>
      <c r="CA64" s="370">
        <v>3221.03</v>
      </c>
      <c r="CB64" s="370">
        <v>2816.84</v>
      </c>
      <c r="CC64" s="370">
        <v>3250.2</v>
      </c>
      <c r="CD64" s="370">
        <v>3250.2</v>
      </c>
      <c r="CE64" s="370">
        <v>3466.88</v>
      </c>
      <c r="CF64" s="370">
        <v>3466.88</v>
      </c>
      <c r="CG64" s="370">
        <v>0</v>
      </c>
      <c r="CH64" s="370">
        <v>0</v>
      </c>
      <c r="CI64" s="48" t="s">
        <v>1987</v>
      </c>
      <c r="CJ64" s="48" t="s">
        <v>1990</v>
      </c>
      <c r="CK64" s="48" t="s">
        <v>1991</v>
      </c>
      <c r="CL64" s="48" t="s">
        <v>1990</v>
      </c>
      <c r="CM64" s="48" t="s">
        <v>1990</v>
      </c>
      <c r="CN64" s="48" t="s">
        <v>2014</v>
      </c>
      <c r="CO64" s="48" t="str">
        <f t="shared" si="16"/>
        <v>2.1.3.1.1.15</v>
      </c>
      <c r="CP64" s="48" t="str">
        <f>+VLOOKUP(Tabla1[[#This Row],[ESPECÍFICA]],CLASIFICADOR_,2,0)</f>
        <v>2.1.3.1.1.15 - CONTRIBUCIONES A ESSALUD DE CONTRATO ADMINISTRATIVO DE SERVICIOS</v>
      </c>
      <c r="CQ64" s="48" t="str">
        <f>+VLOOKUP(Tabla1[[#This Row],[ESPECÍFICA]],CLASIFICADOR_,3,0)</f>
        <v>01.CAS</v>
      </c>
      <c r="CR64" s="48" t="str">
        <f>+VLOOKUP(Tabla1[[#This Row],[ESPECÍFICA]],CLASIFICADOR_,4,0)</f>
        <v xml:space="preserve"> </v>
      </c>
      <c r="CS64" s="48">
        <f>+VLOOKUP(Tabla1[[#This Row],[ESPECÍFICA]],CLASIFICADOR_,5,0)</f>
        <v>0</v>
      </c>
      <c r="CT64" s="113" t="str">
        <f>+VLOOKUP(Tabla1[[#This Row],[ESPECÍFICA]],CLASIFICADOR_,6,0)</f>
        <v>N/R</v>
      </c>
      <c r="CU64" s="48" t="str">
        <f>+VLOOKUP(Tabla1[[#This Row],[ESPECÍFICA]],CLASIFICADOR_,7,0)</f>
        <v>N/R</v>
      </c>
      <c r="CV64" s="48">
        <f>+VLOOKUP(Tabla1[[#This Row],[ESPECÍFICA]],CLASIFICADOR_,8,0)</f>
        <v>0</v>
      </c>
      <c r="CW64" s="113" t="str">
        <f>+CONCATENATE("2.",Tabla1[[#This Row],[generica]])</f>
        <v>2.1.PERSONAL Y OBLIGACIONES SOCIALES</v>
      </c>
      <c r="CX64" s="48" t="str">
        <f t="shared" si="5"/>
        <v>0005-OPP</v>
      </c>
      <c r="CY64" s="113" t="str">
        <f t="shared" si="6"/>
        <v>0005-OPP</v>
      </c>
      <c r="CZ64" s="20" t="str">
        <f t="shared" si="7"/>
        <v>0005-OPP</v>
      </c>
      <c r="DA64" s="113" t="str">
        <f>+CONCATENATE(Tabla1[[#This Row],[CC COMPLETO]],Tabla1[[#This Row],[ESPECÍFICA]])</f>
        <v>0005-OPP2.1.3.1.1.15</v>
      </c>
      <c r="DB64" s="49">
        <f t="shared" si="8"/>
        <v>30739.390000000007</v>
      </c>
      <c r="DC64" s="49">
        <f t="shared" si="9"/>
        <v>30739.390000000007</v>
      </c>
      <c r="DD64" s="49">
        <f t="shared" si="10"/>
        <v>30739.390000000007</v>
      </c>
      <c r="DE64" s="49">
        <f t="shared" si="11"/>
        <v>6500.68</v>
      </c>
      <c r="DF64" s="49">
        <f t="shared" si="12"/>
        <v>0</v>
      </c>
      <c r="DG64" s="49">
        <f t="shared" si="13"/>
        <v>6962.929999999993</v>
      </c>
      <c r="DH64" s="49">
        <f t="shared" si="14"/>
        <v>13463.609999999993</v>
      </c>
      <c r="DI64" s="50">
        <f t="shared" si="15"/>
        <v>0.76765951602027838</v>
      </c>
      <c r="DJ64" s="78">
        <f>+SUM(Tabla1[[#This Row],[EJECUTADO 01]:[EJECUTADO 06]])</f>
        <v>17305.230000000003</v>
      </c>
      <c r="DK64" s="78">
        <f>+Tabla1[[#This Row],[mto_devenga_01]]</f>
        <v>2816.84</v>
      </c>
      <c r="DL64" s="78">
        <f>+Tabla1[[#This Row],[mto_devenga_02]]</f>
        <v>2816.84</v>
      </c>
      <c r="DM64" s="78">
        <f>+Tabla1[[#This Row],[mto_devenga_03]]</f>
        <v>2816.84</v>
      </c>
      <c r="DN64" s="78">
        <f>+Tabla1[[#This Row],[mto_devenga_04]]</f>
        <v>2816.84</v>
      </c>
      <c r="DO64" s="78">
        <f>+Tabla1[[#This Row],[mto_devenga_05]]</f>
        <v>3221.03</v>
      </c>
      <c r="DP64" s="76">
        <f>+Tabla1[[#This Row],[mto_devenga_06]]</f>
        <v>2816.84</v>
      </c>
      <c r="DQ64" s="76">
        <f>+Tabla1[[#This Row],[mto_devenga_07]]</f>
        <v>3250.2</v>
      </c>
      <c r="DR64" s="76">
        <f>+Tabla1[[#This Row],[mto_devenga_08]]</f>
        <v>3250.2</v>
      </c>
      <c r="DS64" s="76">
        <f>+Tabla1[[#This Row],[mto_devenga_09]]</f>
        <v>3466.88</v>
      </c>
      <c r="DT64" s="76">
        <f>IFERROR(VLOOKUP(Tabla1[[#This Row],[COD SE]],PF_OCTUBRE,14,0),"0")</f>
        <v>3466.8799999999992</v>
      </c>
      <c r="DU64" s="76">
        <f>IFERROR(VLOOKUP(Tabla1[[#This Row],[COD SE]],PF_OCTUBRE,15,0),"0")</f>
        <v>3466.8799999999992</v>
      </c>
      <c r="DV64" s="76">
        <f>IFERROR(VLOOKUP(Tabla1[[#This Row],[COD SE]],PF_OCTUBRE,16,0),"0")</f>
        <v>3466.8799999999997</v>
      </c>
      <c r="DW64" s="76">
        <f>+SUM(Tabla1[[#This Row],[EJECUTADO 01]:[PF DICIEMBRE
]])</f>
        <v>37673.15</v>
      </c>
      <c r="DX64" s="76">
        <f>IFERROR(VLOOKUP(Tabla1[[#This Row],[COD SE]],PF_OCTUBRE,18,0),"0")</f>
        <v>0</v>
      </c>
      <c r="DY64" s="76">
        <f>IFERROR(VLOOKUP(Tabla1[[#This Row],[COD SE]],PF_OCTUBRE,19,0),"0")</f>
        <v>6529.8499999999995</v>
      </c>
      <c r="DZ64" s="76">
        <f>IFERROR(VLOOKUP(Tabla1[[#This Row],[COD SE]],PF_OCTUBRE,20,0),"0")</f>
        <v>6529.8499999999995</v>
      </c>
      <c r="EA64" s="76">
        <f>+Tabla1[[#This Row],[TOTAL EJEC REAL]]+Tabla1[[#This Row],[SALDO FINAL]]</f>
        <v>44203</v>
      </c>
      <c r="EB64" s="76">
        <f>IFERROR(VLOOKUP(Tabla1[[#This Row],[COD SE]],PF_OCTUBRE,22,0),"0")</f>
        <v>9996.73</v>
      </c>
      <c r="EC64" s="76">
        <f>+IFERROR(VLOOKUP(Tabla1[[#This Row],[COD SE]],SALDO_ESC_2,7,0),0)</f>
        <v>0</v>
      </c>
      <c r="ED64" s="76">
        <f>+IFERROR(VLOOKUP(Tabla1[[#This Row],[COD SE]],SALDO_ESC_3,7,0),0)</f>
        <v>6529.8499999999995</v>
      </c>
      <c r="EE64" s="76">
        <f>+Tabla1[[#This Row],[mto_pim]]-Tabla1[[#This Row],[TRANSF ESC2 ]]</f>
        <v>44203</v>
      </c>
      <c r="EF64" s="76">
        <f>+Tabla1[[#This Row],[mto_pim]]-Tabla1[[#This Row],[TRANFS ESC 3 ]]</f>
        <v>37673.15</v>
      </c>
      <c r="EG64" s="76">
        <f>+IFERROR(VLOOKUP(Tabla1[[#This Row],[COD SE]],HISTORICO,4,0),0)</f>
        <v>3450.6799999999994</v>
      </c>
      <c r="EH64" s="76">
        <f>+IFERROR(VLOOKUP(Tabla1[[#This Row],[COD SE]],HISTORICO,5,0),0)</f>
        <v>2816.8399999999997</v>
      </c>
      <c r="EI64" s="76">
        <f>+IFERROR(VLOOKUP(Tabla1[[#This Row],[COD SE]],HISTORICO,6,0),0)</f>
        <v>2816.8399999999997</v>
      </c>
      <c r="EJ64" s="76">
        <f>+IFERROR(VLOOKUP(Tabla1[[#This Row],[COD SE]],HISTORICO,7,0),0)</f>
        <v>2816.8399999999997</v>
      </c>
      <c r="EK64" s="76">
        <f>+IFERROR(VLOOKUP(Tabla1[[#This Row],[COD SE]],HISTORICO,8,0),0)</f>
        <v>3189.4399999999996</v>
      </c>
      <c r="EL64" s="76">
        <f>+IFERROR(VLOOKUP(Tabla1[[#This Row],[COD SE]],HISTORICO,9,0),0)</f>
        <v>2816.8399999999997</v>
      </c>
      <c r="EM64" s="76">
        <f>+IFERROR(VLOOKUP(Tabla1[[#This Row],[COD SE]],HISTORICO,10,0),0)</f>
        <v>3250.1999999999994</v>
      </c>
      <c r="EN64" s="76">
        <f>+IFERROR(VLOOKUP(Tabla1[[#This Row],[COD SE]],HISTORICO,11,0),0)</f>
        <v>3250.1999999999994</v>
      </c>
      <c r="EO64" s="76">
        <f>+IFERROR(VLOOKUP(Tabla1[[#This Row],[COD SE]],HISTORICO,12,0),0)</f>
        <v>3466.8799999999992</v>
      </c>
      <c r="EP64" s="58">
        <f>+SUM(Tabla1[[#This Row],[EJECUTADO 01]:[EJECUTADO 03]])</f>
        <v>8450.52</v>
      </c>
      <c r="EQ64" s="58">
        <f>+SUM(Tabla1[[#This Row],[EJECUTADO 04]:[EJECUTADO 06]])</f>
        <v>8854.7100000000009</v>
      </c>
      <c r="ER64" s="58">
        <f>+SUM(Tabla1[[#This Row],[EJECUTADO 07]:[EJECUTADO 09]])</f>
        <v>9967.2799999999988</v>
      </c>
      <c r="ES64" s="58">
        <f>+SUM(Tabla1[[#This Row],[PF OCTUBRE]:[PF DICIEMBRE
]])</f>
        <v>10400.639999999998</v>
      </c>
      <c r="ET64" s="58">
        <f>+SUM(Tabla1[[#This Row],[EJECUTADO 01]:[EJECUTADO 09]])</f>
        <v>27272.510000000006</v>
      </c>
    </row>
    <row r="65" spans="1:150" ht="12.75" customHeight="1" x14ac:dyDescent="0.2">
      <c r="A65" s="369">
        <v>2025</v>
      </c>
      <c r="B65" s="369" t="s">
        <v>1969</v>
      </c>
      <c r="C65" s="369" t="s">
        <v>1970</v>
      </c>
      <c r="D65" s="369" t="s">
        <v>1971</v>
      </c>
      <c r="E65" s="369">
        <v>1650</v>
      </c>
      <c r="F65" s="369" t="s">
        <v>1599</v>
      </c>
      <c r="G65" s="369" t="s">
        <v>1999</v>
      </c>
      <c r="H65" s="369" t="s">
        <v>1606</v>
      </c>
      <c r="I65" s="369" t="s">
        <v>2000</v>
      </c>
      <c r="J65" s="369" t="s">
        <v>2029</v>
      </c>
      <c r="K65" s="369" t="s">
        <v>1975</v>
      </c>
      <c r="L65" s="369" t="s">
        <v>1976</v>
      </c>
      <c r="M65" s="369" t="s">
        <v>2030</v>
      </c>
      <c r="N65" s="369">
        <v>1</v>
      </c>
      <c r="O65" s="369" t="s">
        <v>2031</v>
      </c>
      <c r="P65" s="369" t="s">
        <v>2032</v>
      </c>
      <c r="Q65" s="369">
        <v>159</v>
      </c>
      <c r="R65" s="369">
        <v>0</v>
      </c>
      <c r="S65" s="369">
        <v>0</v>
      </c>
      <c r="T65" s="369">
        <v>0</v>
      </c>
      <c r="U65" s="369">
        <v>5</v>
      </c>
      <c r="V65" s="369" t="s">
        <v>1980</v>
      </c>
      <c r="W65" s="369" t="s">
        <v>1981</v>
      </c>
      <c r="X65" s="369" t="s">
        <v>1982</v>
      </c>
      <c r="Y65" s="369" t="s">
        <v>1983</v>
      </c>
      <c r="Z65" s="369" t="s">
        <v>1984</v>
      </c>
      <c r="AA65" s="369" t="s">
        <v>2004</v>
      </c>
      <c r="AB65" s="369" t="s">
        <v>1986</v>
      </c>
      <c r="AC65" s="369" t="s">
        <v>1672</v>
      </c>
      <c r="AD65" s="369" t="s">
        <v>1673</v>
      </c>
      <c r="AE65" s="369" t="s">
        <v>1678</v>
      </c>
      <c r="AF65" s="369" t="s">
        <v>1707</v>
      </c>
      <c r="AG65" s="369" t="s">
        <v>1708</v>
      </c>
      <c r="AH65" s="369">
        <v>425000</v>
      </c>
      <c r="AI65" s="369">
        <v>-425000</v>
      </c>
      <c r="AJ65" s="369">
        <v>0</v>
      </c>
      <c r="AK65" s="370">
        <v>0</v>
      </c>
      <c r="AL65" s="370">
        <v>0</v>
      </c>
      <c r="AM65" s="370">
        <v>0</v>
      </c>
      <c r="AN65" s="370">
        <v>0</v>
      </c>
      <c r="AO65" s="370">
        <v>0</v>
      </c>
      <c r="AP65" s="370">
        <v>0</v>
      </c>
      <c r="AQ65" s="370">
        <v>0</v>
      </c>
      <c r="AR65" s="370">
        <v>0</v>
      </c>
      <c r="AS65" s="370">
        <v>0</v>
      </c>
      <c r="AT65" s="370">
        <v>0</v>
      </c>
      <c r="AU65" s="370">
        <v>0</v>
      </c>
      <c r="AV65" s="370">
        <v>0</v>
      </c>
      <c r="AW65" s="370">
        <v>0</v>
      </c>
      <c r="AX65" s="370">
        <v>0</v>
      </c>
      <c r="AY65" s="370">
        <v>0</v>
      </c>
      <c r="AZ65" s="370">
        <v>0</v>
      </c>
      <c r="BA65" s="370">
        <v>0</v>
      </c>
      <c r="BB65" s="370">
        <v>0</v>
      </c>
      <c r="BC65" s="370">
        <v>0</v>
      </c>
      <c r="BD65" s="370">
        <v>0</v>
      </c>
      <c r="BE65" s="370">
        <v>0</v>
      </c>
      <c r="BF65" s="370">
        <v>0</v>
      </c>
      <c r="BG65" s="370">
        <v>0</v>
      </c>
      <c r="BH65" s="370">
        <v>0</v>
      </c>
      <c r="BI65" s="370">
        <v>0</v>
      </c>
      <c r="BJ65" s="370">
        <v>0</v>
      </c>
      <c r="BK65" s="370">
        <v>0</v>
      </c>
      <c r="BL65" s="370">
        <v>0</v>
      </c>
      <c r="BM65" s="370">
        <v>0</v>
      </c>
      <c r="BN65" s="370">
        <v>0</v>
      </c>
      <c r="BO65" s="370">
        <v>0</v>
      </c>
      <c r="BP65" s="370">
        <v>0</v>
      </c>
      <c r="BQ65" s="370">
        <v>0</v>
      </c>
      <c r="BR65" s="370">
        <v>0</v>
      </c>
      <c r="BS65" s="370">
        <v>0</v>
      </c>
      <c r="BT65" s="370">
        <v>0</v>
      </c>
      <c r="BU65" s="370">
        <v>0</v>
      </c>
      <c r="BV65" s="370">
        <v>0</v>
      </c>
      <c r="BW65" s="370">
        <v>0</v>
      </c>
      <c r="BX65" s="370">
        <v>0</v>
      </c>
      <c r="BY65" s="370">
        <v>0</v>
      </c>
      <c r="BZ65" s="370">
        <v>0</v>
      </c>
      <c r="CA65" s="370">
        <v>0</v>
      </c>
      <c r="CB65" s="370">
        <v>0</v>
      </c>
      <c r="CC65" s="370">
        <v>0</v>
      </c>
      <c r="CD65" s="370">
        <v>0</v>
      </c>
      <c r="CE65" s="370">
        <v>0</v>
      </c>
      <c r="CF65" s="370">
        <v>0</v>
      </c>
      <c r="CG65" s="370">
        <v>0</v>
      </c>
      <c r="CH65" s="370">
        <v>0</v>
      </c>
      <c r="CI65" s="48" t="s">
        <v>1987</v>
      </c>
      <c r="CJ65" s="48" t="s">
        <v>1991</v>
      </c>
      <c r="CK65" s="48" t="s">
        <v>1987</v>
      </c>
      <c r="CL65" s="48" t="s">
        <v>1989</v>
      </c>
      <c r="CM65" s="48" t="s">
        <v>2010</v>
      </c>
      <c r="CN65" s="48" t="s">
        <v>2012</v>
      </c>
      <c r="CO65" s="48" t="str">
        <f t="shared" si="16"/>
        <v>2.3.2.7.13.98</v>
      </c>
      <c r="CP65" s="48" t="str">
        <f>+VLOOKUP(Tabla1[[#This Row],[ESPECÍFICA]],CLASIFICADOR_,2,0)</f>
        <v>2.3.2.7.13.98 - OTROS SERVICIOS TÉCNICOS Y PROFESIONALES DESARROLLADOS POR PERSONAS JURÍDICAS</v>
      </c>
      <c r="CQ65" s="48" t="str">
        <f>+VLOOKUP(Tabla1[[#This Row],[ESPECÍFICA]],CLASIFICADOR_,3,0)</f>
        <v>2.3.2.7 - SERVICIOS PROFESIONALES Y TECNICOS</v>
      </c>
      <c r="CR65" s="48" t="str">
        <f>+VLOOKUP(Tabla1[[#This Row],[ESPECÍFICA]],CLASIFICADOR_,4,0)</f>
        <v xml:space="preserve"> </v>
      </c>
      <c r="CS65" s="48">
        <f>+VLOOKUP(Tabla1[[#This Row],[ESPECÍFICA]],CLASIFICADOR_,5,0)</f>
        <v>0</v>
      </c>
      <c r="CT65" s="113" t="str">
        <f>+VLOOKUP(Tabla1[[#This Row],[ESPECÍFICA]],CLASIFICADOR_,6,0)</f>
        <v>N/R</v>
      </c>
      <c r="CU65" s="48" t="str">
        <f>+VLOOKUP(Tabla1[[#This Row],[ESPECÍFICA]],CLASIFICADOR_,7,0)</f>
        <v>N/R</v>
      </c>
      <c r="CV65" s="48">
        <f>+VLOOKUP(Tabla1[[#This Row],[ESPECÍFICA]],CLASIFICADOR_,8,0)</f>
        <v>0</v>
      </c>
      <c r="CW65" s="113" t="str">
        <f>+CONCATENATE("2.",Tabla1[[#This Row],[generica]])</f>
        <v>2.3.BIENES Y SERVICIOS</v>
      </c>
      <c r="CX65" s="48" t="str">
        <f t="shared" si="5"/>
        <v>0005-OPP</v>
      </c>
      <c r="CY65" s="113" t="str">
        <f t="shared" si="6"/>
        <v>0005-OPP</v>
      </c>
      <c r="CZ65" s="20" t="str">
        <f t="shared" si="7"/>
        <v>0005-OPP</v>
      </c>
      <c r="DA65" s="113" t="str">
        <f>+CONCATENATE(Tabla1[[#This Row],[CC COMPLETO]],Tabla1[[#This Row],[ESPECÍFICA]])</f>
        <v>0005-OPP2.3.2.7.13.98</v>
      </c>
      <c r="DB65" s="49">
        <f t="shared" si="8"/>
        <v>0</v>
      </c>
      <c r="DC65" s="49">
        <f t="shared" si="9"/>
        <v>0</v>
      </c>
      <c r="DD65" s="49">
        <f t="shared" si="10"/>
        <v>0</v>
      </c>
      <c r="DE65" s="49">
        <f t="shared" si="11"/>
        <v>0</v>
      </c>
      <c r="DF65" s="49">
        <f t="shared" si="12"/>
        <v>0</v>
      </c>
      <c r="DG65" s="49">
        <f t="shared" si="13"/>
        <v>0</v>
      </c>
      <c r="DH65" s="49">
        <f t="shared" si="14"/>
        <v>0</v>
      </c>
      <c r="DI65" s="50">
        <f t="shared" si="15"/>
        <v>0</v>
      </c>
      <c r="DJ65" s="78">
        <f>+SUM(Tabla1[[#This Row],[EJECUTADO 01]:[EJECUTADO 06]])</f>
        <v>0</v>
      </c>
      <c r="DK65" s="78">
        <f>+Tabla1[[#This Row],[mto_devenga_01]]</f>
        <v>0</v>
      </c>
      <c r="DL65" s="78">
        <f>+Tabla1[[#This Row],[mto_devenga_02]]</f>
        <v>0</v>
      </c>
      <c r="DM65" s="78">
        <f>+Tabla1[[#This Row],[mto_devenga_03]]</f>
        <v>0</v>
      </c>
      <c r="DN65" s="78">
        <f>+Tabla1[[#This Row],[mto_devenga_04]]</f>
        <v>0</v>
      </c>
      <c r="DO65" s="78">
        <f>+Tabla1[[#This Row],[mto_devenga_05]]</f>
        <v>0</v>
      </c>
      <c r="DP65" s="76">
        <f>+Tabla1[[#This Row],[mto_devenga_06]]</f>
        <v>0</v>
      </c>
      <c r="DQ65" s="76">
        <f>+Tabla1[[#This Row],[mto_devenga_07]]</f>
        <v>0</v>
      </c>
      <c r="DR65" s="76">
        <f>+Tabla1[[#This Row],[mto_devenga_08]]</f>
        <v>0</v>
      </c>
      <c r="DS65" s="76">
        <f>+Tabla1[[#This Row],[mto_devenga_09]]</f>
        <v>0</v>
      </c>
      <c r="DT65" s="76">
        <f>IFERROR(VLOOKUP(Tabla1[[#This Row],[COD SE]],PF_OCTUBRE,14,0),"0")</f>
        <v>0</v>
      </c>
      <c r="DU65" s="76">
        <f>IFERROR(VLOOKUP(Tabla1[[#This Row],[COD SE]],PF_OCTUBRE,15,0),"0")</f>
        <v>0</v>
      </c>
      <c r="DV65" s="76">
        <f>IFERROR(VLOOKUP(Tabla1[[#This Row],[COD SE]],PF_OCTUBRE,16,0),"0")</f>
        <v>0</v>
      </c>
      <c r="DW65" s="76">
        <f>+SUM(Tabla1[[#This Row],[EJECUTADO 01]:[PF DICIEMBRE
]])</f>
        <v>0</v>
      </c>
      <c r="DX65" s="76">
        <f>IFERROR(VLOOKUP(Tabla1[[#This Row],[COD SE]],PF_OCTUBRE,18,0),"0")</f>
        <v>0</v>
      </c>
      <c r="DY65" s="76">
        <f>IFERROR(VLOOKUP(Tabla1[[#This Row],[COD SE]],PF_OCTUBRE,19,0),"0")</f>
        <v>0</v>
      </c>
      <c r="DZ65" s="76">
        <f>IFERROR(VLOOKUP(Tabla1[[#This Row],[COD SE]],PF_OCTUBRE,20,0),"0")</f>
        <v>0</v>
      </c>
      <c r="EA65" s="76">
        <f>+Tabla1[[#This Row],[TOTAL EJEC REAL]]+Tabla1[[#This Row],[SALDO FINAL]]</f>
        <v>0</v>
      </c>
      <c r="EB65" s="76">
        <f>IFERROR(VLOOKUP(Tabla1[[#This Row],[COD SE]],PF_OCTUBRE,22,0),"0")</f>
        <v>0</v>
      </c>
      <c r="EC65" s="76">
        <f>+IFERROR(VLOOKUP(Tabla1[[#This Row],[COD SE]],SALDO_ESC_2,7,0),0)</f>
        <v>0</v>
      </c>
      <c r="ED65" s="76">
        <f>+IFERROR(VLOOKUP(Tabla1[[#This Row],[COD SE]],SALDO_ESC_3,7,0),0)</f>
        <v>0</v>
      </c>
      <c r="EE65" s="76">
        <f>+Tabla1[[#This Row],[mto_pim]]-Tabla1[[#This Row],[TRANSF ESC2 ]]</f>
        <v>0</v>
      </c>
      <c r="EF65" s="76">
        <f>+Tabla1[[#This Row],[mto_pim]]-Tabla1[[#This Row],[TRANFS ESC 3 ]]</f>
        <v>0</v>
      </c>
      <c r="EG65" s="76">
        <f>+IFERROR(VLOOKUP(Tabla1[[#This Row],[COD SE]],HISTORICO,4,0),0)</f>
        <v>6853</v>
      </c>
      <c r="EH65" s="76">
        <f>+IFERROR(VLOOKUP(Tabla1[[#This Row],[COD SE]],HISTORICO,5,0),0)</f>
        <v>0</v>
      </c>
      <c r="EI65" s="76">
        <f>+IFERROR(VLOOKUP(Tabla1[[#This Row],[COD SE]],HISTORICO,6,0),0)</f>
        <v>0</v>
      </c>
      <c r="EJ65" s="76">
        <f>+IFERROR(VLOOKUP(Tabla1[[#This Row],[COD SE]],HISTORICO,7,0),0)</f>
        <v>0</v>
      </c>
      <c r="EK65" s="76">
        <f>+IFERROR(VLOOKUP(Tabla1[[#This Row],[COD SE]],HISTORICO,8,0),0)</f>
        <v>0</v>
      </c>
      <c r="EL65" s="76">
        <f>+IFERROR(VLOOKUP(Tabla1[[#This Row],[COD SE]],HISTORICO,9,0),0)</f>
        <v>0</v>
      </c>
      <c r="EM65" s="76">
        <f>+IFERROR(VLOOKUP(Tabla1[[#This Row],[COD SE]],HISTORICO,10,0),0)</f>
        <v>0</v>
      </c>
      <c r="EN65" s="76">
        <f>+IFERROR(VLOOKUP(Tabla1[[#This Row],[COD SE]],HISTORICO,11,0),0)</f>
        <v>0</v>
      </c>
      <c r="EO65" s="76">
        <f>+IFERROR(VLOOKUP(Tabla1[[#This Row],[COD SE]],HISTORICO,12,0),0)</f>
        <v>0</v>
      </c>
      <c r="EP65" s="58">
        <f>+SUM(Tabla1[[#This Row],[EJECUTADO 01]:[EJECUTADO 03]])</f>
        <v>0</v>
      </c>
      <c r="EQ65" s="58">
        <f>+SUM(Tabla1[[#This Row],[EJECUTADO 04]:[EJECUTADO 06]])</f>
        <v>0</v>
      </c>
      <c r="ER65" s="58">
        <f>+SUM(Tabla1[[#This Row],[EJECUTADO 07]:[EJECUTADO 09]])</f>
        <v>0</v>
      </c>
      <c r="ES65" s="58">
        <f>+SUM(Tabla1[[#This Row],[PF OCTUBRE]:[PF DICIEMBRE
]])</f>
        <v>0</v>
      </c>
      <c r="ET65" s="58">
        <f>+SUM(Tabla1[[#This Row],[EJECUTADO 01]:[EJECUTADO 09]])</f>
        <v>0</v>
      </c>
    </row>
    <row r="66" spans="1:150" ht="12.75" customHeight="1" x14ac:dyDescent="0.2">
      <c r="A66" s="369">
        <v>2025</v>
      </c>
      <c r="B66" s="369" t="s">
        <v>1969</v>
      </c>
      <c r="C66" s="369" t="s">
        <v>1970</v>
      </c>
      <c r="D66" s="369" t="s">
        <v>1971</v>
      </c>
      <c r="E66" s="369">
        <v>1650</v>
      </c>
      <c r="F66" s="369" t="s">
        <v>1599</v>
      </c>
      <c r="G66" s="369" t="s">
        <v>1999</v>
      </c>
      <c r="H66" s="369" t="s">
        <v>1606</v>
      </c>
      <c r="I66" s="369" t="s">
        <v>2000</v>
      </c>
      <c r="J66" s="369" t="s">
        <v>2029</v>
      </c>
      <c r="K66" s="369" t="s">
        <v>1975</v>
      </c>
      <c r="L66" s="369" t="s">
        <v>1976</v>
      </c>
      <c r="M66" s="369" t="s">
        <v>2030</v>
      </c>
      <c r="N66" s="369">
        <v>1</v>
      </c>
      <c r="O66" s="369" t="s">
        <v>2031</v>
      </c>
      <c r="P66" s="369" t="s">
        <v>2032</v>
      </c>
      <c r="Q66" s="369">
        <v>159</v>
      </c>
      <c r="R66" s="369">
        <v>0</v>
      </c>
      <c r="S66" s="369">
        <v>0</v>
      </c>
      <c r="T66" s="369">
        <v>0</v>
      </c>
      <c r="U66" s="369">
        <v>5</v>
      </c>
      <c r="V66" s="369" t="s">
        <v>1980</v>
      </c>
      <c r="W66" s="369" t="s">
        <v>1981</v>
      </c>
      <c r="X66" s="369" t="s">
        <v>1982</v>
      </c>
      <c r="Y66" s="369" t="s">
        <v>1983</v>
      </c>
      <c r="Z66" s="369" t="s">
        <v>1984</v>
      </c>
      <c r="AA66" s="369" t="s">
        <v>2004</v>
      </c>
      <c r="AB66" s="369" t="s">
        <v>1986</v>
      </c>
      <c r="AC66" s="369" t="s">
        <v>1656</v>
      </c>
      <c r="AD66" s="369" t="s">
        <v>1657</v>
      </c>
      <c r="AE66" s="369" t="s">
        <v>1660</v>
      </c>
      <c r="AF66" s="369" t="s">
        <v>1661</v>
      </c>
      <c r="AG66" s="369" t="s">
        <v>1663</v>
      </c>
      <c r="AH66" s="369">
        <v>493870</v>
      </c>
      <c r="AI66" s="369">
        <v>109981</v>
      </c>
      <c r="AJ66" s="369">
        <v>603851</v>
      </c>
      <c r="AK66" s="370">
        <v>414340.56</v>
      </c>
      <c r="AL66" s="370">
        <v>409869.84</v>
      </c>
      <c r="AM66" s="370">
        <v>19329.75</v>
      </c>
      <c r="AN66" s="370">
        <v>19318.79</v>
      </c>
      <c r="AO66" s="370">
        <v>19200</v>
      </c>
      <c r="AP66" s="370">
        <v>14729.28</v>
      </c>
      <c r="AQ66" s="370">
        <v>4200</v>
      </c>
      <c r="AR66" s="370">
        <v>4200</v>
      </c>
      <c r="AS66" s="370">
        <v>20979.87</v>
      </c>
      <c r="AT66" s="370">
        <v>25143.21</v>
      </c>
      <c r="AU66" s="370">
        <v>33179.629999999997</v>
      </c>
      <c r="AV66" s="370">
        <v>34014.92</v>
      </c>
      <c r="AW66" s="370">
        <v>0</v>
      </c>
      <c r="AX66" s="370">
        <v>0</v>
      </c>
      <c r="AY66" s="370">
        <v>19329.75</v>
      </c>
      <c r="AZ66" s="370">
        <v>19318.79</v>
      </c>
      <c r="BA66" s="370">
        <v>19200</v>
      </c>
      <c r="BB66" s="370">
        <v>19200</v>
      </c>
      <c r="BC66" s="370">
        <v>129.28</v>
      </c>
      <c r="BD66" s="370">
        <v>4200</v>
      </c>
      <c r="BE66" s="370">
        <v>20050.59</v>
      </c>
      <c r="BF66" s="370">
        <v>25143.21</v>
      </c>
      <c r="BG66" s="370">
        <v>33179.629999999997</v>
      </c>
      <c r="BH66" s="370">
        <v>34014.92</v>
      </c>
      <c r="BI66" s="370">
        <v>0</v>
      </c>
      <c r="BJ66" s="370">
        <v>0</v>
      </c>
      <c r="BK66" s="370">
        <v>19329.75</v>
      </c>
      <c r="BL66" s="370">
        <v>19318.79</v>
      </c>
      <c r="BM66" s="370">
        <v>19200</v>
      </c>
      <c r="BN66" s="370">
        <v>17056.18</v>
      </c>
      <c r="BO66" s="370">
        <v>1743.82</v>
      </c>
      <c r="BP66" s="370">
        <v>4200</v>
      </c>
      <c r="BQ66" s="370">
        <v>20579.87</v>
      </c>
      <c r="BR66" s="370">
        <v>25143.21</v>
      </c>
      <c r="BS66" s="370">
        <v>33179.629999999997</v>
      </c>
      <c r="BT66" s="370">
        <v>29833.49</v>
      </c>
      <c r="BU66" s="370">
        <v>0</v>
      </c>
      <c r="BV66" s="370">
        <v>0</v>
      </c>
      <c r="BW66" s="370">
        <v>19329.75</v>
      </c>
      <c r="BX66" s="370">
        <v>19318.79</v>
      </c>
      <c r="BY66" s="370">
        <v>19200</v>
      </c>
      <c r="BZ66" s="370">
        <v>18670.72</v>
      </c>
      <c r="CA66" s="370">
        <v>4200</v>
      </c>
      <c r="CB66" s="370">
        <v>4200</v>
      </c>
      <c r="CC66" s="370">
        <v>20979.87</v>
      </c>
      <c r="CD66" s="370">
        <v>25143.21</v>
      </c>
      <c r="CE66" s="370">
        <v>33179.629999999997</v>
      </c>
      <c r="CF66" s="370">
        <v>29833.49</v>
      </c>
      <c r="CG66" s="370">
        <v>0</v>
      </c>
      <c r="CH66" s="370">
        <v>0</v>
      </c>
      <c r="CI66" s="48" t="s">
        <v>1987</v>
      </c>
      <c r="CJ66" s="48" t="s">
        <v>1990</v>
      </c>
      <c r="CK66" s="48" t="s">
        <v>1990</v>
      </c>
      <c r="CL66" s="48" t="s">
        <v>2010</v>
      </c>
      <c r="CM66" s="48" t="s">
        <v>1990</v>
      </c>
      <c r="CN66" s="48" t="s">
        <v>1987</v>
      </c>
      <c r="CO66" s="48" t="str">
        <f t="shared" si="16"/>
        <v>2.1.1.13.1.2</v>
      </c>
      <c r="CP66" s="48" t="str">
        <f>+VLOOKUP(Tabla1[[#This Row],[ESPECÍFICA]],CLASIFICADOR_,2,0)</f>
        <v>2.1.1.13.1.2 - CONTRATO ADMINISTRATIVO DE SERVICIOS - TRANSITORIO</v>
      </c>
      <c r="CQ66" s="48" t="str">
        <f>+VLOOKUP(Tabla1[[#This Row],[ESPECÍFICA]],CLASIFICADOR_,3,0)</f>
        <v>01.CAS</v>
      </c>
      <c r="CR66" s="48" t="str">
        <f>+VLOOKUP(Tabla1[[#This Row],[ESPECÍFICA]],CLASIFICADOR_,4,0)</f>
        <v xml:space="preserve"> </v>
      </c>
      <c r="CS66" s="48">
        <f>+VLOOKUP(Tabla1[[#This Row],[ESPECÍFICA]],CLASIFICADOR_,5,0)</f>
        <v>0</v>
      </c>
      <c r="CT66" s="113" t="str">
        <f>+VLOOKUP(Tabla1[[#This Row],[ESPECÍFICA]],CLASIFICADOR_,6,0)</f>
        <v>N/R</v>
      </c>
      <c r="CU66" s="48" t="str">
        <f>+VLOOKUP(Tabla1[[#This Row],[ESPECÍFICA]],CLASIFICADOR_,7,0)</f>
        <v>N/R</v>
      </c>
      <c r="CV66" s="48">
        <f>+VLOOKUP(Tabla1[[#This Row],[ESPECÍFICA]],CLASIFICADOR_,8,0)</f>
        <v>0</v>
      </c>
      <c r="CW66" s="113" t="str">
        <f>+CONCATENATE("2.",Tabla1[[#This Row],[generica]])</f>
        <v>2.1.PERSONAL Y OBLIGACIONES SOCIALES</v>
      </c>
      <c r="CX66" s="48" t="str">
        <f t="shared" si="5"/>
        <v>0005-OPP</v>
      </c>
      <c r="CY66" s="113" t="str">
        <f t="shared" si="6"/>
        <v>0005-OPP</v>
      </c>
      <c r="CZ66" s="20" t="str">
        <f t="shared" si="7"/>
        <v>0005-OPP</v>
      </c>
      <c r="DA66" s="113" t="str">
        <f>+CONCATENATE(Tabla1[[#This Row],[CC COMPLETO]],Tabla1[[#This Row],[ESPECÍFICA]])</f>
        <v>0005-OPP2.1.1.13.1.2</v>
      </c>
      <c r="DB66" s="49">
        <f t="shared" si="8"/>
        <v>194295.45</v>
      </c>
      <c r="DC66" s="49">
        <f t="shared" si="9"/>
        <v>193766.16999999998</v>
      </c>
      <c r="DD66" s="49">
        <f t="shared" si="10"/>
        <v>189584.74</v>
      </c>
      <c r="DE66" s="49">
        <f t="shared" si="11"/>
        <v>189510.44</v>
      </c>
      <c r="DF66" s="49">
        <f t="shared" si="12"/>
        <v>4470.7199999999721</v>
      </c>
      <c r="DG66" s="49">
        <f t="shared" si="13"/>
        <v>216103.67000000004</v>
      </c>
      <c r="DH66" s="49">
        <f t="shared" si="14"/>
        <v>410084.83</v>
      </c>
      <c r="DI66" s="50">
        <f t="shared" si="15"/>
        <v>0.39234245854172145</v>
      </c>
      <c r="DJ66" s="78">
        <f>+SUM(Tabla1[[#This Row],[EJECUTADO 01]:[EJECUTADO 06]])</f>
        <v>81377.820000000007</v>
      </c>
      <c r="DK66" s="78">
        <f>+Tabla1[[#This Row],[mto_devenga_01]]</f>
        <v>19329.75</v>
      </c>
      <c r="DL66" s="78">
        <f>+Tabla1[[#This Row],[mto_devenga_02]]</f>
        <v>19318.79</v>
      </c>
      <c r="DM66" s="78">
        <f>+Tabla1[[#This Row],[mto_devenga_03]]</f>
        <v>19200</v>
      </c>
      <c r="DN66" s="78">
        <f>+Tabla1[[#This Row],[mto_devenga_04]]</f>
        <v>19200</v>
      </c>
      <c r="DO66" s="78">
        <f>+Tabla1[[#This Row],[mto_devenga_05]]</f>
        <v>129.28</v>
      </c>
      <c r="DP66" s="76">
        <f>+Tabla1[[#This Row],[mto_devenga_06]]</f>
        <v>4200</v>
      </c>
      <c r="DQ66" s="76">
        <f>+Tabla1[[#This Row],[mto_devenga_07]]</f>
        <v>20050.59</v>
      </c>
      <c r="DR66" s="76">
        <f>+Tabla1[[#This Row],[mto_devenga_08]]</f>
        <v>25143.21</v>
      </c>
      <c r="DS66" s="76">
        <f>+Tabla1[[#This Row],[mto_devenga_09]]</f>
        <v>33179.629999999997</v>
      </c>
      <c r="DT66" s="76">
        <f>IFERROR(VLOOKUP(Tabla1[[#This Row],[COD SE]],PF_OCTUBRE,14,0),"0")</f>
        <v>34200</v>
      </c>
      <c r="DU66" s="76">
        <f>IFERROR(VLOOKUP(Tabla1[[#This Row],[COD SE]],PF_OCTUBRE,15,0),"0")</f>
        <v>34200</v>
      </c>
      <c r="DV66" s="76">
        <f>IFERROR(VLOOKUP(Tabla1[[#This Row],[COD SE]],PF_OCTUBRE,16,0),"0")</f>
        <v>34200</v>
      </c>
      <c r="DW66" s="76">
        <f>+SUM(Tabla1[[#This Row],[EJECUTADO 01]:[PF DICIEMBRE
]])</f>
        <v>262351.25</v>
      </c>
      <c r="DX66" s="76">
        <f>IFERROR(VLOOKUP(Tabla1[[#This Row],[COD SE]],PF_OCTUBRE,18,0),"0")</f>
        <v>0</v>
      </c>
      <c r="DY66" s="76">
        <f>IFERROR(VLOOKUP(Tabla1[[#This Row],[COD SE]],PF_OCTUBRE,19,0),"0")</f>
        <v>341499.75000000006</v>
      </c>
      <c r="DZ66" s="76">
        <f>IFERROR(VLOOKUP(Tabla1[[#This Row],[COD SE]],PF_OCTUBRE,20,0),"0")</f>
        <v>341499.75000000006</v>
      </c>
      <c r="EA66" s="76">
        <f>+Tabla1[[#This Row],[TOTAL EJEC REAL]]+Tabla1[[#This Row],[SALDO FINAL]]</f>
        <v>603851</v>
      </c>
      <c r="EB66" s="76">
        <f>IFERROR(VLOOKUP(Tabla1[[#This Row],[COD SE]],PF_OCTUBRE,22,0),"0")</f>
        <v>375699.75000000006</v>
      </c>
      <c r="EC66" s="76">
        <f>+IFERROR(VLOOKUP(Tabla1[[#This Row],[COD SE]],SALDO_ESC_2,7,0),0)</f>
        <v>0</v>
      </c>
      <c r="ED66" s="76">
        <f>+IFERROR(VLOOKUP(Tabla1[[#This Row],[COD SE]],SALDO_ESC_3,7,0),0)</f>
        <v>341499.75000000006</v>
      </c>
      <c r="EE66" s="76">
        <f>+Tabla1[[#This Row],[mto_pim]]-Tabla1[[#This Row],[TRANSF ESC2 ]]</f>
        <v>603851</v>
      </c>
      <c r="EF66" s="76">
        <f>+Tabla1[[#This Row],[mto_pim]]-Tabla1[[#This Row],[TRANFS ESC 3 ]]</f>
        <v>262351.24999999994</v>
      </c>
      <c r="EG66" s="76">
        <f>+IFERROR(VLOOKUP(Tabla1[[#This Row],[COD SE]],HISTORICO,4,0),0)</f>
        <v>40856.76</v>
      </c>
      <c r="EH66" s="76">
        <f>+IFERROR(VLOOKUP(Tabla1[[#This Row],[COD SE]],HISTORICO,5,0),0)</f>
        <v>19414.189999999999</v>
      </c>
      <c r="EI66" s="76">
        <f>+IFERROR(VLOOKUP(Tabla1[[#This Row],[COD SE]],HISTORICO,6,0),0)</f>
        <v>19414.189999999999</v>
      </c>
      <c r="EJ66" s="76">
        <f>+IFERROR(VLOOKUP(Tabla1[[#This Row],[COD SE]],HISTORICO,7,0),0)</f>
        <v>19414.189999999999</v>
      </c>
      <c r="EK66" s="76">
        <f>+IFERROR(VLOOKUP(Tabla1[[#This Row],[COD SE]],HISTORICO,8,0),0)</f>
        <v>4200</v>
      </c>
      <c r="EL66" s="76">
        <f>+IFERROR(VLOOKUP(Tabla1[[#This Row],[COD SE]],HISTORICO,9,0),0)</f>
        <v>4200</v>
      </c>
      <c r="EM66" s="76">
        <f>+IFERROR(VLOOKUP(Tabla1[[#This Row],[COD SE]],HISTORICO,10,0),0)</f>
        <v>25200</v>
      </c>
      <c r="EN66" s="76">
        <f>+IFERROR(VLOOKUP(Tabla1[[#This Row],[COD SE]],HISTORICO,11,0),0)</f>
        <v>25200</v>
      </c>
      <c r="EO66" s="76">
        <f>+IFERROR(VLOOKUP(Tabla1[[#This Row],[COD SE]],HISTORICO,12,0),0)</f>
        <v>34200</v>
      </c>
      <c r="EP66" s="58">
        <f>+SUM(Tabla1[[#This Row],[EJECUTADO 01]:[EJECUTADO 03]])</f>
        <v>57848.54</v>
      </c>
      <c r="EQ66" s="58">
        <f>+SUM(Tabla1[[#This Row],[EJECUTADO 04]:[EJECUTADO 06]])</f>
        <v>23529.279999999999</v>
      </c>
      <c r="ER66" s="58">
        <f>+SUM(Tabla1[[#This Row],[EJECUTADO 07]:[EJECUTADO 09]])</f>
        <v>78373.429999999993</v>
      </c>
      <c r="ES66" s="58">
        <f>+SUM(Tabla1[[#This Row],[PF OCTUBRE]:[PF DICIEMBRE
]])</f>
        <v>102600</v>
      </c>
      <c r="ET66" s="58">
        <f>+SUM(Tabla1[[#This Row],[EJECUTADO 01]:[EJECUTADO 09]])</f>
        <v>159751.25</v>
      </c>
    </row>
    <row r="67" spans="1:150" ht="12.75" customHeight="1" x14ac:dyDescent="0.2">
      <c r="A67" s="369">
        <v>2025</v>
      </c>
      <c r="B67" s="369" t="s">
        <v>1969</v>
      </c>
      <c r="C67" s="369" t="s">
        <v>1970</v>
      </c>
      <c r="D67" s="369" t="s">
        <v>1971</v>
      </c>
      <c r="E67" s="369">
        <v>1650</v>
      </c>
      <c r="F67" s="369" t="s">
        <v>1599</v>
      </c>
      <c r="G67" s="369" t="s">
        <v>1999</v>
      </c>
      <c r="H67" s="369" t="s">
        <v>1606</v>
      </c>
      <c r="I67" s="369" t="s">
        <v>2000</v>
      </c>
      <c r="J67" s="369" t="s">
        <v>2029</v>
      </c>
      <c r="K67" s="369" t="s">
        <v>1975</v>
      </c>
      <c r="L67" s="369" t="s">
        <v>1976</v>
      </c>
      <c r="M67" s="369" t="s">
        <v>2030</v>
      </c>
      <c r="N67" s="369">
        <v>1</v>
      </c>
      <c r="O67" s="369" t="s">
        <v>2031</v>
      </c>
      <c r="P67" s="369" t="s">
        <v>2032</v>
      </c>
      <c r="Q67" s="369">
        <v>159</v>
      </c>
      <c r="R67" s="369">
        <v>0</v>
      </c>
      <c r="S67" s="369">
        <v>0</v>
      </c>
      <c r="T67" s="369">
        <v>0</v>
      </c>
      <c r="U67" s="369">
        <v>5</v>
      </c>
      <c r="V67" s="369" t="s">
        <v>1980</v>
      </c>
      <c r="W67" s="369" t="s">
        <v>1981</v>
      </c>
      <c r="X67" s="369" t="s">
        <v>1982</v>
      </c>
      <c r="Y67" s="369" t="s">
        <v>1983</v>
      </c>
      <c r="Z67" s="369" t="s">
        <v>1984</v>
      </c>
      <c r="AA67" s="369" t="s">
        <v>2004</v>
      </c>
      <c r="AB67" s="369" t="s">
        <v>1986</v>
      </c>
      <c r="AC67" s="369" t="s">
        <v>1656</v>
      </c>
      <c r="AD67" s="369" t="s">
        <v>1657</v>
      </c>
      <c r="AE67" s="369" t="s">
        <v>1660</v>
      </c>
      <c r="AF67" s="369" t="s">
        <v>1661</v>
      </c>
      <c r="AG67" s="369" t="s">
        <v>1662</v>
      </c>
      <c r="AH67" s="369">
        <v>1163644</v>
      </c>
      <c r="AI67" s="369">
        <v>14400</v>
      </c>
      <c r="AJ67" s="369">
        <v>1178044</v>
      </c>
      <c r="AK67" s="370">
        <v>1102873.08</v>
      </c>
      <c r="AL67" s="370">
        <v>1101214.08</v>
      </c>
      <c r="AM67" s="370">
        <v>91492.13</v>
      </c>
      <c r="AN67" s="370">
        <v>91755.89</v>
      </c>
      <c r="AO67" s="370">
        <v>91767.17</v>
      </c>
      <c r="AP67" s="370">
        <v>91906.09</v>
      </c>
      <c r="AQ67" s="370">
        <v>98170.28</v>
      </c>
      <c r="AR67" s="370">
        <v>97821.91</v>
      </c>
      <c r="AS67" s="370">
        <v>97449.56</v>
      </c>
      <c r="AT67" s="370">
        <v>96048.1</v>
      </c>
      <c r="AU67" s="370">
        <v>97825.9</v>
      </c>
      <c r="AV67" s="370">
        <v>97963.81</v>
      </c>
      <c r="AW67" s="370">
        <v>0</v>
      </c>
      <c r="AX67" s="370">
        <v>0</v>
      </c>
      <c r="AY67" s="370">
        <v>91492.13</v>
      </c>
      <c r="AZ67" s="370">
        <v>91755.89</v>
      </c>
      <c r="BA67" s="370">
        <v>91767.17</v>
      </c>
      <c r="BB67" s="370">
        <v>91906.09</v>
      </c>
      <c r="BC67" s="370">
        <v>98170.28</v>
      </c>
      <c r="BD67" s="370">
        <v>97821.91</v>
      </c>
      <c r="BE67" s="370">
        <v>97449.56</v>
      </c>
      <c r="BF67" s="370">
        <v>97707.1</v>
      </c>
      <c r="BG67" s="370">
        <v>96166.9</v>
      </c>
      <c r="BH67" s="370">
        <v>97963.81</v>
      </c>
      <c r="BI67" s="370">
        <v>0</v>
      </c>
      <c r="BJ67" s="370">
        <v>0</v>
      </c>
      <c r="BK67" s="370">
        <v>91346.85</v>
      </c>
      <c r="BL67" s="370">
        <v>91901.17</v>
      </c>
      <c r="BM67" s="370">
        <v>91767.17</v>
      </c>
      <c r="BN67" s="370">
        <v>82960.820000000007</v>
      </c>
      <c r="BO67" s="370">
        <v>107115.55</v>
      </c>
      <c r="BP67" s="370">
        <v>97821.91</v>
      </c>
      <c r="BQ67" s="370">
        <v>97449.56</v>
      </c>
      <c r="BR67" s="370">
        <v>97707.1</v>
      </c>
      <c r="BS67" s="370">
        <v>96166.9</v>
      </c>
      <c r="BT67" s="370">
        <v>88198.92</v>
      </c>
      <c r="BU67" s="370">
        <v>0</v>
      </c>
      <c r="BV67" s="370">
        <v>0</v>
      </c>
      <c r="BW67" s="370">
        <v>91492.13</v>
      </c>
      <c r="BX67" s="370">
        <v>91755.89</v>
      </c>
      <c r="BY67" s="370">
        <v>91767.17</v>
      </c>
      <c r="BZ67" s="370">
        <v>91906.09</v>
      </c>
      <c r="CA67" s="370">
        <v>98170.28</v>
      </c>
      <c r="CB67" s="370">
        <v>97821.91</v>
      </c>
      <c r="CC67" s="370">
        <v>97449.56</v>
      </c>
      <c r="CD67" s="370">
        <v>97707.1</v>
      </c>
      <c r="CE67" s="370">
        <v>96166.9</v>
      </c>
      <c r="CF67" s="370">
        <v>88198.92</v>
      </c>
      <c r="CG67" s="370">
        <v>0</v>
      </c>
      <c r="CH67" s="370">
        <v>0</v>
      </c>
      <c r="CI67" s="48" t="s">
        <v>1987</v>
      </c>
      <c r="CJ67" s="48" t="s">
        <v>1990</v>
      </c>
      <c r="CK67" s="48" t="s">
        <v>1990</v>
      </c>
      <c r="CL67" s="48" t="s">
        <v>2010</v>
      </c>
      <c r="CM67" s="48" t="s">
        <v>1990</v>
      </c>
      <c r="CN67" s="48" t="s">
        <v>1990</v>
      </c>
      <c r="CO67" s="48" t="str">
        <f t="shared" si="16"/>
        <v>2.1.1.13.1.1</v>
      </c>
      <c r="CP67" s="48" t="str">
        <f>+VLOOKUP(Tabla1[[#This Row],[ESPECÍFICA]],CLASIFICADOR_,2,0)</f>
        <v>2.1.1.13.1.1 - CONTRATO ADMINISTRATIVO DE SERVICIOS - INDETERMINADO</v>
      </c>
      <c r="CQ67" s="48" t="str">
        <f>+VLOOKUP(Tabla1[[#This Row],[ESPECÍFICA]],CLASIFICADOR_,3,0)</f>
        <v>01.CAS</v>
      </c>
      <c r="CR67" s="48" t="str">
        <f>+VLOOKUP(Tabla1[[#This Row],[ESPECÍFICA]],CLASIFICADOR_,4,0)</f>
        <v xml:space="preserve"> </v>
      </c>
      <c r="CS67" s="48">
        <f>+VLOOKUP(Tabla1[[#This Row],[ESPECÍFICA]],CLASIFICADOR_,5,0)</f>
        <v>0</v>
      </c>
      <c r="CT67" s="113" t="str">
        <f>+VLOOKUP(Tabla1[[#This Row],[ESPECÍFICA]],CLASIFICADOR_,6,0)</f>
        <v>N/R</v>
      </c>
      <c r="CU67" s="48" t="str">
        <f>+VLOOKUP(Tabla1[[#This Row],[ESPECÍFICA]],CLASIFICADOR_,7,0)</f>
        <v>N/R</v>
      </c>
      <c r="CV67" s="48">
        <f>+VLOOKUP(Tabla1[[#This Row],[ESPECÍFICA]],CLASIFICADOR_,8,0)</f>
        <v>0</v>
      </c>
      <c r="CW67" s="113" t="str">
        <f>+CONCATENATE("2.",Tabla1[[#This Row],[generica]])</f>
        <v>2.1.PERSONAL Y OBLIGACIONES SOCIALES</v>
      </c>
      <c r="CX67" s="48" t="str">
        <f t="shared" si="5"/>
        <v>0005-OPP</v>
      </c>
      <c r="CY67" s="113" t="str">
        <f t="shared" si="6"/>
        <v>0005-OPP</v>
      </c>
      <c r="CZ67" s="20" t="str">
        <f t="shared" si="7"/>
        <v>0005-OPP</v>
      </c>
      <c r="DA67" s="113" t="str">
        <f>+CONCATENATE(Tabla1[[#This Row],[CC COMPLETO]],Tabla1[[#This Row],[ESPECÍFICA]])</f>
        <v>0005-OPP2.1.1.13.1.1</v>
      </c>
      <c r="DB67" s="49">
        <f t="shared" si="8"/>
        <v>952200.84000000008</v>
      </c>
      <c r="DC67" s="49">
        <f t="shared" si="9"/>
        <v>952200.84000000008</v>
      </c>
      <c r="DD67" s="49">
        <f t="shared" si="10"/>
        <v>942435.95000000007</v>
      </c>
      <c r="DE67" s="49">
        <f t="shared" si="11"/>
        <v>75170.919999999925</v>
      </c>
      <c r="DF67" s="49">
        <f t="shared" si="12"/>
        <v>1659</v>
      </c>
      <c r="DG67" s="49">
        <f t="shared" si="13"/>
        <v>149013.24</v>
      </c>
      <c r="DH67" s="49">
        <f t="shared" si="14"/>
        <v>225843.15999999992</v>
      </c>
      <c r="DI67" s="50">
        <f t="shared" si="15"/>
        <v>0.81829222683226144</v>
      </c>
      <c r="DJ67" s="78">
        <f>+SUM(Tabla1[[#This Row],[EJECUTADO 01]:[EJECUTADO 06]])</f>
        <v>562913.47000000009</v>
      </c>
      <c r="DK67" s="78">
        <f>+Tabla1[[#This Row],[mto_devenga_01]]</f>
        <v>91492.13</v>
      </c>
      <c r="DL67" s="78">
        <f>+Tabla1[[#This Row],[mto_devenga_02]]</f>
        <v>91755.89</v>
      </c>
      <c r="DM67" s="78">
        <f>+Tabla1[[#This Row],[mto_devenga_03]]</f>
        <v>91767.17</v>
      </c>
      <c r="DN67" s="78">
        <f>+Tabla1[[#This Row],[mto_devenga_04]]</f>
        <v>91906.09</v>
      </c>
      <c r="DO67" s="78">
        <f>+Tabla1[[#This Row],[mto_devenga_05]]</f>
        <v>98170.28</v>
      </c>
      <c r="DP67" s="76">
        <f>+Tabla1[[#This Row],[mto_devenga_06]]</f>
        <v>97821.91</v>
      </c>
      <c r="DQ67" s="76">
        <f>+Tabla1[[#This Row],[mto_devenga_07]]</f>
        <v>97449.56</v>
      </c>
      <c r="DR67" s="76">
        <f>+Tabla1[[#This Row],[mto_devenga_08]]</f>
        <v>97707.1</v>
      </c>
      <c r="DS67" s="76">
        <f>+Tabla1[[#This Row],[mto_devenga_09]]</f>
        <v>96166.9</v>
      </c>
      <c r="DT67" s="76">
        <f>IFERROR(VLOOKUP(Tabla1[[#This Row],[COD SE]],PF_OCTUBRE,14,0),"0")</f>
        <v>98170.280000000013</v>
      </c>
      <c r="DU67" s="76">
        <f>IFERROR(VLOOKUP(Tabla1[[#This Row],[COD SE]],PF_OCTUBRE,15,0),"0")</f>
        <v>98170.280000000013</v>
      </c>
      <c r="DV67" s="76">
        <f>IFERROR(VLOOKUP(Tabla1[[#This Row],[COD SE]],PF_OCTUBRE,16,0),"0")</f>
        <v>98170.280000000013</v>
      </c>
      <c r="DW67" s="76">
        <f>+SUM(Tabla1[[#This Row],[EJECUTADO 01]:[PF DICIEMBRE
]])</f>
        <v>1148747.8700000001</v>
      </c>
      <c r="DX67" s="76">
        <f>IFERROR(VLOOKUP(Tabla1[[#This Row],[COD SE]],PF_OCTUBRE,18,0),"0")</f>
        <v>0</v>
      </c>
      <c r="DY67" s="76">
        <f>IFERROR(VLOOKUP(Tabla1[[#This Row],[COD SE]],PF_OCTUBRE,19,0),"0")</f>
        <v>29296.130000000005</v>
      </c>
      <c r="DZ67" s="76">
        <f>IFERROR(VLOOKUP(Tabla1[[#This Row],[COD SE]],PF_OCTUBRE,20,0),"0")</f>
        <v>29296.130000000005</v>
      </c>
      <c r="EA67" s="76">
        <f>+Tabla1[[#This Row],[TOTAL EJEC REAL]]+Tabla1[[#This Row],[SALDO FINAL]]</f>
        <v>1178044</v>
      </c>
      <c r="EB67" s="76">
        <f>IFERROR(VLOOKUP(Tabla1[[#This Row],[COD SE]],PF_OCTUBRE,22,0),"0")</f>
        <v>127466.41</v>
      </c>
      <c r="EC67" s="76">
        <f>+IFERROR(VLOOKUP(Tabla1[[#This Row],[COD SE]],SALDO_ESC_2,7,0),0)</f>
        <v>0</v>
      </c>
      <c r="ED67" s="76">
        <f>+IFERROR(VLOOKUP(Tabla1[[#This Row],[COD SE]],SALDO_ESC_3,7,0),0)</f>
        <v>29296.130000000005</v>
      </c>
      <c r="EE67" s="76">
        <f>+Tabla1[[#This Row],[mto_pim]]-Tabla1[[#This Row],[TRANSF ESC2 ]]</f>
        <v>1178044</v>
      </c>
      <c r="EF67" s="76">
        <f>+Tabla1[[#This Row],[mto_pim]]-Tabla1[[#This Row],[TRANFS ESC 3 ]]</f>
        <v>1148747.8700000001</v>
      </c>
      <c r="EG67" s="76">
        <f>+IFERROR(VLOOKUP(Tabla1[[#This Row],[COD SE]],HISTORICO,4,0),0)</f>
        <v>98170.280000000013</v>
      </c>
      <c r="EH67" s="76">
        <f>+IFERROR(VLOOKUP(Tabla1[[#This Row],[COD SE]],HISTORICO,5,0),0)</f>
        <v>91906.090000000011</v>
      </c>
      <c r="EI67" s="76">
        <f>+IFERROR(VLOOKUP(Tabla1[[#This Row],[COD SE]],HISTORICO,6,0),0)</f>
        <v>91906.090000000011</v>
      </c>
      <c r="EJ67" s="76">
        <f>+IFERROR(VLOOKUP(Tabla1[[#This Row],[COD SE]],HISTORICO,7,0),0)</f>
        <v>91906.090000000011</v>
      </c>
      <c r="EK67" s="76">
        <f>+IFERROR(VLOOKUP(Tabla1[[#This Row],[COD SE]],HISTORICO,8,0),0)</f>
        <v>98593.940000000017</v>
      </c>
      <c r="EL67" s="76">
        <f>+IFERROR(VLOOKUP(Tabla1[[#This Row],[COD SE]],HISTORICO,9,0),0)</f>
        <v>98170.280000000013</v>
      </c>
      <c r="EM67" s="76">
        <f>+IFERROR(VLOOKUP(Tabla1[[#This Row],[COD SE]],HISTORICO,10,0),0)</f>
        <v>123286.87000000001</v>
      </c>
      <c r="EN67" s="76">
        <f>+IFERROR(VLOOKUP(Tabla1[[#This Row],[COD SE]],HISTORICO,11,0),0)</f>
        <v>98170.280000000013</v>
      </c>
      <c r="EO67" s="76">
        <f>+IFERROR(VLOOKUP(Tabla1[[#This Row],[COD SE]],HISTORICO,12,0),0)</f>
        <v>98170.280000000013</v>
      </c>
      <c r="EP67" s="58">
        <f>+SUM(Tabla1[[#This Row],[EJECUTADO 01]:[EJECUTADO 03]])</f>
        <v>275015.19</v>
      </c>
      <c r="EQ67" s="58">
        <f>+SUM(Tabla1[[#This Row],[EJECUTADO 04]:[EJECUTADO 06]])</f>
        <v>287898.28000000003</v>
      </c>
      <c r="ER67" s="58">
        <f>+SUM(Tabla1[[#This Row],[EJECUTADO 07]:[EJECUTADO 09]])</f>
        <v>291323.56</v>
      </c>
      <c r="ES67" s="58">
        <f>+SUM(Tabla1[[#This Row],[PF OCTUBRE]:[PF DICIEMBRE
]])</f>
        <v>294510.84000000003</v>
      </c>
      <c r="ET67" s="58">
        <f>+SUM(Tabla1[[#This Row],[EJECUTADO 01]:[EJECUTADO 09]])</f>
        <v>854237.03</v>
      </c>
    </row>
    <row r="68" spans="1:150" ht="12.75" customHeight="1" x14ac:dyDescent="0.2">
      <c r="A68" s="369">
        <v>2025</v>
      </c>
      <c r="B68" s="369" t="s">
        <v>1969</v>
      </c>
      <c r="C68" s="369" t="s">
        <v>1970</v>
      </c>
      <c r="D68" s="369" t="s">
        <v>1971</v>
      </c>
      <c r="E68" s="369">
        <v>1650</v>
      </c>
      <c r="F68" s="369" t="s">
        <v>1599</v>
      </c>
      <c r="G68" s="369" t="s">
        <v>1999</v>
      </c>
      <c r="H68" s="369" t="s">
        <v>1606</v>
      </c>
      <c r="I68" s="369" t="s">
        <v>2000</v>
      </c>
      <c r="J68" s="369" t="s">
        <v>2029</v>
      </c>
      <c r="K68" s="369" t="s">
        <v>1975</v>
      </c>
      <c r="L68" s="369" t="s">
        <v>1976</v>
      </c>
      <c r="M68" s="369" t="s">
        <v>2030</v>
      </c>
      <c r="N68" s="369">
        <v>1</v>
      </c>
      <c r="O68" s="369" t="s">
        <v>2031</v>
      </c>
      <c r="P68" s="369" t="s">
        <v>2032</v>
      </c>
      <c r="Q68" s="369">
        <v>159</v>
      </c>
      <c r="R68" s="369">
        <v>0</v>
      </c>
      <c r="S68" s="369">
        <v>0</v>
      </c>
      <c r="T68" s="369">
        <v>0</v>
      </c>
      <c r="U68" s="369">
        <v>5</v>
      </c>
      <c r="V68" s="369" t="s">
        <v>1980</v>
      </c>
      <c r="W68" s="369" t="s">
        <v>1981</v>
      </c>
      <c r="X68" s="369" t="s">
        <v>1982</v>
      </c>
      <c r="Y68" s="369" t="s">
        <v>1983</v>
      </c>
      <c r="Z68" s="369" t="s">
        <v>1984</v>
      </c>
      <c r="AA68" s="369" t="s">
        <v>2004</v>
      </c>
      <c r="AB68" s="369" t="s">
        <v>1986</v>
      </c>
      <c r="AC68" s="369" t="s">
        <v>1672</v>
      </c>
      <c r="AD68" s="369" t="s">
        <v>1673</v>
      </c>
      <c r="AE68" s="369" t="s">
        <v>1678</v>
      </c>
      <c r="AF68" s="369" t="s">
        <v>1697</v>
      </c>
      <c r="AG68" s="369" t="s">
        <v>1698</v>
      </c>
      <c r="AH68" s="369">
        <v>41000</v>
      </c>
      <c r="AI68" s="369">
        <v>-38074</v>
      </c>
      <c r="AJ68" s="369">
        <v>2926</v>
      </c>
      <c r="AK68" s="370">
        <v>0</v>
      </c>
      <c r="AL68" s="370">
        <v>0</v>
      </c>
      <c r="AM68" s="370">
        <v>0</v>
      </c>
      <c r="AN68" s="370">
        <v>0</v>
      </c>
      <c r="AO68" s="370">
        <v>0</v>
      </c>
      <c r="AP68" s="370">
        <v>0</v>
      </c>
      <c r="AQ68" s="370">
        <v>0</v>
      </c>
      <c r="AR68" s="370">
        <v>0</v>
      </c>
      <c r="AS68" s="370">
        <v>0</v>
      </c>
      <c r="AT68" s="370">
        <v>0</v>
      </c>
      <c r="AU68" s="370">
        <v>0</v>
      </c>
      <c r="AV68" s="370">
        <v>0</v>
      </c>
      <c r="AW68" s="370">
        <v>0</v>
      </c>
      <c r="AX68" s="370">
        <v>0</v>
      </c>
      <c r="AY68" s="370">
        <v>0</v>
      </c>
      <c r="AZ68" s="370">
        <v>0</v>
      </c>
      <c r="BA68" s="370">
        <v>0</v>
      </c>
      <c r="BB68" s="370">
        <v>0</v>
      </c>
      <c r="BC68" s="370">
        <v>0</v>
      </c>
      <c r="BD68" s="370">
        <v>0</v>
      </c>
      <c r="BE68" s="370">
        <v>0</v>
      </c>
      <c r="BF68" s="370">
        <v>0</v>
      </c>
      <c r="BG68" s="370">
        <v>0</v>
      </c>
      <c r="BH68" s="370">
        <v>0</v>
      </c>
      <c r="BI68" s="370">
        <v>0</v>
      </c>
      <c r="BJ68" s="370">
        <v>0</v>
      </c>
      <c r="BK68" s="370">
        <v>0</v>
      </c>
      <c r="BL68" s="370">
        <v>0</v>
      </c>
      <c r="BM68" s="370">
        <v>0</v>
      </c>
      <c r="BN68" s="370">
        <v>0</v>
      </c>
      <c r="BO68" s="370">
        <v>0</v>
      </c>
      <c r="BP68" s="370">
        <v>0</v>
      </c>
      <c r="BQ68" s="370">
        <v>0</v>
      </c>
      <c r="BR68" s="370">
        <v>0</v>
      </c>
      <c r="BS68" s="370">
        <v>0</v>
      </c>
      <c r="BT68" s="370">
        <v>0</v>
      </c>
      <c r="BU68" s="370">
        <v>0</v>
      </c>
      <c r="BV68" s="370">
        <v>0</v>
      </c>
      <c r="BW68" s="370">
        <v>0</v>
      </c>
      <c r="BX68" s="370">
        <v>0</v>
      </c>
      <c r="BY68" s="370">
        <v>0</v>
      </c>
      <c r="BZ68" s="370">
        <v>0</v>
      </c>
      <c r="CA68" s="370">
        <v>0</v>
      </c>
      <c r="CB68" s="370">
        <v>0</v>
      </c>
      <c r="CC68" s="370">
        <v>0</v>
      </c>
      <c r="CD68" s="370">
        <v>0</v>
      </c>
      <c r="CE68" s="370">
        <v>0</v>
      </c>
      <c r="CF68" s="370">
        <v>0</v>
      </c>
      <c r="CG68" s="370">
        <v>0</v>
      </c>
      <c r="CH68" s="370">
        <v>0</v>
      </c>
      <c r="CI68" s="48" t="s">
        <v>1987</v>
      </c>
      <c r="CJ68" s="48" t="s">
        <v>1991</v>
      </c>
      <c r="CK68" s="48" t="s">
        <v>1987</v>
      </c>
      <c r="CL68" s="48" t="s">
        <v>1989</v>
      </c>
      <c r="CM68" s="48" t="s">
        <v>2021</v>
      </c>
      <c r="CN68" s="48" t="s">
        <v>1998</v>
      </c>
      <c r="CO68" s="48" t="str">
        <f t="shared" si="16"/>
        <v>2.3.2.7.11.99</v>
      </c>
      <c r="CP68" s="48" t="str">
        <f>+VLOOKUP(Tabla1[[#This Row],[ESPECÍFICA]],CLASIFICADOR_,2,0)</f>
        <v>2.3.2.7.11.99 - SERVICIOS DIVERSOS</v>
      </c>
      <c r="CQ68" s="48" t="str">
        <f>+VLOOKUP(Tabla1[[#This Row],[ESPECÍFICA]],CLASIFICADOR_,3,0)</f>
        <v>2.3.2.7 - SERVICIOS PROFESIONALES Y TECNICOS</v>
      </c>
      <c r="CR68" s="48" t="str">
        <f>+VLOOKUP(Tabla1[[#This Row],[ESPECÍFICA]],CLASIFICADOR_,4,0)</f>
        <v xml:space="preserve"> </v>
      </c>
      <c r="CS68" s="48">
        <f>+VLOOKUP(Tabla1[[#This Row],[ESPECÍFICA]],CLASIFICADOR_,5,0)</f>
        <v>0</v>
      </c>
      <c r="CT68" s="113" t="str">
        <f>+VLOOKUP(Tabla1[[#This Row],[ESPECÍFICA]],CLASIFICADOR_,6,0)</f>
        <v>Partidas restringidas</v>
      </c>
      <c r="CU68" s="48">
        <f>+VLOOKUP(Tabla1[[#This Row],[ESPECÍFICA]],CLASIFICADOR_,7,0)</f>
        <v>9.1300000000000008</v>
      </c>
      <c r="CV68" s="48">
        <f>+VLOOKUP(Tabla1[[#This Row],[ESPECÍFICA]],CLASIFICADOR_,8,0)</f>
        <v>10</v>
      </c>
      <c r="CW68" s="113" t="str">
        <f>+CONCATENATE("2.",Tabla1[[#This Row],[generica]])</f>
        <v>2.3.BIENES Y SERVICIOS</v>
      </c>
      <c r="CX68" s="48" t="str">
        <f t="shared" si="5"/>
        <v>0005-OPP</v>
      </c>
      <c r="CY68" s="113" t="str">
        <f t="shared" si="6"/>
        <v>0005-OPP</v>
      </c>
      <c r="CZ68" s="20" t="str">
        <f t="shared" si="7"/>
        <v>0005-OPP</v>
      </c>
      <c r="DA68" s="113" t="str">
        <f>+CONCATENATE(Tabla1[[#This Row],[CC COMPLETO]],Tabla1[[#This Row],[ESPECÍFICA]])</f>
        <v>0005-OPP2.3.2.7.11.99</v>
      </c>
      <c r="DB68" s="49">
        <f t="shared" si="8"/>
        <v>0</v>
      </c>
      <c r="DC68" s="49">
        <f t="shared" si="9"/>
        <v>0</v>
      </c>
      <c r="DD68" s="49">
        <f t="shared" si="10"/>
        <v>0</v>
      </c>
      <c r="DE68" s="49">
        <f t="shared" si="11"/>
        <v>2926</v>
      </c>
      <c r="DF68" s="49">
        <f t="shared" si="12"/>
        <v>0</v>
      </c>
      <c r="DG68" s="49">
        <f t="shared" si="13"/>
        <v>0</v>
      </c>
      <c r="DH68" s="49">
        <f t="shared" si="14"/>
        <v>2926</v>
      </c>
      <c r="DI68" s="50">
        <f t="shared" si="15"/>
        <v>0</v>
      </c>
      <c r="DJ68" s="78">
        <f>+SUM(Tabla1[[#This Row],[EJECUTADO 01]:[EJECUTADO 06]])</f>
        <v>0</v>
      </c>
      <c r="DK68" s="78">
        <f>+Tabla1[[#This Row],[mto_devenga_01]]</f>
        <v>0</v>
      </c>
      <c r="DL68" s="78">
        <f>+Tabla1[[#This Row],[mto_devenga_02]]</f>
        <v>0</v>
      </c>
      <c r="DM68" s="78">
        <f>+Tabla1[[#This Row],[mto_devenga_03]]</f>
        <v>0</v>
      </c>
      <c r="DN68" s="78">
        <f>+Tabla1[[#This Row],[mto_devenga_04]]</f>
        <v>0</v>
      </c>
      <c r="DO68" s="78">
        <f>+Tabla1[[#This Row],[mto_devenga_05]]</f>
        <v>0</v>
      </c>
      <c r="DP68" s="76">
        <f>+Tabla1[[#This Row],[mto_devenga_06]]</f>
        <v>0</v>
      </c>
      <c r="DQ68" s="76">
        <f>+Tabla1[[#This Row],[mto_devenga_07]]</f>
        <v>0</v>
      </c>
      <c r="DR68" s="76">
        <f>+Tabla1[[#This Row],[mto_devenga_08]]</f>
        <v>0</v>
      </c>
      <c r="DS68" s="76">
        <f>+Tabla1[[#This Row],[mto_devenga_09]]</f>
        <v>0</v>
      </c>
      <c r="DT68" s="76">
        <f>IFERROR(VLOOKUP(Tabla1[[#This Row],[COD SE]],PF_OCTUBRE,14,0),"0")</f>
        <v>0</v>
      </c>
      <c r="DU68" s="76">
        <f>IFERROR(VLOOKUP(Tabla1[[#This Row],[COD SE]],PF_OCTUBRE,15,0),"0")</f>
        <v>0</v>
      </c>
      <c r="DV68" s="76">
        <f>IFERROR(VLOOKUP(Tabla1[[#This Row],[COD SE]],PF_OCTUBRE,16,0),"0")</f>
        <v>0</v>
      </c>
      <c r="DW68" s="76">
        <f>+SUM(Tabla1[[#This Row],[EJECUTADO 01]:[PF DICIEMBRE
]])</f>
        <v>0</v>
      </c>
      <c r="DX68" s="76">
        <f>IFERROR(VLOOKUP(Tabla1[[#This Row],[COD SE]],PF_OCTUBRE,18,0),"0")</f>
        <v>0</v>
      </c>
      <c r="DY68" s="76">
        <f>IFERROR(VLOOKUP(Tabla1[[#This Row],[COD SE]],PF_OCTUBRE,19,0),"0")</f>
        <v>26965</v>
      </c>
      <c r="DZ68" s="76">
        <f>IFERROR(VLOOKUP(Tabla1[[#This Row],[COD SE]],PF_OCTUBRE,20,0),"0")</f>
        <v>26965</v>
      </c>
      <c r="EA68" s="76">
        <f>+Tabla1[[#This Row],[TOTAL EJEC REAL]]+Tabla1[[#This Row],[SALDO FINAL]]</f>
        <v>26965</v>
      </c>
      <c r="EB68" s="76">
        <f>IFERROR(VLOOKUP(Tabla1[[#This Row],[COD SE]],PF_OCTUBRE,22,0),"0")</f>
        <v>26965</v>
      </c>
      <c r="EC68" s="76">
        <f>+IFERROR(VLOOKUP(Tabla1[[#This Row],[COD SE]],SALDO_ESC_2,7,0),0)</f>
        <v>0</v>
      </c>
      <c r="ED68" s="76">
        <f>+IFERROR(VLOOKUP(Tabla1[[#This Row],[COD SE]],SALDO_ESC_3,7,0),0)</f>
        <v>0</v>
      </c>
      <c r="EE68" s="76">
        <f>+Tabla1[[#This Row],[mto_pim]]-Tabla1[[#This Row],[TRANSF ESC2 ]]</f>
        <v>2926</v>
      </c>
      <c r="EF68" s="76">
        <f>+Tabla1[[#This Row],[mto_pim]]-Tabla1[[#This Row],[TRANFS ESC 3 ]]</f>
        <v>2926</v>
      </c>
      <c r="EG68" s="76">
        <f>+IFERROR(VLOOKUP(Tabla1[[#This Row],[COD SE]],HISTORICO,4,0),0)</f>
        <v>0</v>
      </c>
      <c r="EH68" s="76">
        <f>+IFERROR(VLOOKUP(Tabla1[[#This Row],[COD SE]],HISTORICO,5,0),0)</f>
        <v>0</v>
      </c>
      <c r="EI68" s="76">
        <f>+IFERROR(VLOOKUP(Tabla1[[#This Row],[COD SE]],HISTORICO,6,0),0)</f>
        <v>0</v>
      </c>
      <c r="EJ68" s="76">
        <f>+IFERROR(VLOOKUP(Tabla1[[#This Row],[COD SE]],HISTORICO,7,0),0)</f>
        <v>0</v>
      </c>
      <c r="EK68" s="76">
        <f>+IFERROR(VLOOKUP(Tabla1[[#This Row],[COD SE]],HISTORICO,8,0),0)</f>
        <v>0</v>
      </c>
      <c r="EL68" s="76">
        <f>+IFERROR(VLOOKUP(Tabla1[[#This Row],[COD SE]],HISTORICO,9,0),0)</f>
        <v>0</v>
      </c>
      <c r="EM68" s="76">
        <f>+IFERROR(VLOOKUP(Tabla1[[#This Row],[COD SE]],HISTORICO,10,0),0)</f>
        <v>0</v>
      </c>
      <c r="EN68" s="76">
        <f>+IFERROR(VLOOKUP(Tabla1[[#This Row],[COD SE]],HISTORICO,11,0),0)</f>
        <v>0</v>
      </c>
      <c r="EO68" s="76">
        <f>+IFERROR(VLOOKUP(Tabla1[[#This Row],[COD SE]],HISTORICO,12,0),0)</f>
        <v>0</v>
      </c>
      <c r="EP68" s="58">
        <f>+SUM(Tabla1[[#This Row],[EJECUTADO 01]:[EJECUTADO 03]])</f>
        <v>0</v>
      </c>
      <c r="EQ68" s="58">
        <f>+SUM(Tabla1[[#This Row],[EJECUTADO 04]:[EJECUTADO 06]])</f>
        <v>0</v>
      </c>
      <c r="ER68" s="58">
        <f>+SUM(Tabla1[[#This Row],[EJECUTADO 07]:[EJECUTADO 09]])</f>
        <v>0</v>
      </c>
      <c r="ES68" s="58">
        <f>+SUM(Tabla1[[#This Row],[PF OCTUBRE]:[PF DICIEMBRE
]])</f>
        <v>0</v>
      </c>
      <c r="ET68" s="58">
        <f>+SUM(Tabla1[[#This Row],[EJECUTADO 01]:[EJECUTADO 09]])</f>
        <v>0</v>
      </c>
    </row>
    <row r="69" spans="1:150" ht="12.75" customHeight="1" x14ac:dyDescent="0.2">
      <c r="A69" s="369">
        <v>2025</v>
      </c>
      <c r="B69" s="369" t="s">
        <v>1969</v>
      </c>
      <c r="C69" s="369" t="s">
        <v>1970</v>
      </c>
      <c r="D69" s="369" t="s">
        <v>1971</v>
      </c>
      <c r="E69" s="369">
        <v>1650</v>
      </c>
      <c r="F69" s="369" t="s">
        <v>1599</v>
      </c>
      <c r="G69" s="369" t="s">
        <v>1999</v>
      </c>
      <c r="H69" s="369" t="s">
        <v>1606</v>
      </c>
      <c r="I69" s="369" t="s">
        <v>2000</v>
      </c>
      <c r="J69" s="369" t="s">
        <v>2029</v>
      </c>
      <c r="K69" s="369" t="s">
        <v>1975</v>
      </c>
      <c r="L69" s="369" t="s">
        <v>1976</v>
      </c>
      <c r="M69" s="369" t="s">
        <v>2030</v>
      </c>
      <c r="N69" s="369">
        <v>1</v>
      </c>
      <c r="O69" s="369" t="s">
        <v>2031</v>
      </c>
      <c r="P69" s="369" t="s">
        <v>2032</v>
      </c>
      <c r="Q69" s="369">
        <v>159</v>
      </c>
      <c r="R69" s="369">
        <v>0</v>
      </c>
      <c r="S69" s="369">
        <v>0</v>
      </c>
      <c r="T69" s="369">
        <v>0</v>
      </c>
      <c r="U69" s="369">
        <v>5</v>
      </c>
      <c r="V69" s="369" t="s">
        <v>1980</v>
      </c>
      <c r="W69" s="369" t="s">
        <v>1981</v>
      </c>
      <c r="X69" s="369" t="s">
        <v>1982</v>
      </c>
      <c r="Y69" s="369" t="s">
        <v>1983</v>
      </c>
      <c r="Z69" s="369" t="s">
        <v>1984</v>
      </c>
      <c r="AA69" s="369" t="s">
        <v>2004</v>
      </c>
      <c r="AB69" s="369" t="s">
        <v>1986</v>
      </c>
      <c r="AC69" s="369" t="s">
        <v>1656</v>
      </c>
      <c r="AD69" s="369" t="s">
        <v>1668</v>
      </c>
      <c r="AE69" s="369" t="s">
        <v>1669</v>
      </c>
      <c r="AF69" s="369" t="s">
        <v>1669</v>
      </c>
      <c r="AG69" s="369" t="s">
        <v>1670</v>
      </c>
      <c r="AH69" s="369">
        <v>0</v>
      </c>
      <c r="AI69" s="369">
        <v>15023</v>
      </c>
      <c r="AJ69" s="369">
        <v>15023</v>
      </c>
      <c r="AK69" s="370">
        <v>11267.48</v>
      </c>
      <c r="AL69" s="370">
        <v>11267.48</v>
      </c>
      <c r="AM69" s="370">
        <v>0</v>
      </c>
      <c r="AN69" s="370">
        <v>0</v>
      </c>
      <c r="AO69" s="370">
        <v>0</v>
      </c>
      <c r="AP69" s="370">
        <v>414.21</v>
      </c>
      <c r="AQ69" s="370">
        <v>1242.6400000000001</v>
      </c>
      <c r="AR69" s="370">
        <v>1242.6400000000001</v>
      </c>
      <c r="AS69" s="370">
        <v>1242.6400000000001</v>
      </c>
      <c r="AT69" s="370">
        <v>1242.6400000000001</v>
      </c>
      <c r="AU69" s="370">
        <v>1767.31</v>
      </c>
      <c r="AV69" s="370">
        <v>1242.6400000000001</v>
      </c>
      <c r="AW69" s="370">
        <v>0</v>
      </c>
      <c r="AX69" s="370">
        <v>0</v>
      </c>
      <c r="AY69" s="370">
        <v>0</v>
      </c>
      <c r="AZ69" s="370">
        <v>0</v>
      </c>
      <c r="BA69" s="370">
        <v>0</v>
      </c>
      <c r="BB69" s="370">
        <v>414.21</v>
      </c>
      <c r="BC69" s="370">
        <v>1242.6400000000001</v>
      </c>
      <c r="BD69" s="370">
        <v>1242.6400000000001</v>
      </c>
      <c r="BE69" s="370">
        <v>1242.6400000000001</v>
      </c>
      <c r="BF69" s="370">
        <v>1242.6400000000001</v>
      </c>
      <c r="BG69" s="370">
        <v>1767.31</v>
      </c>
      <c r="BH69" s="370">
        <v>1242.6400000000001</v>
      </c>
      <c r="BI69" s="370">
        <v>0</v>
      </c>
      <c r="BJ69" s="370">
        <v>0</v>
      </c>
      <c r="BK69" s="370">
        <v>0</v>
      </c>
      <c r="BL69" s="370">
        <v>0</v>
      </c>
      <c r="BM69" s="370">
        <v>0</v>
      </c>
      <c r="BN69" s="370">
        <v>0</v>
      </c>
      <c r="BO69" s="370">
        <v>1656.85</v>
      </c>
      <c r="BP69" s="370">
        <v>1242.6400000000001</v>
      </c>
      <c r="BQ69" s="370">
        <v>1242.6400000000001</v>
      </c>
      <c r="BR69" s="370">
        <v>1242.6400000000001</v>
      </c>
      <c r="BS69" s="370">
        <v>1767.31</v>
      </c>
      <c r="BT69" s="370">
        <v>1242.6400000000001</v>
      </c>
      <c r="BU69" s="370">
        <v>0</v>
      </c>
      <c r="BV69" s="370">
        <v>0</v>
      </c>
      <c r="BW69" s="370">
        <v>0</v>
      </c>
      <c r="BX69" s="370">
        <v>0</v>
      </c>
      <c r="BY69" s="370">
        <v>0</v>
      </c>
      <c r="BZ69" s="370">
        <v>414.21</v>
      </c>
      <c r="CA69" s="370">
        <v>1242.6400000000001</v>
      </c>
      <c r="CB69" s="370">
        <v>1242.6400000000001</v>
      </c>
      <c r="CC69" s="370">
        <v>1242.6400000000001</v>
      </c>
      <c r="CD69" s="370">
        <v>1242.6400000000001</v>
      </c>
      <c r="CE69" s="370">
        <v>1767.31</v>
      </c>
      <c r="CF69" s="370">
        <v>1242.6400000000001</v>
      </c>
      <c r="CG69" s="370">
        <v>0</v>
      </c>
      <c r="CH69" s="370">
        <v>0</v>
      </c>
      <c r="CI69" s="48" t="s">
        <v>1987</v>
      </c>
      <c r="CJ69" s="48" t="s">
        <v>1990</v>
      </c>
      <c r="CK69" s="48" t="s">
        <v>1991</v>
      </c>
      <c r="CL69" s="48" t="s">
        <v>1990</v>
      </c>
      <c r="CM69" s="48" t="s">
        <v>1990</v>
      </c>
      <c r="CN69" s="48" t="s">
        <v>2010</v>
      </c>
      <c r="CO69" s="48" t="str">
        <f t="shared" si="16"/>
        <v>2.1.3.1.1.13</v>
      </c>
      <c r="CP69" s="48" t="str">
        <f>+VLOOKUP(Tabla1[[#This Row],[ESPECÍFICA]],CLASIFICADOR_,2,0)</f>
        <v>2.1.3.1.1.13 - CONTRIBUCIONES A ESSALUD DEL PERSONAL ADMINISTRATIVO</v>
      </c>
      <c r="CQ69" s="48" t="str">
        <f>+VLOOKUP(Tabla1[[#This Row],[ESPECÍFICA]],CLASIFICADOR_,3,0)</f>
        <v>02.SERVIR</v>
      </c>
      <c r="CR69" s="48" t="str">
        <f>+VLOOKUP(Tabla1[[#This Row],[ESPECÍFICA]],CLASIFICADOR_,4,0)</f>
        <v xml:space="preserve"> </v>
      </c>
      <c r="CS69" s="48">
        <f>+VLOOKUP(Tabla1[[#This Row],[ESPECÍFICA]],CLASIFICADOR_,5,0)</f>
        <v>0</v>
      </c>
      <c r="CT69" s="113" t="str">
        <f>+VLOOKUP(Tabla1[[#This Row],[ESPECÍFICA]],CLASIFICADOR_,6,0)</f>
        <v>N/R</v>
      </c>
      <c r="CU69" s="48" t="str">
        <f>+VLOOKUP(Tabla1[[#This Row],[ESPECÍFICA]],CLASIFICADOR_,7,0)</f>
        <v>N/R</v>
      </c>
      <c r="CV69" s="48">
        <f>+VLOOKUP(Tabla1[[#This Row],[ESPECÍFICA]],CLASIFICADOR_,8,0)</f>
        <v>0</v>
      </c>
      <c r="CW69" s="113" t="str">
        <f>+CONCATENATE("2.",Tabla1[[#This Row],[generica]])</f>
        <v>2.1.PERSONAL Y OBLIGACIONES SOCIALES</v>
      </c>
      <c r="CX69" s="48" t="str">
        <f t="shared" si="5"/>
        <v>0005-OPP</v>
      </c>
      <c r="CY69" s="113" t="str">
        <f t="shared" si="6"/>
        <v>0005-OPP</v>
      </c>
      <c r="CZ69" s="20" t="str">
        <f t="shared" si="7"/>
        <v>0005-OPP</v>
      </c>
      <c r="DA69" s="113" t="str">
        <f>+CONCATENATE(Tabla1[[#This Row],[CC COMPLETO]],Tabla1[[#This Row],[ESPECÍFICA]])</f>
        <v>0005-OPP2.1.3.1.1.13</v>
      </c>
      <c r="DB69" s="49">
        <f t="shared" si="8"/>
        <v>8394.7199999999993</v>
      </c>
      <c r="DC69" s="49">
        <f t="shared" si="9"/>
        <v>8394.7199999999993</v>
      </c>
      <c r="DD69" s="49">
        <f t="shared" si="10"/>
        <v>8394.7199999999993</v>
      </c>
      <c r="DE69" s="49">
        <f t="shared" si="11"/>
        <v>3755.5200000000004</v>
      </c>
      <c r="DF69" s="49">
        <f t="shared" si="12"/>
        <v>0</v>
      </c>
      <c r="DG69" s="49">
        <f t="shared" si="13"/>
        <v>2872.76</v>
      </c>
      <c r="DH69" s="49">
        <f t="shared" si="14"/>
        <v>6628.2800000000007</v>
      </c>
      <c r="DI69" s="50">
        <f t="shared" si="15"/>
        <v>0</v>
      </c>
      <c r="DJ69" s="78">
        <f>+SUM(Tabla1[[#This Row],[EJECUTADO 01]:[EJECUTADO 06]])</f>
        <v>2899.4900000000002</v>
      </c>
      <c r="DK69" s="78">
        <f>+Tabla1[[#This Row],[mto_devenga_01]]</f>
        <v>0</v>
      </c>
      <c r="DL69" s="78">
        <f>+Tabla1[[#This Row],[mto_devenga_02]]</f>
        <v>0</v>
      </c>
      <c r="DM69" s="78">
        <f>+Tabla1[[#This Row],[mto_devenga_03]]</f>
        <v>0</v>
      </c>
      <c r="DN69" s="78">
        <f>+Tabla1[[#This Row],[mto_devenga_04]]</f>
        <v>414.21</v>
      </c>
      <c r="DO69" s="78">
        <f>+Tabla1[[#This Row],[mto_devenga_05]]</f>
        <v>1242.6400000000001</v>
      </c>
      <c r="DP69" s="76">
        <f>+Tabla1[[#This Row],[mto_devenga_06]]</f>
        <v>1242.6400000000001</v>
      </c>
      <c r="DQ69" s="76">
        <f>+Tabla1[[#This Row],[mto_devenga_07]]</f>
        <v>1242.6400000000001</v>
      </c>
      <c r="DR69" s="76">
        <f>+Tabla1[[#This Row],[mto_devenga_08]]</f>
        <v>1242.6400000000001</v>
      </c>
      <c r="DS69" s="76">
        <f>+Tabla1[[#This Row],[mto_devenga_09]]</f>
        <v>1767.31</v>
      </c>
      <c r="DT69" s="76">
        <f>IFERROR(VLOOKUP(Tabla1[[#This Row],[COD SE]],PF_OCTUBRE,14,0),"0")</f>
        <v>1251.8399999999999</v>
      </c>
      <c r="DU69" s="76">
        <f>IFERROR(VLOOKUP(Tabla1[[#This Row],[COD SE]],PF_OCTUBRE,15,0),"0")</f>
        <v>1251.8399999999999</v>
      </c>
      <c r="DV69" s="76">
        <f>IFERROR(VLOOKUP(Tabla1[[#This Row],[COD SE]],PF_OCTUBRE,16,0),"0")</f>
        <v>1251.8400000000001</v>
      </c>
      <c r="DW69" s="76">
        <f>+SUM(Tabla1[[#This Row],[EJECUTADO 01]:[PF DICIEMBRE
]])</f>
        <v>10907.6</v>
      </c>
      <c r="DX69" s="76">
        <f>IFERROR(VLOOKUP(Tabla1[[#This Row],[COD SE]],PF_OCTUBRE,18,0),"0")</f>
        <v>0</v>
      </c>
      <c r="DY69" s="76">
        <f>IFERROR(VLOOKUP(Tabla1[[#This Row],[COD SE]],PF_OCTUBRE,19,0),"0")</f>
        <v>4115.3999999999996</v>
      </c>
      <c r="DZ69" s="76">
        <f>IFERROR(VLOOKUP(Tabla1[[#This Row],[COD SE]],PF_OCTUBRE,20,0),"0")</f>
        <v>4115.3999999999996</v>
      </c>
      <c r="EA69" s="76">
        <f>+Tabla1[[#This Row],[TOTAL EJEC REAL]]+Tabla1[[#This Row],[SALDO FINAL]]</f>
        <v>15023</v>
      </c>
      <c r="EB69" s="76">
        <f>IFERROR(VLOOKUP(Tabla1[[#This Row],[COD SE]],PF_OCTUBRE,22,0),"0")</f>
        <v>5367.24</v>
      </c>
      <c r="EC69" s="76">
        <f>+IFERROR(VLOOKUP(Tabla1[[#This Row],[COD SE]],SALDO_ESC_2,7,0),0)</f>
        <v>0</v>
      </c>
      <c r="ED69" s="76">
        <f>+IFERROR(VLOOKUP(Tabla1[[#This Row],[COD SE]],SALDO_ESC_3,7,0),0)</f>
        <v>4115.3999999999996</v>
      </c>
      <c r="EE69" s="76">
        <f>+Tabla1[[#This Row],[mto_pim]]-Tabla1[[#This Row],[TRANSF ESC2 ]]</f>
        <v>15023</v>
      </c>
      <c r="EF69" s="76">
        <f>+Tabla1[[#This Row],[mto_pim]]-Tabla1[[#This Row],[TRANFS ESC 3 ]]</f>
        <v>10907.6</v>
      </c>
      <c r="EG69" s="76">
        <f>+IFERROR(VLOOKUP(Tabla1[[#This Row],[COD SE]],HISTORICO,4,0),0)</f>
        <v>0</v>
      </c>
      <c r="EH69" s="76">
        <f>+IFERROR(VLOOKUP(Tabla1[[#This Row],[COD SE]],HISTORICO,5,0),0)</f>
        <v>0</v>
      </c>
      <c r="EI69" s="76">
        <f>+IFERROR(VLOOKUP(Tabla1[[#This Row],[COD SE]],HISTORICO,6,0),0)</f>
        <v>0</v>
      </c>
      <c r="EJ69" s="76">
        <f>+IFERROR(VLOOKUP(Tabla1[[#This Row],[COD SE]],HISTORICO,7,0),0)</f>
        <v>0</v>
      </c>
      <c r="EK69" s="76">
        <f>+IFERROR(VLOOKUP(Tabla1[[#This Row],[COD SE]],HISTORICO,8,0),0)</f>
        <v>1251.8399999999999</v>
      </c>
      <c r="EL69" s="76">
        <f>+IFERROR(VLOOKUP(Tabla1[[#This Row],[COD SE]],HISTORICO,9,0),0)</f>
        <v>1251.8399999999999</v>
      </c>
      <c r="EM69" s="76">
        <f>+IFERROR(VLOOKUP(Tabla1[[#This Row],[COD SE]],HISTORICO,10,0),0)</f>
        <v>1251.8399999999999</v>
      </c>
      <c r="EN69" s="76">
        <f>+IFERROR(VLOOKUP(Tabla1[[#This Row],[COD SE]],HISTORICO,11,0),0)</f>
        <v>1251.8399999999999</v>
      </c>
      <c r="EO69" s="76">
        <f>+IFERROR(VLOOKUP(Tabla1[[#This Row],[COD SE]],HISTORICO,12,0),0)</f>
        <v>1251.8399999999999</v>
      </c>
      <c r="EP69" s="58">
        <f>+SUM(Tabla1[[#This Row],[EJECUTADO 01]:[EJECUTADO 03]])</f>
        <v>0</v>
      </c>
      <c r="EQ69" s="58">
        <f>+SUM(Tabla1[[#This Row],[EJECUTADO 04]:[EJECUTADO 06]])</f>
        <v>2899.4900000000002</v>
      </c>
      <c r="ER69" s="58">
        <f>+SUM(Tabla1[[#This Row],[EJECUTADO 07]:[EJECUTADO 09]])</f>
        <v>4252.59</v>
      </c>
      <c r="ES69" s="58">
        <f>+SUM(Tabla1[[#This Row],[PF OCTUBRE]:[PF DICIEMBRE
]])</f>
        <v>3755.52</v>
      </c>
      <c r="ET69" s="58">
        <f>+SUM(Tabla1[[#This Row],[EJECUTADO 01]:[EJECUTADO 09]])</f>
        <v>7152.08</v>
      </c>
    </row>
    <row r="70" spans="1:150" ht="12.75" customHeight="1" x14ac:dyDescent="0.2">
      <c r="A70" s="369">
        <v>2025</v>
      </c>
      <c r="B70" s="369" t="s">
        <v>1969</v>
      </c>
      <c r="C70" s="369" t="s">
        <v>1970</v>
      </c>
      <c r="D70" s="369" t="s">
        <v>1971</v>
      </c>
      <c r="E70" s="369">
        <v>1650</v>
      </c>
      <c r="F70" s="369" t="s">
        <v>1599</v>
      </c>
      <c r="G70" s="369" t="s">
        <v>1999</v>
      </c>
      <c r="H70" s="369" t="s">
        <v>1606</v>
      </c>
      <c r="I70" s="369" t="s">
        <v>2000</v>
      </c>
      <c r="J70" s="369" t="s">
        <v>2029</v>
      </c>
      <c r="K70" s="369" t="s">
        <v>1975</v>
      </c>
      <c r="L70" s="369" t="s">
        <v>1976</v>
      </c>
      <c r="M70" s="369" t="s">
        <v>2030</v>
      </c>
      <c r="N70" s="369">
        <v>1</v>
      </c>
      <c r="O70" s="369" t="s">
        <v>2031</v>
      </c>
      <c r="P70" s="369" t="s">
        <v>2032</v>
      </c>
      <c r="Q70" s="369">
        <v>159</v>
      </c>
      <c r="R70" s="369">
        <v>0</v>
      </c>
      <c r="S70" s="369">
        <v>0</v>
      </c>
      <c r="T70" s="369">
        <v>0</v>
      </c>
      <c r="U70" s="369">
        <v>5</v>
      </c>
      <c r="V70" s="369" t="s">
        <v>1980</v>
      </c>
      <c r="W70" s="369" t="s">
        <v>1981</v>
      </c>
      <c r="X70" s="369" t="s">
        <v>1982</v>
      </c>
      <c r="Y70" s="369" t="s">
        <v>1983</v>
      </c>
      <c r="Z70" s="369" t="s">
        <v>1984</v>
      </c>
      <c r="AA70" s="369" t="s">
        <v>2004</v>
      </c>
      <c r="AB70" s="369" t="s">
        <v>1986</v>
      </c>
      <c r="AC70" s="369" t="s">
        <v>1672</v>
      </c>
      <c r="AD70" s="369" t="s">
        <v>1673</v>
      </c>
      <c r="AE70" s="369" t="s">
        <v>1736</v>
      </c>
      <c r="AF70" s="369" t="s">
        <v>1780</v>
      </c>
      <c r="AG70" s="369" t="s">
        <v>1781</v>
      </c>
      <c r="AH70" s="369">
        <v>0</v>
      </c>
      <c r="AI70" s="369">
        <v>0</v>
      </c>
      <c r="AJ70" s="369">
        <v>0</v>
      </c>
      <c r="AK70" s="370">
        <v>0</v>
      </c>
      <c r="AL70" s="370">
        <v>0</v>
      </c>
      <c r="AM70" s="370">
        <v>0</v>
      </c>
      <c r="AN70" s="370">
        <v>0</v>
      </c>
      <c r="AO70" s="370">
        <v>0</v>
      </c>
      <c r="AP70" s="370">
        <v>0</v>
      </c>
      <c r="AQ70" s="370">
        <v>0</v>
      </c>
      <c r="AR70" s="370">
        <v>0</v>
      </c>
      <c r="AS70" s="370">
        <v>0</v>
      </c>
      <c r="AT70" s="370">
        <v>0</v>
      </c>
      <c r="AU70" s="370">
        <v>0</v>
      </c>
      <c r="AV70" s="370">
        <v>0</v>
      </c>
      <c r="AW70" s="370">
        <v>0</v>
      </c>
      <c r="AX70" s="370">
        <v>0</v>
      </c>
      <c r="AY70" s="370">
        <v>0</v>
      </c>
      <c r="AZ70" s="370">
        <v>0</v>
      </c>
      <c r="BA70" s="370">
        <v>0</v>
      </c>
      <c r="BB70" s="370">
        <v>0</v>
      </c>
      <c r="BC70" s="370">
        <v>0</v>
      </c>
      <c r="BD70" s="370">
        <v>0</v>
      </c>
      <c r="BE70" s="370">
        <v>0</v>
      </c>
      <c r="BF70" s="370">
        <v>0</v>
      </c>
      <c r="BG70" s="370">
        <v>0</v>
      </c>
      <c r="BH70" s="370">
        <v>0</v>
      </c>
      <c r="BI70" s="370">
        <v>0</v>
      </c>
      <c r="BJ70" s="370">
        <v>0</v>
      </c>
      <c r="BK70" s="370">
        <v>0</v>
      </c>
      <c r="BL70" s="370">
        <v>0</v>
      </c>
      <c r="BM70" s="370">
        <v>0</v>
      </c>
      <c r="BN70" s="370">
        <v>0</v>
      </c>
      <c r="BO70" s="370">
        <v>0</v>
      </c>
      <c r="BP70" s="370">
        <v>0</v>
      </c>
      <c r="BQ70" s="370">
        <v>0</v>
      </c>
      <c r="BR70" s="370">
        <v>0</v>
      </c>
      <c r="BS70" s="370">
        <v>0</v>
      </c>
      <c r="BT70" s="370">
        <v>0</v>
      </c>
      <c r="BU70" s="370">
        <v>0</v>
      </c>
      <c r="BV70" s="370">
        <v>0</v>
      </c>
      <c r="BW70" s="370">
        <v>0</v>
      </c>
      <c r="BX70" s="370">
        <v>0</v>
      </c>
      <c r="BY70" s="370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0">
        <v>0</v>
      </c>
      <c r="CF70" s="370">
        <v>0</v>
      </c>
      <c r="CG70" s="370">
        <v>0</v>
      </c>
      <c r="CH70" s="370">
        <v>0</v>
      </c>
      <c r="CI70" s="48" t="s">
        <v>1987</v>
      </c>
      <c r="CJ70" s="48" t="s">
        <v>1991</v>
      </c>
      <c r="CK70" s="48" t="s">
        <v>1987</v>
      </c>
      <c r="CL70" s="48" t="s">
        <v>1993</v>
      </c>
      <c r="CM70" s="48" t="s">
        <v>1987</v>
      </c>
      <c r="CN70" s="48" t="s">
        <v>1990</v>
      </c>
      <c r="CO70" s="48" t="str">
        <f t="shared" si="16"/>
        <v>2.3.2.4.2.1</v>
      </c>
      <c r="CP70" s="48" t="str">
        <f>+VLOOKUP(Tabla1[[#This Row],[ESPECÍFICA]],CLASIFICADOR_,2,0)</f>
        <v>2.3.2.4.2.1 - DE EDIFICACIONES, OFICINAS Y ESTRUCTURAS</v>
      </c>
      <c r="CQ70" s="48" t="str">
        <f>+VLOOKUP(Tabla1[[#This Row],[ESPECÍFICA]],CLASIFICADOR_,3,0)</f>
        <v>2.3.2.4 - SERVICIO DE MANTENIMIENTO, ACONDICIONAMIENTO Y  REPARACIONES</v>
      </c>
      <c r="CR70" s="48" t="str">
        <f>+VLOOKUP(Tabla1[[#This Row],[ESPECÍFICA]],CLASIFICADOR_,4,0)</f>
        <v xml:space="preserve"> </v>
      </c>
      <c r="CS70" s="48">
        <f>+VLOOKUP(Tabla1[[#This Row],[ESPECÍFICA]],CLASIFICADOR_,5,0)</f>
        <v>0</v>
      </c>
      <c r="CT70" s="113" t="str">
        <f>+VLOOKUP(Tabla1[[#This Row],[ESPECÍFICA]],CLASIFICADOR_,6,0)</f>
        <v>Partidas restringidas</v>
      </c>
      <c r="CU70" s="48" t="str">
        <f>+VLOOKUP(Tabla1[[#This Row],[ESPECÍFICA]],CLASIFICADOR_,7,0)</f>
        <v>9.6 Hasta el 1er Semestre</v>
      </c>
      <c r="CV70" s="48">
        <f>+VLOOKUP(Tabla1[[#This Row],[ESPECÍFICA]],CLASIFICADOR_,8,0)</f>
        <v>3</v>
      </c>
      <c r="CW70" s="113" t="str">
        <f>+CONCATENATE("2.",Tabla1[[#This Row],[generica]])</f>
        <v>2.3.BIENES Y SERVICIOS</v>
      </c>
      <c r="CX70" s="48" t="str">
        <f t="shared" ref="CX70:CX133" si="17">+VLOOKUP(U70,CC_COMPLETO,2,0)</f>
        <v>0005-OPP</v>
      </c>
      <c r="CY70" s="113" t="str">
        <f t="shared" ref="CY70:CY133" si="18">+VLOOKUP(U70,CC_COMPLETO,3,0)</f>
        <v>0005-OPP</v>
      </c>
      <c r="CZ70" s="20" t="str">
        <f t="shared" ref="CZ70:CZ133" si="19">+VLOOKUP(U70,CC_COMPLETO,4,0)</f>
        <v>0005-OPP</v>
      </c>
      <c r="DA70" s="113" t="str">
        <f>+CONCATENATE(Tabla1[[#This Row],[CC COMPLETO]],Tabla1[[#This Row],[ESPECÍFICA]])</f>
        <v>0005-OPP2.3.2.4.2.1</v>
      </c>
      <c r="DB70" s="49">
        <f t="shared" ref="DB70:DB133" si="20">SUM(AM70:AX70)</f>
        <v>0</v>
      </c>
      <c r="DC70" s="49">
        <f t="shared" ref="DC70:DC133" si="21">+SUM(AY70:BJ70)</f>
        <v>0</v>
      </c>
      <c r="DD70" s="49">
        <f t="shared" ref="DD70:DD133" si="22">+SUM(BK70:BV70)</f>
        <v>0</v>
      </c>
      <c r="DE70" s="49">
        <f t="shared" ref="DE70:DE133" si="23">+AJ70-AK70</f>
        <v>0</v>
      </c>
      <c r="DF70" s="49">
        <f t="shared" ref="DF70:DF133" si="24">+AK70-AL70</f>
        <v>0</v>
      </c>
      <c r="DG70" s="49">
        <f t="shared" ref="DG70:DG133" si="25">+AL70-DC70</f>
        <v>0</v>
      </c>
      <c r="DH70" s="49">
        <f t="shared" ref="DH70:DH133" si="26">+AJ70-DC70</f>
        <v>0</v>
      </c>
      <c r="DI70" s="50">
        <f t="shared" ref="DI70:DI133" si="27">+IFERROR((DC70/AH70),0)</f>
        <v>0</v>
      </c>
      <c r="DJ70" s="78">
        <f>+SUM(Tabla1[[#This Row],[EJECUTADO 01]:[EJECUTADO 06]])</f>
        <v>0</v>
      </c>
      <c r="DK70" s="78">
        <f>+Tabla1[[#This Row],[mto_devenga_01]]</f>
        <v>0</v>
      </c>
      <c r="DL70" s="78">
        <f>+Tabla1[[#This Row],[mto_devenga_02]]</f>
        <v>0</v>
      </c>
      <c r="DM70" s="78">
        <f>+Tabla1[[#This Row],[mto_devenga_03]]</f>
        <v>0</v>
      </c>
      <c r="DN70" s="78">
        <f>+Tabla1[[#This Row],[mto_devenga_04]]</f>
        <v>0</v>
      </c>
      <c r="DO70" s="78">
        <f>+Tabla1[[#This Row],[mto_devenga_05]]</f>
        <v>0</v>
      </c>
      <c r="DP70" s="76">
        <f>+Tabla1[[#This Row],[mto_devenga_06]]</f>
        <v>0</v>
      </c>
      <c r="DQ70" s="76">
        <f>+Tabla1[[#This Row],[mto_devenga_07]]</f>
        <v>0</v>
      </c>
      <c r="DR70" s="76">
        <f>+Tabla1[[#This Row],[mto_devenga_08]]</f>
        <v>0</v>
      </c>
      <c r="DS70" s="76">
        <f>+Tabla1[[#This Row],[mto_devenga_09]]</f>
        <v>0</v>
      </c>
      <c r="DT70" s="76">
        <f>IFERROR(VLOOKUP(Tabla1[[#This Row],[COD SE]],PF_OCTUBRE,14,0),"0")</f>
        <v>0</v>
      </c>
      <c r="DU70" s="76">
        <f>IFERROR(VLOOKUP(Tabla1[[#This Row],[COD SE]],PF_OCTUBRE,15,0),"0")</f>
        <v>0</v>
      </c>
      <c r="DV70" s="76">
        <f>IFERROR(VLOOKUP(Tabla1[[#This Row],[COD SE]],PF_OCTUBRE,16,0),"0")</f>
        <v>0</v>
      </c>
      <c r="DW70" s="76">
        <f>+SUM(Tabla1[[#This Row],[EJECUTADO 01]:[PF DICIEMBRE
]])</f>
        <v>0</v>
      </c>
      <c r="DX70" s="76">
        <f>IFERROR(VLOOKUP(Tabla1[[#This Row],[COD SE]],PF_OCTUBRE,18,0),"0")</f>
        <v>0</v>
      </c>
      <c r="DY70" s="76">
        <f>IFERROR(VLOOKUP(Tabla1[[#This Row],[COD SE]],PF_OCTUBRE,19,0),"0")</f>
        <v>0</v>
      </c>
      <c r="DZ70" s="76">
        <f>IFERROR(VLOOKUP(Tabla1[[#This Row],[COD SE]],PF_OCTUBRE,20,0),"0")</f>
        <v>0</v>
      </c>
      <c r="EA70" s="76">
        <f>+Tabla1[[#This Row],[TOTAL EJEC REAL]]+Tabla1[[#This Row],[SALDO FINAL]]</f>
        <v>0</v>
      </c>
      <c r="EB70" s="76">
        <f>IFERROR(VLOOKUP(Tabla1[[#This Row],[COD SE]],PF_OCTUBRE,22,0),"0")</f>
        <v>0</v>
      </c>
      <c r="EC70" s="76">
        <f>+IFERROR(VLOOKUP(Tabla1[[#This Row],[COD SE]],SALDO_ESC_2,7,0),0)</f>
        <v>0</v>
      </c>
      <c r="ED70" s="76">
        <f>+IFERROR(VLOOKUP(Tabla1[[#This Row],[COD SE]],SALDO_ESC_3,7,0),0)</f>
        <v>0</v>
      </c>
      <c r="EE70" s="76">
        <f>+Tabla1[[#This Row],[mto_pim]]-Tabla1[[#This Row],[TRANSF ESC2 ]]</f>
        <v>0</v>
      </c>
      <c r="EF70" s="76">
        <f>+Tabla1[[#This Row],[mto_pim]]-Tabla1[[#This Row],[TRANFS ESC 3 ]]</f>
        <v>0</v>
      </c>
      <c r="EG70" s="76">
        <f>+IFERROR(VLOOKUP(Tabla1[[#This Row],[COD SE]],HISTORICO,4,0),0)</f>
        <v>0</v>
      </c>
      <c r="EH70" s="76">
        <f>+IFERROR(VLOOKUP(Tabla1[[#This Row],[COD SE]],HISTORICO,5,0),0)</f>
        <v>0</v>
      </c>
      <c r="EI70" s="76">
        <f>+IFERROR(VLOOKUP(Tabla1[[#This Row],[COD SE]],HISTORICO,6,0),0)</f>
        <v>0</v>
      </c>
      <c r="EJ70" s="76">
        <f>+IFERROR(VLOOKUP(Tabla1[[#This Row],[COD SE]],HISTORICO,7,0),0)</f>
        <v>0</v>
      </c>
      <c r="EK70" s="76">
        <f>+IFERROR(VLOOKUP(Tabla1[[#This Row],[COD SE]],HISTORICO,8,0),0)</f>
        <v>0</v>
      </c>
      <c r="EL70" s="76">
        <f>+IFERROR(VLOOKUP(Tabla1[[#This Row],[COD SE]],HISTORICO,9,0),0)</f>
        <v>0</v>
      </c>
      <c r="EM70" s="76">
        <f>+IFERROR(VLOOKUP(Tabla1[[#This Row],[COD SE]],HISTORICO,10,0),0)</f>
        <v>0</v>
      </c>
      <c r="EN70" s="76">
        <f>+IFERROR(VLOOKUP(Tabla1[[#This Row],[COD SE]],HISTORICO,11,0),0)</f>
        <v>0</v>
      </c>
      <c r="EO70" s="76">
        <f>+IFERROR(VLOOKUP(Tabla1[[#This Row],[COD SE]],HISTORICO,12,0),0)</f>
        <v>0</v>
      </c>
      <c r="EP70" s="58">
        <f>+SUM(Tabla1[[#This Row],[EJECUTADO 01]:[EJECUTADO 03]])</f>
        <v>0</v>
      </c>
      <c r="EQ70" s="58">
        <f>+SUM(Tabla1[[#This Row],[EJECUTADO 04]:[EJECUTADO 06]])</f>
        <v>0</v>
      </c>
      <c r="ER70" s="58">
        <f>+SUM(Tabla1[[#This Row],[EJECUTADO 07]:[EJECUTADO 09]])</f>
        <v>0</v>
      </c>
      <c r="ES70" s="58">
        <f>+SUM(Tabla1[[#This Row],[PF OCTUBRE]:[PF DICIEMBRE
]])</f>
        <v>0</v>
      </c>
      <c r="ET70" s="58">
        <f>+SUM(Tabla1[[#This Row],[EJECUTADO 01]:[EJECUTADO 09]])</f>
        <v>0</v>
      </c>
    </row>
    <row r="71" spans="1:150" ht="12.75" customHeight="1" x14ac:dyDescent="0.2">
      <c r="A71" s="369">
        <v>2025</v>
      </c>
      <c r="B71" s="369" t="s">
        <v>1969</v>
      </c>
      <c r="C71" s="369" t="s">
        <v>1970</v>
      </c>
      <c r="D71" s="369" t="s">
        <v>1971</v>
      </c>
      <c r="E71" s="369">
        <v>1650</v>
      </c>
      <c r="F71" s="369" t="s">
        <v>1599</v>
      </c>
      <c r="G71" s="369" t="s">
        <v>1999</v>
      </c>
      <c r="H71" s="369" t="s">
        <v>1606</v>
      </c>
      <c r="I71" s="369" t="s">
        <v>2000</v>
      </c>
      <c r="J71" s="369" t="s">
        <v>2029</v>
      </c>
      <c r="K71" s="369" t="s">
        <v>1975</v>
      </c>
      <c r="L71" s="369" t="s">
        <v>1976</v>
      </c>
      <c r="M71" s="369" t="s">
        <v>2030</v>
      </c>
      <c r="N71" s="369">
        <v>1</v>
      </c>
      <c r="O71" s="369" t="s">
        <v>2031</v>
      </c>
      <c r="P71" s="369" t="s">
        <v>2032</v>
      </c>
      <c r="Q71" s="369">
        <v>159</v>
      </c>
      <c r="R71" s="369">
        <v>0</v>
      </c>
      <c r="S71" s="369">
        <v>0</v>
      </c>
      <c r="T71" s="369">
        <v>0</v>
      </c>
      <c r="U71" s="369">
        <v>5</v>
      </c>
      <c r="V71" s="369" t="s">
        <v>1980</v>
      </c>
      <c r="W71" s="369" t="s">
        <v>1981</v>
      </c>
      <c r="X71" s="369" t="s">
        <v>1982</v>
      </c>
      <c r="Y71" s="369" t="s">
        <v>1983</v>
      </c>
      <c r="Z71" s="369" t="s">
        <v>1984</v>
      </c>
      <c r="AA71" s="369" t="s">
        <v>2004</v>
      </c>
      <c r="AB71" s="369" t="s">
        <v>1986</v>
      </c>
      <c r="AC71" s="369" t="s">
        <v>1656</v>
      </c>
      <c r="AD71" s="369" t="s">
        <v>1657</v>
      </c>
      <c r="AE71" s="369" t="s">
        <v>1658</v>
      </c>
      <c r="AF71" s="369" t="s">
        <v>1658</v>
      </c>
      <c r="AG71" s="369" t="s">
        <v>1659</v>
      </c>
      <c r="AH71" s="369">
        <v>0</v>
      </c>
      <c r="AI71" s="369">
        <v>166913</v>
      </c>
      <c r="AJ71" s="369">
        <v>166913</v>
      </c>
      <c r="AK71" s="370">
        <v>125184.95</v>
      </c>
      <c r="AL71" s="370">
        <v>121503.05</v>
      </c>
      <c r="AM71" s="370">
        <v>0</v>
      </c>
      <c r="AN71" s="370">
        <v>0</v>
      </c>
      <c r="AO71" s="370">
        <v>0</v>
      </c>
      <c r="AP71" s="370">
        <v>4602.38</v>
      </c>
      <c r="AQ71" s="370">
        <v>13807.14</v>
      </c>
      <c r="AR71" s="370">
        <v>13807.14</v>
      </c>
      <c r="AS71" s="370">
        <v>13807.14</v>
      </c>
      <c r="AT71" s="370">
        <v>13807.14</v>
      </c>
      <c r="AU71" s="370">
        <v>13807.14</v>
      </c>
      <c r="AV71" s="370">
        <v>13807.14</v>
      </c>
      <c r="AW71" s="370">
        <v>0</v>
      </c>
      <c r="AX71" s="370">
        <v>0</v>
      </c>
      <c r="AY71" s="370">
        <v>0</v>
      </c>
      <c r="AZ71" s="370">
        <v>0</v>
      </c>
      <c r="BA71" s="370">
        <v>0</v>
      </c>
      <c r="BB71" s="370">
        <v>4602.38</v>
      </c>
      <c r="BC71" s="370">
        <v>13807.14</v>
      </c>
      <c r="BD71" s="370">
        <v>13807.14</v>
      </c>
      <c r="BE71" s="370">
        <v>13807.14</v>
      </c>
      <c r="BF71" s="370">
        <v>13807.14</v>
      </c>
      <c r="BG71" s="370">
        <v>13807.14</v>
      </c>
      <c r="BH71" s="370">
        <v>13807.14</v>
      </c>
      <c r="BI71" s="370">
        <v>0</v>
      </c>
      <c r="BJ71" s="370">
        <v>0</v>
      </c>
      <c r="BK71" s="370">
        <v>0</v>
      </c>
      <c r="BL71" s="370">
        <v>0</v>
      </c>
      <c r="BM71" s="370">
        <v>0</v>
      </c>
      <c r="BN71" s="370">
        <v>0</v>
      </c>
      <c r="BO71" s="370">
        <v>18409.52</v>
      </c>
      <c r="BP71" s="370">
        <v>13807.14</v>
      </c>
      <c r="BQ71" s="370">
        <v>13807.14</v>
      </c>
      <c r="BR71" s="370">
        <v>13807.14</v>
      </c>
      <c r="BS71" s="370">
        <v>13807.14</v>
      </c>
      <c r="BT71" s="370">
        <v>12026.24</v>
      </c>
      <c r="BU71" s="370">
        <v>0</v>
      </c>
      <c r="BV71" s="370">
        <v>0</v>
      </c>
      <c r="BW71" s="370">
        <v>0</v>
      </c>
      <c r="BX71" s="370">
        <v>0</v>
      </c>
      <c r="BY71" s="370">
        <v>0</v>
      </c>
      <c r="BZ71" s="370">
        <v>4602.38</v>
      </c>
      <c r="CA71" s="370">
        <v>13807.14</v>
      </c>
      <c r="CB71" s="370">
        <v>13807.14</v>
      </c>
      <c r="CC71" s="370">
        <v>13807.14</v>
      </c>
      <c r="CD71" s="370">
        <v>13807.14</v>
      </c>
      <c r="CE71" s="370">
        <v>17489.04</v>
      </c>
      <c r="CF71" s="370">
        <v>12026.24</v>
      </c>
      <c r="CG71" s="370">
        <v>0</v>
      </c>
      <c r="CH71" s="370">
        <v>0</v>
      </c>
      <c r="CI71" s="48" t="s">
        <v>1987</v>
      </c>
      <c r="CJ71" s="48" t="s">
        <v>1990</v>
      </c>
      <c r="CK71" s="48" t="s">
        <v>1990</v>
      </c>
      <c r="CL71" s="48" t="s">
        <v>1990</v>
      </c>
      <c r="CM71" s="48" t="s">
        <v>1990</v>
      </c>
      <c r="CN71" s="48" t="s">
        <v>1992</v>
      </c>
      <c r="CO71" s="48" t="str">
        <f t="shared" ref="CO71:CO134" si="28">+CONCATENATE(CI71,".",CJ71,".",CK71,".",CL71,".",CM71,".",CN71)</f>
        <v>2.1.1.1.1.8</v>
      </c>
      <c r="CP71" s="48" t="str">
        <f>+VLOOKUP(Tabla1[[#This Row],[ESPECÍFICA]],CLASIFICADOR_,2,0)</f>
        <v>2.1.1.1.1.8 - PERSONAL DE LA LEY SERVIR (RÉGIMEN DEL SERVICIO CIVIL)</v>
      </c>
      <c r="CQ71" s="48" t="str">
        <f>+VLOOKUP(Tabla1[[#This Row],[ESPECÍFICA]],CLASIFICADOR_,3,0)</f>
        <v>02.SERVIR</v>
      </c>
      <c r="CR71" s="48" t="str">
        <f>+VLOOKUP(Tabla1[[#This Row],[ESPECÍFICA]],CLASIFICADOR_,4,0)</f>
        <v xml:space="preserve"> </v>
      </c>
      <c r="CS71" s="48">
        <f>+VLOOKUP(Tabla1[[#This Row],[ESPECÍFICA]],CLASIFICADOR_,5,0)</f>
        <v>0</v>
      </c>
      <c r="CT71" s="113" t="str">
        <f>+VLOOKUP(Tabla1[[#This Row],[ESPECÍFICA]],CLASIFICADOR_,6,0)</f>
        <v>N/R</v>
      </c>
      <c r="CU71" s="48" t="str">
        <f>+VLOOKUP(Tabla1[[#This Row],[ESPECÍFICA]],CLASIFICADOR_,7,0)</f>
        <v>N/R</v>
      </c>
      <c r="CV71" s="48">
        <f>+VLOOKUP(Tabla1[[#This Row],[ESPECÍFICA]],CLASIFICADOR_,8,0)</f>
        <v>0</v>
      </c>
      <c r="CW71" s="113" t="str">
        <f>+CONCATENATE("2.",Tabla1[[#This Row],[generica]])</f>
        <v>2.1.PERSONAL Y OBLIGACIONES SOCIALES</v>
      </c>
      <c r="CX71" s="113" t="str">
        <f t="shared" si="17"/>
        <v>0005-OPP</v>
      </c>
      <c r="CY71" s="113" t="str">
        <f t="shared" si="18"/>
        <v>0005-OPP</v>
      </c>
      <c r="CZ71" s="20" t="str">
        <f t="shared" si="19"/>
        <v>0005-OPP</v>
      </c>
      <c r="DA71" s="113" t="str">
        <f>+CONCATENATE(Tabla1[[#This Row],[CC COMPLETO]],Tabla1[[#This Row],[ESPECÍFICA]])</f>
        <v>0005-OPP2.1.1.1.1.8</v>
      </c>
      <c r="DB71" s="49">
        <f t="shared" si="20"/>
        <v>87445.22</v>
      </c>
      <c r="DC71" s="49">
        <f t="shared" si="21"/>
        <v>87445.22</v>
      </c>
      <c r="DD71" s="49">
        <f t="shared" si="22"/>
        <v>85664.320000000007</v>
      </c>
      <c r="DE71" s="49">
        <f t="shared" si="23"/>
        <v>41728.050000000003</v>
      </c>
      <c r="DF71" s="49">
        <f t="shared" si="24"/>
        <v>3681.8999999999942</v>
      </c>
      <c r="DG71" s="49">
        <f t="shared" si="25"/>
        <v>34057.83</v>
      </c>
      <c r="DH71" s="49">
        <f t="shared" si="26"/>
        <v>79467.78</v>
      </c>
      <c r="DI71" s="50">
        <f t="shared" si="27"/>
        <v>0</v>
      </c>
      <c r="DJ71" s="78">
        <f>+SUM(Tabla1[[#This Row],[EJECUTADO 01]:[EJECUTADO 06]])</f>
        <v>32216.66</v>
      </c>
      <c r="DK71" s="78">
        <f>+Tabla1[[#This Row],[mto_devenga_01]]</f>
        <v>0</v>
      </c>
      <c r="DL71" s="78">
        <f>+Tabla1[[#This Row],[mto_devenga_02]]</f>
        <v>0</v>
      </c>
      <c r="DM71" s="78">
        <f>+Tabla1[[#This Row],[mto_devenga_03]]</f>
        <v>0</v>
      </c>
      <c r="DN71" s="78">
        <f>+Tabla1[[#This Row],[mto_devenga_04]]</f>
        <v>4602.38</v>
      </c>
      <c r="DO71" s="78">
        <f>+Tabla1[[#This Row],[mto_devenga_05]]</f>
        <v>13807.14</v>
      </c>
      <c r="DP71" s="76">
        <f>+Tabla1[[#This Row],[mto_devenga_06]]</f>
        <v>13807.14</v>
      </c>
      <c r="DQ71" s="76">
        <f>+Tabla1[[#This Row],[mto_devenga_07]]</f>
        <v>13807.14</v>
      </c>
      <c r="DR71" s="76">
        <f>+Tabla1[[#This Row],[mto_devenga_08]]</f>
        <v>13807.14</v>
      </c>
      <c r="DS71" s="76">
        <f>+Tabla1[[#This Row],[mto_devenga_09]]</f>
        <v>13807.14</v>
      </c>
      <c r="DT71" s="76">
        <f>IFERROR(VLOOKUP(Tabla1[[#This Row],[COD SE]],PF_OCTUBRE,14,0),"0")</f>
        <v>13909.35</v>
      </c>
      <c r="DU71" s="76">
        <f>IFERROR(VLOOKUP(Tabla1[[#This Row],[COD SE]],PF_OCTUBRE,15,0),"0")</f>
        <v>13909.35</v>
      </c>
      <c r="DV71" s="76">
        <f>IFERROR(VLOOKUP(Tabla1[[#This Row],[COD SE]],PF_OCTUBRE,16,0),"0")</f>
        <v>13909.349999999999</v>
      </c>
      <c r="DW71" s="76">
        <f>+SUM(Tabla1[[#This Row],[EJECUTADO 01]:[PF DICIEMBRE
]])</f>
        <v>115366.13</v>
      </c>
      <c r="DX71" s="76">
        <f>IFERROR(VLOOKUP(Tabla1[[#This Row],[COD SE]],PF_OCTUBRE,18,0),"0")</f>
        <v>0</v>
      </c>
      <c r="DY71" s="76">
        <f>IFERROR(VLOOKUP(Tabla1[[#This Row],[COD SE]],PF_OCTUBRE,19,0),"0")</f>
        <v>51546.87</v>
      </c>
      <c r="DZ71" s="76">
        <f>IFERROR(VLOOKUP(Tabla1[[#This Row],[COD SE]],PF_OCTUBRE,20,0),"0")</f>
        <v>51546.87</v>
      </c>
      <c r="EA71" s="76">
        <f>+Tabla1[[#This Row],[TOTAL EJEC REAL]]+Tabla1[[#This Row],[SALDO FINAL]]</f>
        <v>166913</v>
      </c>
      <c r="EB71" s="76">
        <f>IFERROR(VLOOKUP(Tabla1[[#This Row],[COD SE]],PF_OCTUBRE,22,0),"0")</f>
        <v>65456.22</v>
      </c>
      <c r="EC71" s="76">
        <f>+IFERROR(VLOOKUP(Tabla1[[#This Row],[COD SE]],SALDO_ESC_2,7,0),0)</f>
        <v>0</v>
      </c>
      <c r="ED71" s="76">
        <f>+IFERROR(VLOOKUP(Tabla1[[#This Row],[COD SE]],SALDO_ESC_3,7,0),0)</f>
        <v>51546.87</v>
      </c>
      <c r="EE71" s="76">
        <f>+Tabla1[[#This Row],[mto_pim]]-Tabla1[[#This Row],[TRANSF ESC2 ]]</f>
        <v>166913</v>
      </c>
      <c r="EF71" s="76">
        <f>+Tabla1[[#This Row],[mto_pim]]-Tabla1[[#This Row],[TRANFS ESC 3 ]]</f>
        <v>115366.13</v>
      </c>
      <c r="EG71" s="76">
        <f>+IFERROR(VLOOKUP(Tabla1[[#This Row],[COD SE]],HISTORICO,4,0),0)</f>
        <v>0</v>
      </c>
      <c r="EH71" s="76">
        <f>+IFERROR(VLOOKUP(Tabla1[[#This Row],[COD SE]],HISTORICO,5,0),0)</f>
        <v>0</v>
      </c>
      <c r="EI71" s="76">
        <f>+IFERROR(VLOOKUP(Tabla1[[#This Row],[COD SE]],HISTORICO,6,0),0)</f>
        <v>0</v>
      </c>
      <c r="EJ71" s="76">
        <f>+IFERROR(VLOOKUP(Tabla1[[#This Row],[COD SE]],HISTORICO,7,0),0)</f>
        <v>0</v>
      </c>
      <c r="EK71" s="76">
        <f>+IFERROR(VLOOKUP(Tabla1[[#This Row],[COD SE]],HISTORICO,8,0),0)</f>
        <v>13909.35</v>
      </c>
      <c r="EL71" s="76">
        <f>+IFERROR(VLOOKUP(Tabla1[[#This Row],[COD SE]],HISTORICO,9,0),0)</f>
        <v>13909.35</v>
      </c>
      <c r="EM71" s="76">
        <f>+IFERROR(VLOOKUP(Tabla1[[#This Row],[COD SE]],HISTORICO,10,0),0)</f>
        <v>13909.35</v>
      </c>
      <c r="EN71" s="76">
        <f>+IFERROR(VLOOKUP(Tabla1[[#This Row],[COD SE]],HISTORICO,11,0),0)</f>
        <v>13909.35</v>
      </c>
      <c r="EO71" s="76">
        <f>+IFERROR(VLOOKUP(Tabla1[[#This Row],[COD SE]],HISTORICO,12,0),0)</f>
        <v>13909.35</v>
      </c>
      <c r="EP71" s="58">
        <f>+SUM(Tabla1[[#This Row],[EJECUTADO 01]:[EJECUTADO 03]])</f>
        <v>0</v>
      </c>
      <c r="EQ71" s="58">
        <f>+SUM(Tabla1[[#This Row],[EJECUTADO 04]:[EJECUTADO 06]])</f>
        <v>32216.66</v>
      </c>
      <c r="ER71" s="58">
        <f>+SUM(Tabla1[[#This Row],[EJECUTADO 07]:[EJECUTADO 09]])</f>
        <v>41421.42</v>
      </c>
      <c r="ES71" s="58">
        <f>+SUM(Tabla1[[#This Row],[PF OCTUBRE]:[PF DICIEMBRE
]])</f>
        <v>41728.050000000003</v>
      </c>
      <c r="ET71" s="58">
        <f>+SUM(Tabla1[[#This Row],[EJECUTADO 01]:[EJECUTADO 09]])</f>
        <v>73638.080000000002</v>
      </c>
    </row>
    <row r="72" spans="1:150" ht="12.75" customHeight="1" x14ac:dyDescent="0.2">
      <c r="A72" s="369">
        <v>2025</v>
      </c>
      <c r="B72" s="369" t="s">
        <v>1969</v>
      </c>
      <c r="C72" s="369" t="s">
        <v>1970</v>
      </c>
      <c r="D72" s="369" t="s">
        <v>1971</v>
      </c>
      <c r="E72" s="369">
        <v>1650</v>
      </c>
      <c r="F72" s="369" t="s">
        <v>1599</v>
      </c>
      <c r="G72" s="369" t="s">
        <v>1999</v>
      </c>
      <c r="H72" s="369" t="s">
        <v>1606</v>
      </c>
      <c r="I72" s="369" t="s">
        <v>2000</v>
      </c>
      <c r="J72" s="369" t="s">
        <v>2029</v>
      </c>
      <c r="K72" s="369" t="s">
        <v>1975</v>
      </c>
      <c r="L72" s="369" t="s">
        <v>1976</v>
      </c>
      <c r="M72" s="369" t="s">
        <v>2030</v>
      </c>
      <c r="N72" s="369">
        <v>1</v>
      </c>
      <c r="O72" s="369" t="s">
        <v>2031</v>
      </c>
      <c r="P72" s="369" t="s">
        <v>2032</v>
      </c>
      <c r="Q72" s="369">
        <v>159</v>
      </c>
      <c r="R72" s="369">
        <v>0</v>
      </c>
      <c r="S72" s="369">
        <v>0</v>
      </c>
      <c r="T72" s="369">
        <v>0</v>
      </c>
      <c r="U72" s="369">
        <v>5</v>
      </c>
      <c r="V72" s="369" t="s">
        <v>1980</v>
      </c>
      <c r="W72" s="369" t="s">
        <v>1981</v>
      </c>
      <c r="X72" s="369" t="s">
        <v>1982</v>
      </c>
      <c r="Y72" s="369" t="s">
        <v>1983</v>
      </c>
      <c r="Z72" s="369" t="s">
        <v>1984</v>
      </c>
      <c r="AA72" s="369" t="s">
        <v>2004</v>
      </c>
      <c r="AB72" s="369" t="s">
        <v>1986</v>
      </c>
      <c r="AC72" s="369" t="s">
        <v>1672</v>
      </c>
      <c r="AD72" s="369" t="s">
        <v>1673</v>
      </c>
      <c r="AE72" s="369" t="s">
        <v>1678</v>
      </c>
      <c r="AF72" s="369" t="s">
        <v>1699</v>
      </c>
      <c r="AG72" s="369" t="s">
        <v>1700</v>
      </c>
      <c r="AH72" s="369">
        <v>201000</v>
      </c>
      <c r="AI72" s="369">
        <v>-172000</v>
      </c>
      <c r="AJ72" s="369">
        <v>29000</v>
      </c>
      <c r="AK72" s="370">
        <v>29000</v>
      </c>
      <c r="AL72" s="370">
        <v>29000</v>
      </c>
      <c r="AM72" s="370">
        <v>0</v>
      </c>
      <c r="AN72" s="370">
        <v>0</v>
      </c>
      <c r="AO72" s="370">
        <v>29000</v>
      </c>
      <c r="AP72" s="370">
        <v>0</v>
      </c>
      <c r="AQ72" s="370">
        <v>0</v>
      </c>
      <c r="AR72" s="370">
        <v>0</v>
      </c>
      <c r="AS72" s="370">
        <v>0</v>
      </c>
      <c r="AT72" s="370">
        <v>0</v>
      </c>
      <c r="AU72" s="370">
        <v>0</v>
      </c>
      <c r="AV72" s="370">
        <v>0</v>
      </c>
      <c r="AW72" s="370">
        <v>0</v>
      </c>
      <c r="AX72" s="370">
        <v>0</v>
      </c>
      <c r="AY72" s="370">
        <v>0</v>
      </c>
      <c r="AZ72" s="370">
        <v>0</v>
      </c>
      <c r="BA72" s="370">
        <v>0</v>
      </c>
      <c r="BB72" s="370">
        <v>0</v>
      </c>
      <c r="BC72" s="370">
        <v>29000</v>
      </c>
      <c r="BD72" s="370">
        <v>0</v>
      </c>
      <c r="BE72" s="370">
        <v>0</v>
      </c>
      <c r="BF72" s="370">
        <v>0</v>
      </c>
      <c r="BG72" s="370">
        <v>0</v>
      </c>
      <c r="BH72" s="370">
        <v>0</v>
      </c>
      <c r="BI72" s="370">
        <v>0</v>
      </c>
      <c r="BJ72" s="370">
        <v>0</v>
      </c>
      <c r="BK72" s="370">
        <v>0</v>
      </c>
      <c r="BL72" s="370">
        <v>0</v>
      </c>
      <c r="BM72" s="370">
        <v>0</v>
      </c>
      <c r="BN72" s="370">
        <v>0</v>
      </c>
      <c r="BO72" s="370">
        <v>29000</v>
      </c>
      <c r="BP72" s="370">
        <v>0</v>
      </c>
      <c r="BQ72" s="370">
        <v>0</v>
      </c>
      <c r="BR72" s="370">
        <v>0</v>
      </c>
      <c r="BS72" s="370">
        <v>0</v>
      </c>
      <c r="BT72" s="370">
        <v>0</v>
      </c>
      <c r="BU72" s="370">
        <v>0</v>
      </c>
      <c r="BV72" s="370">
        <v>0</v>
      </c>
      <c r="BW72" s="370">
        <v>0</v>
      </c>
      <c r="BX72" s="370">
        <v>0</v>
      </c>
      <c r="BY72" s="370">
        <v>29000</v>
      </c>
      <c r="BZ72" s="370">
        <v>0</v>
      </c>
      <c r="CA72" s="370">
        <v>0</v>
      </c>
      <c r="CB72" s="370">
        <v>0</v>
      </c>
      <c r="CC72" s="370">
        <v>0</v>
      </c>
      <c r="CD72" s="370">
        <v>0</v>
      </c>
      <c r="CE72" s="370">
        <v>0</v>
      </c>
      <c r="CF72" s="370">
        <v>0</v>
      </c>
      <c r="CG72" s="370">
        <v>0</v>
      </c>
      <c r="CH72" s="370">
        <v>0</v>
      </c>
      <c r="CI72" s="48" t="s">
        <v>1987</v>
      </c>
      <c r="CJ72" s="48" t="s">
        <v>1991</v>
      </c>
      <c r="CK72" s="48" t="s">
        <v>1987</v>
      </c>
      <c r="CL72" s="48" t="s">
        <v>1989</v>
      </c>
      <c r="CM72" s="48" t="s">
        <v>2020</v>
      </c>
      <c r="CN72" s="48" t="s">
        <v>2012</v>
      </c>
      <c r="CO72" s="48" t="str">
        <f t="shared" si="28"/>
        <v>2.3.2.7.14.98</v>
      </c>
      <c r="CP72" s="48" t="str">
        <f>+VLOOKUP(Tabla1[[#This Row],[ESPECÍFICA]],CLASIFICADOR_,2,0)</f>
        <v>2.3.2.7.14.98 - OTROS SERVICIOS TÉCNICOS Y PROFESIONALES DESARROLLADOS POR PERSONAS NATURALES</v>
      </c>
      <c r="CQ72" s="48" t="str">
        <f>+VLOOKUP(Tabla1[[#This Row],[ESPECÍFICA]],CLASIFICADOR_,3,0)</f>
        <v>2.3.2.7 - SERVICIOS PROFESIONALES Y TECNICOS</v>
      </c>
      <c r="CR72" s="48" t="str">
        <f>+VLOOKUP(Tabla1[[#This Row],[ESPECÍFICA]],CLASIFICADOR_,4,0)</f>
        <v xml:space="preserve"> </v>
      </c>
      <c r="CS72" s="48">
        <f>+VLOOKUP(Tabla1[[#This Row],[ESPECÍFICA]],CLASIFICADOR_,5,0)</f>
        <v>0</v>
      </c>
      <c r="CT72" s="113" t="str">
        <f>+VLOOKUP(Tabla1[[#This Row],[ESPECÍFICA]],CLASIFICADOR_,6,0)</f>
        <v>N/R</v>
      </c>
      <c r="CU72" s="48" t="str">
        <f>+VLOOKUP(Tabla1[[#This Row],[ESPECÍFICA]],CLASIFICADOR_,7,0)</f>
        <v>N/R</v>
      </c>
      <c r="CV72" s="48">
        <f>+VLOOKUP(Tabla1[[#This Row],[ESPECÍFICA]],CLASIFICADOR_,8,0)</f>
        <v>0</v>
      </c>
      <c r="CW72" s="113" t="str">
        <f>+CONCATENATE("2.",Tabla1[[#This Row],[generica]])</f>
        <v>2.3.BIENES Y SERVICIOS</v>
      </c>
      <c r="CX72" s="48" t="str">
        <f t="shared" si="17"/>
        <v>0005-OPP</v>
      </c>
      <c r="CY72" s="113" t="str">
        <f t="shared" si="18"/>
        <v>0005-OPP</v>
      </c>
      <c r="CZ72" s="20" t="str">
        <f t="shared" si="19"/>
        <v>0005-OPP</v>
      </c>
      <c r="DA72" s="113" t="str">
        <f>+CONCATENATE(Tabla1[[#This Row],[CC COMPLETO]],Tabla1[[#This Row],[ESPECÍFICA]])</f>
        <v>0005-OPP2.3.2.7.14.98</v>
      </c>
      <c r="DB72" s="49">
        <f t="shared" si="20"/>
        <v>29000</v>
      </c>
      <c r="DC72" s="49">
        <f t="shared" si="21"/>
        <v>29000</v>
      </c>
      <c r="DD72" s="49">
        <f t="shared" si="22"/>
        <v>29000</v>
      </c>
      <c r="DE72" s="49">
        <f t="shared" si="23"/>
        <v>0</v>
      </c>
      <c r="DF72" s="49">
        <f t="shared" si="24"/>
        <v>0</v>
      </c>
      <c r="DG72" s="49">
        <f t="shared" si="25"/>
        <v>0</v>
      </c>
      <c r="DH72" s="49">
        <f t="shared" si="26"/>
        <v>0</v>
      </c>
      <c r="DI72" s="50">
        <f t="shared" si="27"/>
        <v>0.14427860696517414</v>
      </c>
      <c r="DJ72" s="78">
        <f>+SUM(Tabla1[[#This Row],[EJECUTADO 01]:[EJECUTADO 06]])</f>
        <v>29000</v>
      </c>
      <c r="DK72" s="78">
        <f>+Tabla1[[#This Row],[mto_devenga_01]]</f>
        <v>0</v>
      </c>
      <c r="DL72" s="78">
        <f>+Tabla1[[#This Row],[mto_devenga_02]]</f>
        <v>0</v>
      </c>
      <c r="DM72" s="78">
        <f>+Tabla1[[#This Row],[mto_devenga_03]]</f>
        <v>0</v>
      </c>
      <c r="DN72" s="78">
        <f>+Tabla1[[#This Row],[mto_devenga_04]]</f>
        <v>0</v>
      </c>
      <c r="DO72" s="78">
        <f>+Tabla1[[#This Row],[mto_devenga_05]]</f>
        <v>29000</v>
      </c>
      <c r="DP72" s="76">
        <f>+Tabla1[[#This Row],[mto_devenga_06]]</f>
        <v>0</v>
      </c>
      <c r="DQ72" s="76">
        <f>+Tabla1[[#This Row],[mto_devenga_07]]</f>
        <v>0</v>
      </c>
      <c r="DR72" s="76">
        <f>+Tabla1[[#This Row],[mto_devenga_08]]</f>
        <v>0</v>
      </c>
      <c r="DS72" s="76">
        <f>+Tabla1[[#This Row],[mto_devenga_09]]</f>
        <v>0</v>
      </c>
      <c r="DT72" s="76">
        <f>IFERROR(VLOOKUP(Tabla1[[#This Row],[COD SE]],PF_OCTUBRE,14,0),"0")</f>
        <v>0</v>
      </c>
      <c r="DU72" s="76">
        <f>IFERROR(VLOOKUP(Tabla1[[#This Row],[COD SE]],PF_OCTUBRE,15,0),"0")</f>
        <v>0</v>
      </c>
      <c r="DV72" s="76">
        <f>IFERROR(VLOOKUP(Tabla1[[#This Row],[COD SE]],PF_OCTUBRE,16,0),"0")</f>
        <v>0</v>
      </c>
      <c r="DW72" s="76">
        <f>+SUM(Tabla1[[#This Row],[EJECUTADO 01]:[PF DICIEMBRE
]])</f>
        <v>29000</v>
      </c>
      <c r="DX72" s="76">
        <f>IFERROR(VLOOKUP(Tabla1[[#This Row],[COD SE]],PF_OCTUBRE,18,0),"0")</f>
        <v>0</v>
      </c>
      <c r="DY72" s="76">
        <f>IFERROR(VLOOKUP(Tabla1[[#This Row],[COD SE]],PF_OCTUBRE,19,0),"0")</f>
        <v>0</v>
      </c>
      <c r="DZ72" s="76">
        <f>IFERROR(VLOOKUP(Tabla1[[#This Row],[COD SE]],PF_OCTUBRE,20,0),"0")</f>
        <v>0</v>
      </c>
      <c r="EA72" s="76">
        <f>+Tabla1[[#This Row],[TOTAL EJEC REAL]]+Tabla1[[#This Row],[SALDO FINAL]]</f>
        <v>29000</v>
      </c>
      <c r="EB72" s="76">
        <f>IFERROR(VLOOKUP(Tabla1[[#This Row],[COD SE]],PF_OCTUBRE,22,0),"0")</f>
        <v>0</v>
      </c>
      <c r="EC72" s="76">
        <f>+IFERROR(VLOOKUP(Tabla1[[#This Row],[COD SE]],SALDO_ESC_2,7,0),0)</f>
        <v>0</v>
      </c>
      <c r="ED72" s="76">
        <f>+IFERROR(VLOOKUP(Tabla1[[#This Row],[COD SE]],SALDO_ESC_3,7,0),0)</f>
        <v>0</v>
      </c>
      <c r="EE72" s="76">
        <f>+Tabla1[[#This Row],[mto_pim]]-Tabla1[[#This Row],[TRANSF ESC2 ]]</f>
        <v>29000</v>
      </c>
      <c r="EF72" s="76">
        <f>+Tabla1[[#This Row],[mto_pim]]-Tabla1[[#This Row],[TRANFS ESC 3 ]]</f>
        <v>29000</v>
      </c>
      <c r="EG72" s="76">
        <f>+IFERROR(VLOOKUP(Tabla1[[#This Row],[COD SE]],HISTORICO,4,0),0)</f>
        <v>0</v>
      </c>
      <c r="EH72" s="76">
        <f>+IFERROR(VLOOKUP(Tabla1[[#This Row],[COD SE]],HISTORICO,5,0),0)</f>
        <v>0</v>
      </c>
      <c r="EI72" s="76">
        <f>+IFERROR(VLOOKUP(Tabla1[[#This Row],[COD SE]],HISTORICO,6,0),0)</f>
        <v>0</v>
      </c>
      <c r="EJ72" s="76">
        <f>+IFERROR(VLOOKUP(Tabla1[[#This Row],[COD SE]],HISTORICO,7,0),0)</f>
        <v>29000</v>
      </c>
      <c r="EK72" s="76">
        <f>+IFERROR(VLOOKUP(Tabla1[[#This Row],[COD SE]],HISTORICO,8,0),0)</f>
        <v>29000</v>
      </c>
      <c r="EL72" s="76">
        <f>+IFERROR(VLOOKUP(Tabla1[[#This Row],[COD SE]],HISTORICO,9,0),0)</f>
        <v>0</v>
      </c>
      <c r="EM72" s="76">
        <f>+IFERROR(VLOOKUP(Tabla1[[#This Row],[COD SE]],HISTORICO,10,0),0)</f>
        <v>0</v>
      </c>
      <c r="EN72" s="76">
        <f>+IFERROR(VLOOKUP(Tabla1[[#This Row],[COD SE]],HISTORICO,11,0),0)</f>
        <v>0</v>
      </c>
      <c r="EO72" s="76">
        <f>+IFERROR(VLOOKUP(Tabla1[[#This Row],[COD SE]],HISTORICO,12,0),0)</f>
        <v>0</v>
      </c>
      <c r="EP72" s="58">
        <f>+SUM(Tabla1[[#This Row],[EJECUTADO 01]:[EJECUTADO 03]])</f>
        <v>0</v>
      </c>
      <c r="EQ72" s="58">
        <f>+SUM(Tabla1[[#This Row],[EJECUTADO 04]:[EJECUTADO 06]])</f>
        <v>29000</v>
      </c>
      <c r="ER72" s="58">
        <f>+SUM(Tabla1[[#This Row],[EJECUTADO 07]:[EJECUTADO 09]])</f>
        <v>0</v>
      </c>
      <c r="ES72" s="58">
        <f>+SUM(Tabla1[[#This Row],[PF OCTUBRE]:[PF DICIEMBRE
]])</f>
        <v>0</v>
      </c>
      <c r="ET72" s="58">
        <f>+SUM(Tabla1[[#This Row],[EJECUTADO 01]:[EJECUTADO 09]])</f>
        <v>29000</v>
      </c>
    </row>
    <row r="73" spans="1:150" ht="12.75" customHeight="1" x14ac:dyDescent="0.2">
      <c r="A73" s="369">
        <v>2025</v>
      </c>
      <c r="B73" s="369" t="s">
        <v>1969</v>
      </c>
      <c r="C73" s="369" t="s">
        <v>1970</v>
      </c>
      <c r="D73" s="369" t="s">
        <v>1971</v>
      </c>
      <c r="E73" s="369">
        <v>1650</v>
      </c>
      <c r="F73" s="369" t="s">
        <v>1599</v>
      </c>
      <c r="G73" s="369" t="s">
        <v>1999</v>
      </c>
      <c r="H73" s="369" t="s">
        <v>1606</v>
      </c>
      <c r="I73" s="369" t="s">
        <v>2000</v>
      </c>
      <c r="J73" s="369" t="s">
        <v>2029</v>
      </c>
      <c r="K73" s="369" t="s">
        <v>1975</v>
      </c>
      <c r="L73" s="369" t="s">
        <v>1976</v>
      </c>
      <c r="M73" s="369" t="s">
        <v>2030</v>
      </c>
      <c r="N73" s="369">
        <v>1</v>
      </c>
      <c r="O73" s="369" t="s">
        <v>2031</v>
      </c>
      <c r="P73" s="369" t="s">
        <v>2032</v>
      </c>
      <c r="Q73" s="369">
        <v>159</v>
      </c>
      <c r="R73" s="369">
        <v>0</v>
      </c>
      <c r="S73" s="369">
        <v>0</v>
      </c>
      <c r="T73" s="369">
        <v>0</v>
      </c>
      <c r="U73" s="369">
        <v>5</v>
      </c>
      <c r="V73" s="369" t="s">
        <v>1980</v>
      </c>
      <c r="W73" s="369" t="s">
        <v>1981</v>
      </c>
      <c r="X73" s="369" t="s">
        <v>1982</v>
      </c>
      <c r="Y73" s="369" t="s">
        <v>1983</v>
      </c>
      <c r="Z73" s="369" t="s">
        <v>1984</v>
      </c>
      <c r="AA73" s="369" t="s">
        <v>2004</v>
      </c>
      <c r="AB73" s="369" t="s">
        <v>1986</v>
      </c>
      <c r="AC73" s="369" t="s">
        <v>1656</v>
      </c>
      <c r="AD73" s="369" t="s">
        <v>2006</v>
      </c>
      <c r="AE73" s="369" t="s">
        <v>2007</v>
      </c>
      <c r="AF73" s="369" t="s">
        <v>2007</v>
      </c>
      <c r="AG73" s="369" t="s">
        <v>2015</v>
      </c>
      <c r="AH73" s="369">
        <v>0</v>
      </c>
      <c r="AI73" s="369">
        <v>4946</v>
      </c>
      <c r="AJ73" s="369">
        <v>4946</v>
      </c>
      <c r="AK73" s="370">
        <v>4946</v>
      </c>
      <c r="AL73" s="370">
        <v>4946</v>
      </c>
      <c r="AM73" s="370">
        <v>0</v>
      </c>
      <c r="AN73" s="370">
        <v>0</v>
      </c>
      <c r="AO73" s="370">
        <v>0</v>
      </c>
      <c r="AP73" s="370">
        <v>0</v>
      </c>
      <c r="AQ73" s="370">
        <v>4945.04</v>
      </c>
      <c r="AR73" s="370">
        <v>0</v>
      </c>
      <c r="AS73" s="370">
        <v>0</v>
      </c>
      <c r="AT73" s="370">
        <v>0</v>
      </c>
      <c r="AU73" s="370">
        <v>0</v>
      </c>
      <c r="AV73" s="370">
        <v>0</v>
      </c>
      <c r="AW73" s="370">
        <v>0</v>
      </c>
      <c r="AX73" s="370">
        <v>0</v>
      </c>
      <c r="AY73" s="370">
        <v>0</v>
      </c>
      <c r="AZ73" s="370">
        <v>0</v>
      </c>
      <c r="BA73" s="370">
        <v>0</v>
      </c>
      <c r="BB73" s="370">
        <v>0</v>
      </c>
      <c r="BC73" s="370">
        <v>4945.04</v>
      </c>
      <c r="BD73" s="370">
        <v>0</v>
      </c>
      <c r="BE73" s="370">
        <v>0</v>
      </c>
      <c r="BF73" s="370">
        <v>0</v>
      </c>
      <c r="BG73" s="370">
        <v>0</v>
      </c>
      <c r="BH73" s="370">
        <v>0</v>
      </c>
      <c r="BI73" s="370">
        <v>0</v>
      </c>
      <c r="BJ73" s="370">
        <v>0</v>
      </c>
      <c r="BK73" s="370">
        <v>0</v>
      </c>
      <c r="BL73" s="370">
        <v>0</v>
      </c>
      <c r="BM73" s="370">
        <v>0</v>
      </c>
      <c r="BN73" s="370">
        <v>0</v>
      </c>
      <c r="BO73" s="370">
        <v>4945.04</v>
      </c>
      <c r="BP73" s="370">
        <v>0</v>
      </c>
      <c r="BQ73" s="370">
        <v>0</v>
      </c>
      <c r="BR73" s="370">
        <v>0</v>
      </c>
      <c r="BS73" s="370">
        <v>0</v>
      </c>
      <c r="BT73" s="370">
        <v>0</v>
      </c>
      <c r="BU73" s="370">
        <v>0</v>
      </c>
      <c r="BV73" s="370">
        <v>0</v>
      </c>
      <c r="BW73" s="370">
        <v>0</v>
      </c>
      <c r="BX73" s="370">
        <v>0</v>
      </c>
      <c r="BY73" s="370">
        <v>0</v>
      </c>
      <c r="BZ73" s="370">
        <v>0</v>
      </c>
      <c r="CA73" s="370">
        <v>4945.04</v>
      </c>
      <c r="CB73" s="370">
        <v>0</v>
      </c>
      <c r="CC73" s="370">
        <v>0</v>
      </c>
      <c r="CD73" s="370">
        <v>0</v>
      </c>
      <c r="CE73" s="370">
        <v>0</v>
      </c>
      <c r="CF73" s="370">
        <v>0</v>
      </c>
      <c r="CG73" s="370">
        <v>0</v>
      </c>
      <c r="CH73" s="370">
        <v>0</v>
      </c>
      <c r="CI73" s="48" t="s">
        <v>1987</v>
      </c>
      <c r="CJ73" s="48" t="s">
        <v>1990</v>
      </c>
      <c r="CK73" s="48" t="s">
        <v>1993</v>
      </c>
      <c r="CL73" s="48" t="s">
        <v>1990</v>
      </c>
      <c r="CM73" s="48" t="s">
        <v>1990</v>
      </c>
      <c r="CN73" s="48" t="s">
        <v>1989</v>
      </c>
      <c r="CO73" s="48" t="str">
        <f t="shared" si="28"/>
        <v>2.1.4.1.1.7</v>
      </c>
      <c r="CP73" s="48" t="str">
        <f>+VLOOKUP(Tabla1[[#This Row],[ESPECÍFICA]],CLASIFICADOR_,2,0)</f>
        <v>2.1.4.1.1.7 - VACACIONES TRUNCAS PERSONAL CAS</v>
      </c>
      <c r="CQ73" s="48" t="str">
        <f>+VLOOKUP(Tabla1[[#This Row],[ESPECÍFICA]],CLASIFICADOR_,3,0)</f>
        <v>01.CAS</v>
      </c>
      <c r="CR73" s="48" t="str">
        <f>+VLOOKUP(Tabla1[[#This Row],[ESPECÍFICA]],CLASIFICADOR_,4,0)</f>
        <v xml:space="preserve"> </v>
      </c>
      <c r="CS73" s="48">
        <f>+VLOOKUP(Tabla1[[#This Row],[ESPECÍFICA]],CLASIFICADOR_,5,0)</f>
        <v>0</v>
      </c>
      <c r="CT73" s="113" t="str">
        <f>+VLOOKUP(Tabla1[[#This Row],[ESPECÍFICA]],CLASIFICADOR_,6,0)</f>
        <v>N/R</v>
      </c>
      <c r="CU73" s="48" t="str">
        <f>+VLOOKUP(Tabla1[[#This Row],[ESPECÍFICA]],CLASIFICADOR_,7,0)</f>
        <v>N/R</v>
      </c>
      <c r="CV73" s="48">
        <f>+VLOOKUP(Tabla1[[#This Row],[ESPECÍFICA]],CLASIFICADOR_,8,0)</f>
        <v>0</v>
      </c>
      <c r="CW73" s="113" t="str">
        <f>+CONCATENATE("2.",Tabla1[[#This Row],[generica]])</f>
        <v>2.1.PERSONAL Y OBLIGACIONES SOCIALES</v>
      </c>
      <c r="CX73" s="48" t="str">
        <f t="shared" si="17"/>
        <v>0005-OPP</v>
      </c>
      <c r="CY73" s="113" t="str">
        <f t="shared" si="18"/>
        <v>0005-OPP</v>
      </c>
      <c r="CZ73" s="20" t="str">
        <f t="shared" si="19"/>
        <v>0005-OPP</v>
      </c>
      <c r="DA73" s="113" t="str">
        <f>+CONCATENATE(Tabla1[[#This Row],[CC COMPLETO]],Tabla1[[#This Row],[ESPECÍFICA]])</f>
        <v>0005-OPP2.1.4.1.1.7</v>
      </c>
      <c r="DB73" s="49">
        <f t="shared" si="20"/>
        <v>4945.04</v>
      </c>
      <c r="DC73" s="49">
        <f t="shared" si="21"/>
        <v>4945.04</v>
      </c>
      <c r="DD73" s="49">
        <f t="shared" si="22"/>
        <v>4945.04</v>
      </c>
      <c r="DE73" s="49">
        <f t="shared" si="23"/>
        <v>0</v>
      </c>
      <c r="DF73" s="49">
        <f t="shared" si="24"/>
        <v>0</v>
      </c>
      <c r="DG73" s="49">
        <f t="shared" si="25"/>
        <v>0.96000000000003638</v>
      </c>
      <c r="DH73" s="49">
        <f t="shared" si="26"/>
        <v>0.96000000000003638</v>
      </c>
      <c r="DI73" s="50">
        <f t="shared" si="27"/>
        <v>0</v>
      </c>
      <c r="DJ73" s="78">
        <f>+SUM(Tabla1[[#This Row],[EJECUTADO 01]:[EJECUTADO 06]])</f>
        <v>4945.04</v>
      </c>
      <c r="DK73" s="78">
        <f>+Tabla1[[#This Row],[mto_devenga_01]]</f>
        <v>0</v>
      </c>
      <c r="DL73" s="78">
        <f>+Tabla1[[#This Row],[mto_devenga_02]]</f>
        <v>0</v>
      </c>
      <c r="DM73" s="78">
        <f>+Tabla1[[#This Row],[mto_devenga_03]]</f>
        <v>0</v>
      </c>
      <c r="DN73" s="78">
        <f>+Tabla1[[#This Row],[mto_devenga_04]]</f>
        <v>0</v>
      </c>
      <c r="DO73" s="78">
        <f>+Tabla1[[#This Row],[mto_devenga_05]]</f>
        <v>4945.04</v>
      </c>
      <c r="DP73" s="76">
        <f>+Tabla1[[#This Row],[mto_devenga_06]]</f>
        <v>0</v>
      </c>
      <c r="DQ73" s="76">
        <f>+Tabla1[[#This Row],[mto_devenga_07]]</f>
        <v>0</v>
      </c>
      <c r="DR73" s="76">
        <f>+Tabla1[[#This Row],[mto_devenga_08]]</f>
        <v>0</v>
      </c>
      <c r="DS73" s="76">
        <f>+Tabla1[[#This Row],[mto_devenga_09]]</f>
        <v>0</v>
      </c>
      <c r="DT73" s="76">
        <f>IFERROR(VLOOKUP(Tabla1[[#This Row],[COD SE]],PF_OCTUBRE,14,0),"0")</f>
        <v>0</v>
      </c>
      <c r="DU73" s="76">
        <f>IFERROR(VLOOKUP(Tabla1[[#This Row],[COD SE]],PF_OCTUBRE,15,0),"0")</f>
        <v>0</v>
      </c>
      <c r="DV73" s="76">
        <f>IFERROR(VLOOKUP(Tabla1[[#This Row],[COD SE]],PF_OCTUBRE,16,0),"0")</f>
        <v>0</v>
      </c>
      <c r="DW73" s="76">
        <f>+SUM(Tabla1[[#This Row],[EJECUTADO 01]:[PF DICIEMBRE
]])</f>
        <v>4945.04</v>
      </c>
      <c r="DX73" s="76">
        <f>IFERROR(VLOOKUP(Tabla1[[#This Row],[COD SE]],PF_OCTUBRE,18,0),"0")</f>
        <v>0</v>
      </c>
      <c r="DY73" s="76">
        <f>IFERROR(VLOOKUP(Tabla1[[#This Row],[COD SE]],PF_OCTUBRE,19,0),"0")</f>
        <v>0.96</v>
      </c>
      <c r="DZ73" s="76">
        <f>IFERROR(VLOOKUP(Tabla1[[#This Row],[COD SE]],PF_OCTUBRE,20,0),"0")</f>
        <v>0.96</v>
      </c>
      <c r="EA73" s="76">
        <f>+Tabla1[[#This Row],[TOTAL EJEC REAL]]+Tabla1[[#This Row],[SALDO FINAL]]</f>
        <v>4946</v>
      </c>
      <c r="EB73" s="76">
        <f>IFERROR(VLOOKUP(Tabla1[[#This Row],[COD SE]],PF_OCTUBRE,22,0),"0")</f>
        <v>0.96</v>
      </c>
      <c r="EC73" s="76">
        <f>+IFERROR(VLOOKUP(Tabla1[[#This Row],[COD SE]],SALDO_ESC_2,7,0),0)</f>
        <v>0</v>
      </c>
      <c r="ED73" s="76">
        <f>+IFERROR(VLOOKUP(Tabla1[[#This Row],[COD SE]],SALDO_ESC_3,7,0),0)</f>
        <v>0.96</v>
      </c>
      <c r="EE73" s="76">
        <f>+Tabla1[[#This Row],[mto_pim]]-Tabla1[[#This Row],[TRANSF ESC2 ]]</f>
        <v>4946</v>
      </c>
      <c r="EF73" s="76">
        <f>+Tabla1[[#This Row],[mto_pim]]-Tabla1[[#This Row],[TRANFS ESC 3 ]]</f>
        <v>4945.04</v>
      </c>
      <c r="EG73" s="76">
        <f>+IFERROR(VLOOKUP(Tabla1[[#This Row],[COD SE]],HISTORICO,4,0),0)</f>
        <v>0</v>
      </c>
      <c r="EH73" s="76">
        <f>+IFERROR(VLOOKUP(Tabla1[[#This Row],[COD SE]],HISTORICO,5,0),0)</f>
        <v>0</v>
      </c>
      <c r="EI73" s="76">
        <f>+IFERROR(VLOOKUP(Tabla1[[#This Row],[COD SE]],HISTORICO,6,0),0)</f>
        <v>0</v>
      </c>
      <c r="EJ73" s="76">
        <f>+IFERROR(VLOOKUP(Tabla1[[#This Row],[COD SE]],HISTORICO,7,0),0)</f>
        <v>0</v>
      </c>
      <c r="EK73" s="76">
        <f>+IFERROR(VLOOKUP(Tabla1[[#This Row],[COD SE]],HISTORICO,8,0),0)</f>
        <v>4946</v>
      </c>
      <c r="EL73" s="76">
        <f>+IFERROR(VLOOKUP(Tabla1[[#This Row],[COD SE]],HISTORICO,9,0),0)</f>
        <v>0</v>
      </c>
      <c r="EM73" s="76">
        <f>+IFERROR(VLOOKUP(Tabla1[[#This Row],[COD SE]],HISTORICO,10,0),0)</f>
        <v>0</v>
      </c>
      <c r="EN73" s="76">
        <f>+IFERROR(VLOOKUP(Tabla1[[#This Row],[COD SE]],HISTORICO,11,0),0)</f>
        <v>0</v>
      </c>
      <c r="EO73" s="76">
        <f>+IFERROR(VLOOKUP(Tabla1[[#This Row],[COD SE]],HISTORICO,12,0),0)</f>
        <v>0</v>
      </c>
      <c r="EP73" s="58">
        <f>+SUM(Tabla1[[#This Row],[EJECUTADO 01]:[EJECUTADO 03]])</f>
        <v>0</v>
      </c>
      <c r="EQ73" s="58">
        <f>+SUM(Tabla1[[#This Row],[EJECUTADO 04]:[EJECUTADO 06]])</f>
        <v>4945.04</v>
      </c>
      <c r="ER73" s="58">
        <f>+SUM(Tabla1[[#This Row],[EJECUTADO 07]:[EJECUTADO 09]])</f>
        <v>0</v>
      </c>
      <c r="ES73" s="58">
        <f>+SUM(Tabla1[[#This Row],[PF OCTUBRE]:[PF DICIEMBRE
]])</f>
        <v>0</v>
      </c>
      <c r="ET73" s="58">
        <f>+SUM(Tabla1[[#This Row],[EJECUTADO 01]:[EJECUTADO 09]])</f>
        <v>4945.04</v>
      </c>
    </row>
    <row r="74" spans="1:150" ht="12.75" customHeight="1" x14ac:dyDescent="0.2">
      <c r="A74" s="369">
        <v>2025</v>
      </c>
      <c r="B74" s="369" t="s">
        <v>1969</v>
      </c>
      <c r="C74" s="369" t="s">
        <v>1970</v>
      </c>
      <c r="D74" s="369" t="s">
        <v>1971</v>
      </c>
      <c r="E74" s="369">
        <v>1650</v>
      </c>
      <c r="F74" s="369" t="s">
        <v>1599</v>
      </c>
      <c r="G74" s="369" t="s">
        <v>1999</v>
      </c>
      <c r="H74" s="369" t="s">
        <v>1606</v>
      </c>
      <c r="I74" s="369" t="s">
        <v>2000</v>
      </c>
      <c r="J74" s="369" t="s">
        <v>2033</v>
      </c>
      <c r="K74" s="369" t="s">
        <v>1975</v>
      </c>
      <c r="L74" s="369" t="s">
        <v>2034</v>
      </c>
      <c r="M74" s="369" t="s">
        <v>2035</v>
      </c>
      <c r="N74" s="369">
        <v>1</v>
      </c>
      <c r="O74" s="369" t="s">
        <v>2036</v>
      </c>
      <c r="P74" s="369" t="s">
        <v>2032</v>
      </c>
      <c r="Q74" s="369">
        <v>183</v>
      </c>
      <c r="R74" s="369">
        <v>0</v>
      </c>
      <c r="S74" s="369">
        <v>0</v>
      </c>
      <c r="T74" s="369">
        <v>0</v>
      </c>
      <c r="U74" s="369">
        <v>6</v>
      </c>
      <c r="V74" s="369" t="s">
        <v>1980</v>
      </c>
      <c r="W74" s="369" t="s">
        <v>1981</v>
      </c>
      <c r="X74" s="369" t="s">
        <v>1981</v>
      </c>
      <c r="Y74" s="369" t="s">
        <v>1983</v>
      </c>
      <c r="Z74" s="369" t="s">
        <v>1984</v>
      </c>
      <c r="AA74" s="369" t="s">
        <v>2004</v>
      </c>
      <c r="AB74" s="369" t="s">
        <v>1986</v>
      </c>
      <c r="AC74" s="369" t="s">
        <v>1656</v>
      </c>
      <c r="AD74" s="369" t="s">
        <v>1657</v>
      </c>
      <c r="AE74" s="369" t="s">
        <v>1664</v>
      </c>
      <c r="AF74" s="369" t="s">
        <v>1665</v>
      </c>
      <c r="AG74" s="369" t="s">
        <v>1667</v>
      </c>
      <c r="AH74" s="369">
        <v>2400</v>
      </c>
      <c r="AI74" s="369">
        <v>0</v>
      </c>
      <c r="AJ74" s="369">
        <v>2400</v>
      </c>
      <c r="AK74" s="370">
        <v>1800</v>
      </c>
      <c r="AL74" s="370">
        <v>1800</v>
      </c>
      <c r="AM74" s="370">
        <v>0</v>
      </c>
      <c r="AN74" s="370">
        <v>0</v>
      </c>
      <c r="AO74" s="370">
        <v>0</v>
      </c>
      <c r="AP74" s="370">
        <v>0</v>
      </c>
      <c r="AQ74" s="370">
        <v>0</v>
      </c>
      <c r="AR74" s="370">
        <v>0</v>
      </c>
      <c r="AS74" s="370">
        <v>600</v>
      </c>
      <c r="AT74" s="370">
        <v>0</v>
      </c>
      <c r="AU74" s="370">
        <v>0</v>
      </c>
      <c r="AV74" s="370">
        <v>0</v>
      </c>
      <c r="AW74" s="370">
        <v>0</v>
      </c>
      <c r="AX74" s="370">
        <v>0</v>
      </c>
      <c r="AY74" s="370">
        <v>0</v>
      </c>
      <c r="AZ74" s="370">
        <v>0</v>
      </c>
      <c r="BA74" s="370">
        <v>0</v>
      </c>
      <c r="BB74" s="370">
        <v>0</v>
      </c>
      <c r="BC74" s="370">
        <v>0</v>
      </c>
      <c r="BD74" s="370">
        <v>0</v>
      </c>
      <c r="BE74" s="370">
        <v>600</v>
      </c>
      <c r="BF74" s="370">
        <v>0</v>
      </c>
      <c r="BG74" s="370">
        <v>0</v>
      </c>
      <c r="BH74" s="370">
        <v>0</v>
      </c>
      <c r="BI74" s="370">
        <v>0</v>
      </c>
      <c r="BJ74" s="370">
        <v>0</v>
      </c>
      <c r="BK74" s="370">
        <v>0</v>
      </c>
      <c r="BL74" s="370">
        <v>0</v>
      </c>
      <c r="BM74" s="370">
        <v>0</v>
      </c>
      <c r="BN74" s="370">
        <v>0</v>
      </c>
      <c r="BO74" s="370">
        <v>0</v>
      </c>
      <c r="BP74" s="370">
        <v>0</v>
      </c>
      <c r="BQ74" s="370">
        <v>600</v>
      </c>
      <c r="BR74" s="370">
        <v>0</v>
      </c>
      <c r="BS74" s="370">
        <v>0</v>
      </c>
      <c r="BT74" s="370">
        <v>0</v>
      </c>
      <c r="BU74" s="370">
        <v>0</v>
      </c>
      <c r="BV74" s="370">
        <v>0</v>
      </c>
      <c r="BW74" s="370">
        <v>0</v>
      </c>
      <c r="BX74" s="370">
        <v>0</v>
      </c>
      <c r="BY74" s="370">
        <v>0</v>
      </c>
      <c r="BZ74" s="370">
        <v>0</v>
      </c>
      <c r="CA74" s="370">
        <v>0</v>
      </c>
      <c r="CB74" s="370">
        <v>0</v>
      </c>
      <c r="CC74" s="370">
        <v>600</v>
      </c>
      <c r="CD74" s="370">
        <v>0</v>
      </c>
      <c r="CE74" s="370">
        <v>0</v>
      </c>
      <c r="CF74" s="370">
        <v>0</v>
      </c>
      <c r="CG74" s="370">
        <v>0</v>
      </c>
      <c r="CH74" s="370">
        <v>0</v>
      </c>
      <c r="CI74" s="48" t="s">
        <v>1987</v>
      </c>
      <c r="CJ74" s="48" t="s">
        <v>1990</v>
      </c>
      <c r="CK74" s="48" t="s">
        <v>1990</v>
      </c>
      <c r="CL74" s="48" t="s">
        <v>2005</v>
      </c>
      <c r="CM74" s="48" t="s">
        <v>1990</v>
      </c>
      <c r="CN74" s="48" t="s">
        <v>1993</v>
      </c>
      <c r="CO74" s="48" t="str">
        <f t="shared" si="28"/>
        <v>2.1.1.9.1.4</v>
      </c>
      <c r="CP74" s="48" t="str">
        <f>+VLOOKUP(Tabla1[[#This Row],[ESPECÍFICA]],CLASIFICADOR_,2,0)</f>
        <v>2.1.1.9.1.4 - AGUINALDOS DE CONTRATO ADMINISTRATIVO DE SERVICIOS</v>
      </c>
      <c r="CQ74" s="48" t="str">
        <f>+VLOOKUP(Tabla1[[#This Row],[ESPECÍFICA]],CLASIFICADOR_,3,0)</f>
        <v>01.CAS</v>
      </c>
      <c r="CR74" s="48" t="str">
        <f>+VLOOKUP(Tabla1[[#This Row],[ESPECÍFICA]],CLASIFICADOR_,4,0)</f>
        <v xml:space="preserve"> </v>
      </c>
      <c r="CS74" s="48">
        <f>+VLOOKUP(Tabla1[[#This Row],[ESPECÍFICA]],CLASIFICADOR_,5,0)</f>
        <v>0</v>
      </c>
      <c r="CT74" s="113" t="str">
        <f>+VLOOKUP(Tabla1[[#This Row],[ESPECÍFICA]],CLASIFICADOR_,6,0)</f>
        <v>N/R</v>
      </c>
      <c r="CU74" s="48" t="str">
        <f>+VLOOKUP(Tabla1[[#This Row],[ESPECÍFICA]],CLASIFICADOR_,7,0)</f>
        <v>N/R</v>
      </c>
      <c r="CV74" s="48">
        <f>+VLOOKUP(Tabla1[[#This Row],[ESPECÍFICA]],CLASIFICADOR_,8,0)</f>
        <v>0</v>
      </c>
      <c r="CW74" s="113" t="str">
        <f>+CONCATENATE("2.",Tabla1[[#This Row],[generica]])</f>
        <v>2.1.PERSONAL Y OBLIGACIONES SOCIALES</v>
      </c>
      <c r="CX74" s="48" t="str">
        <f t="shared" si="17"/>
        <v>0006-JEFATURA</v>
      </c>
      <c r="CY74" s="113" t="str">
        <f t="shared" si="18"/>
        <v>0006-JEFATURA</v>
      </c>
      <c r="CZ74" s="20" t="str">
        <f t="shared" si="19"/>
        <v>0006-JEFATURA</v>
      </c>
      <c r="DA74" s="113" t="str">
        <f>+CONCATENATE(Tabla1[[#This Row],[CC COMPLETO]],Tabla1[[#This Row],[ESPECÍFICA]])</f>
        <v>0006-JEFATURA2.1.1.9.1.4</v>
      </c>
      <c r="DB74" s="49">
        <f t="shared" si="20"/>
        <v>600</v>
      </c>
      <c r="DC74" s="49">
        <f t="shared" si="21"/>
        <v>600</v>
      </c>
      <c r="DD74" s="49">
        <f t="shared" si="22"/>
        <v>600</v>
      </c>
      <c r="DE74" s="49">
        <f t="shared" si="23"/>
        <v>600</v>
      </c>
      <c r="DF74" s="49">
        <f t="shared" si="24"/>
        <v>0</v>
      </c>
      <c r="DG74" s="49">
        <f t="shared" si="25"/>
        <v>1200</v>
      </c>
      <c r="DH74" s="49">
        <f t="shared" si="26"/>
        <v>1800</v>
      </c>
      <c r="DI74" s="50">
        <f t="shared" si="27"/>
        <v>0.25</v>
      </c>
      <c r="DJ74" s="78">
        <f>+SUM(Tabla1[[#This Row],[EJECUTADO 01]:[EJECUTADO 06]])</f>
        <v>0</v>
      </c>
      <c r="DK74" s="78">
        <f>+Tabla1[[#This Row],[mto_devenga_01]]</f>
        <v>0</v>
      </c>
      <c r="DL74" s="78">
        <f>+Tabla1[[#This Row],[mto_devenga_02]]</f>
        <v>0</v>
      </c>
      <c r="DM74" s="78">
        <f>+Tabla1[[#This Row],[mto_devenga_03]]</f>
        <v>0</v>
      </c>
      <c r="DN74" s="78">
        <f>+Tabla1[[#This Row],[mto_devenga_04]]</f>
        <v>0</v>
      </c>
      <c r="DO74" s="78">
        <f>+Tabla1[[#This Row],[mto_devenga_05]]</f>
        <v>0</v>
      </c>
      <c r="DP74" s="76">
        <f>+Tabla1[[#This Row],[mto_devenga_06]]</f>
        <v>0</v>
      </c>
      <c r="DQ74" s="76">
        <f>+Tabla1[[#This Row],[mto_devenga_07]]</f>
        <v>600</v>
      </c>
      <c r="DR74" s="76">
        <f>+Tabla1[[#This Row],[mto_devenga_08]]</f>
        <v>0</v>
      </c>
      <c r="DS74" s="76">
        <f>+Tabla1[[#This Row],[mto_devenga_09]]</f>
        <v>0</v>
      </c>
      <c r="DT74" s="76">
        <f>IFERROR(VLOOKUP(Tabla1[[#This Row],[COD SE]],PF_OCTUBRE,14,0),"0")</f>
        <v>0</v>
      </c>
      <c r="DU74" s="76">
        <f>IFERROR(VLOOKUP(Tabla1[[#This Row],[COD SE]],PF_OCTUBRE,15,0),"0")</f>
        <v>0</v>
      </c>
      <c r="DV74" s="76">
        <f>IFERROR(VLOOKUP(Tabla1[[#This Row],[COD SE]],PF_OCTUBRE,16,0),"0")</f>
        <v>600</v>
      </c>
      <c r="DW74" s="76">
        <f>+SUM(Tabla1[[#This Row],[EJECUTADO 01]:[PF DICIEMBRE
]])</f>
        <v>1200</v>
      </c>
      <c r="DX74" s="76">
        <f>IFERROR(VLOOKUP(Tabla1[[#This Row],[COD SE]],PF_OCTUBRE,18,0),"0")</f>
        <v>0</v>
      </c>
      <c r="DY74" s="76">
        <f>IFERROR(VLOOKUP(Tabla1[[#This Row],[COD SE]],PF_OCTUBRE,19,0),"0")</f>
        <v>1200</v>
      </c>
      <c r="DZ74" s="76">
        <f>IFERROR(VLOOKUP(Tabla1[[#This Row],[COD SE]],PF_OCTUBRE,20,0),"0")</f>
        <v>1200</v>
      </c>
      <c r="EA74" s="76">
        <f>+Tabla1[[#This Row],[TOTAL EJEC REAL]]+Tabla1[[#This Row],[SALDO FINAL]]</f>
        <v>2400</v>
      </c>
      <c r="EB74" s="76">
        <f>IFERROR(VLOOKUP(Tabla1[[#This Row],[COD SE]],PF_OCTUBRE,22,0),"0")</f>
        <v>1800</v>
      </c>
      <c r="EC74" s="76">
        <f>+IFERROR(VLOOKUP(Tabla1[[#This Row],[COD SE]],SALDO_ESC_2,7,0),0)</f>
        <v>0</v>
      </c>
      <c r="ED74" s="76">
        <f>+IFERROR(VLOOKUP(Tabla1[[#This Row],[COD SE]],SALDO_ESC_3,7,0),0)</f>
        <v>1200</v>
      </c>
      <c r="EE74" s="76">
        <f>+Tabla1[[#This Row],[mto_pim]]-Tabla1[[#This Row],[TRANSF ESC2 ]]</f>
        <v>2400</v>
      </c>
      <c r="EF74" s="76">
        <f>+Tabla1[[#This Row],[mto_pim]]-Tabla1[[#This Row],[TRANFS ESC 3 ]]</f>
        <v>1200</v>
      </c>
      <c r="EG74" s="76">
        <f>+IFERROR(VLOOKUP(Tabla1[[#This Row],[COD SE]],HISTORICO,4,0),0)</f>
        <v>0</v>
      </c>
      <c r="EH74" s="76">
        <f>+IFERROR(VLOOKUP(Tabla1[[#This Row],[COD SE]],HISTORICO,5,0),0)</f>
        <v>0</v>
      </c>
      <c r="EI74" s="76">
        <f>+IFERROR(VLOOKUP(Tabla1[[#This Row],[COD SE]],HISTORICO,6,0),0)</f>
        <v>0</v>
      </c>
      <c r="EJ74" s="76">
        <f>+IFERROR(VLOOKUP(Tabla1[[#This Row],[COD SE]],HISTORICO,7,0),0)</f>
        <v>0</v>
      </c>
      <c r="EK74" s="76">
        <f>+IFERROR(VLOOKUP(Tabla1[[#This Row],[COD SE]],HISTORICO,8,0),0)</f>
        <v>0</v>
      </c>
      <c r="EL74" s="76">
        <f>+IFERROR(VLOOKUP(Tabla1[[#This Row],[COD SE]],HISTORICO,9,0),0)</f>
        <v>0</v>
      </c>
      <c r="EM74" s="76">
        <f>+IFERROR(VLOOKUP(Tabla1[[#This Row],[COD SE]],HISTORICO,10,0),0)</f>
        <v>600</v>
      </c>
      <c r="EN74" s="76">
        <f>+IFERROR(VLOOKUP(Tabla1[[#This Row],[COD SE]],HISTORICO,11,0),0)</f>
        <v>0</v>
      </c>
      <c r="EO74" s="76">
        <f>+IFERROR(VLOOKUP(Tabla1[[#This Row],[COD SE]],HISTORICO,12,0),0)</f>
        <v>0</v>
      </c>
      <c r="EP74" s="58">
        <f>+SUM(Tabla1[[#This Row],[EJECUTADO 01]:[EJECUTADO 03]])</f>
        <v>0</v>
      </c>
      <c r="EQ74" s="58">
        <f>+SUM(Tabla1[[#This Row],[EJECUTADO 04]:[EJECUTADO 06]])</f>
        <v>0</v>
      </c>
      <c r="ER74" s="58">
        <f>+SUM(Tabla1[[#This Row],[EJECUTADO 07]:[EJECUTADO 09]])</f>
        <v>600</v>
      </c>
      <c r="ES74" s="58">
        <f>+SUM(Tabla1[[#This Row],[PF OCTUBRE]:[PF DICIEMBRE
]])</f>
        <v>600</v>
      </c>
      <c r="ET74" s="58">
        <f>+SUM(Tabla1[[#This Row],[EJECUTADO 01]:[EJECUTADO 09]])</f>
        <v>600</v>
      </c>
    </row>
    <row r="75" spans="1:150" ht="12.75" customHeight="1" x14ac:dyDescent="0.2">
      <c r="A75" s="369">
        <v>2025</v>
      </c>
      <c r="B75" s="369" t="s">
        <v>1969</v>
      </c>
      <c r="C75" s="369" t="s">
        <v>1970</v>
      </c>
      <c r="D75" s="369" t="s">
        <v>1971</v>
      </c>
      <c r="E75" s="369">
        <v>1650</v>
      </c>
      <c r="F75" s="369" t="s">
        <v>1599</v>
      </c>
      <c r="G75" s="369" t="s">
        <v>1999</v>
      </c>
      <c r="H75" s="369" t="s">
        <v>1606</v>
      </c>
      <c r="I75" s="369" t="s">
        <v>2000</v>
      </c>
      <c r="J75" s="369" t="s">
        <v>2033</v>
      </c>
      <c r="K75" s="369" t="s">
        <v>1975</v>
      </c>
      <c r="L75" s="369" t="s">
        <v>2034</v>
      </c>
      <c r="M75" s="369" t="s">
        <v>2035</v>
      </c>
      <c r="N75" s="369">
        <v>1</v>
      </c>
      <c r="O75" s="369" t="s">
        <v>2036</v>
      </c>
      <c r="P75" s="369" t="s">
        <v>2032</v>
      </c>
      <c r="Q75" s="369">
        <v>183</v>
      </c>
      <c r="R75" s="369">
        <v>0</v>
      </c>
      <c r="S75" s="369">
        <v>0</v>
      </c>
      <c r="T75" s="369">
        <v>0</v>
      </c>
      <c r="U75" s="369">
        <v>6</v>
      </c>
      <c r="V75" s="369" t="s">
        <v>1980</v>
      </c>
      <c r="W75" s="369" t="s">
        <v>1981</v>
      </c>
      <c r="X75" s="369" t="s">
        <v>1981</v>
      </c>
      <c r="Y75" s="369" t="s">
        <v>1983</v>
      </c>
      <c r="Z75" s="369" t="s">
        <v>1984</v>
      </c>
      <c r="AA75" s="369" t="s">
        <v>2004</v>
      </c>
      <c r="AB75" s="369" t="s">
        <v>1986</v>
      </c>
      <c r="AC75" s="369" t="s">
        <v>1656</v>
      </c>
      <c r="AD75" s="369" t="s">
        <v>1668</v>
      </c>
      <c r="AE75" s="369" t="s">
        <v>1669</v>
      </c>
      <c r="AF75" s="369" t="s">
        <v>1669</v>
      </c>
      <c r="AG75" s="369" t="s">
        <v>1670</v>
      </c>
      <c r="AH75" s="369">
        <v>0</v>
      </c>
      <c r="AI75" s="369">
        <v>16848</v>
      </c>
      <c r="AJ75" s="369">
        <v>16848</v>
      </c>
      <c r="AK75" s="370">
        <v>12636</v>
      </c>
      <c r="AL75" s="370">
        <v>12636</v>
      </c>
      <c r="AM75" s="370">
        <v>0</v>
      </c>
      <c r="AN75" s="370">
        <v>0</v>
      </c>
      <c r="AO75" s="370">
        <v>0</v>
      </c>
      <c r="AP75" s="370">
        <v>468</v>
      </c>
      <c r="AQ75" s="370">
        <v>1404</v>
      </c>
      <c r="AR75" s="370">
        <v>1404</v>
      </c>
      <c r="AS75" s="370">
        <v>1404</v>
      </c>
      <c r="AT75" s="370">
        <v>1404</v>
      </c>
      <c r="AU75" s="370">
        <v>1778.4</v>
      </c>
      <c r="AV75" s="370">
        <v>1404</v>
      </c>
      <c r="AW75" s="370">
        <v>0</v>
      </c>
      <c r="AX75" s="370">
        <v>0</v>
      </c>
      <c r="AY75" s="370">
        <v>0</v>
      </c>
      <c r="AZ75" s="370">
        <v>0</v>
      </c>
      <c r="BA75" s="370">
        <v>0</v>
      </c>
      <c r="BB75" s="370">
        <v>468</v>
      </c>
      <c r="BC75" s="370">
        <v>1404</v>
      </c>
      <c r="BD75" s="370">
        <v>1404</v>
      </c>
      <c r="BE75" s="370">
        <v>1404</v>
      </c>
      <c r="BF75" s="370">
        <v>1404</v>
      </c>
      <c r="BG75" s="370">
        <v>1778.4</v>
      </c>
      <c r="BH75" s="370">
        <v>1404</v>
      </c>
      <c r="BI75" s="370">
        <v>0</v>
      </c>
      <c r="BJ75" s="370">
        <v>0</v>
      </c>
      <c r="BK75" s="370">
        <v>0</v>
      </c>
      <c r="BL75" s="370">
        <v>0</v>
      </c>
      <c r="BM75" s="370">
        <v>0</v>
      </c>
      <c r="BN75" s="370">
        <v>0</v>
      </c>
      <c r="BO75" s="370">
        <v>1872</v>
      </c>
      <c r="BP75" s="370">
        <v>1404</v>
      </c>
      <c r="BQ75" s="370">
        <v>1404</v>
      </c>
      <c r="BR75" s="370">
        <v>1404</v>
      </c>
      <c r="BS75" s="370">
        <v>1778.4</v>
      </c>
      <c r="BT75" s="370">
        <v>1404</v>
      </c>
      <c r="BU75" s="370">
        <v>0</v>
      </c>
      <c r="BV75" s="370">
        <v>0</v>
      </c>
      <c r="BW75" s="370">
        <v>0</v>
      </c>
      <c r="BX75" s="370">
        <v>0</v>
      </c>
      <c r="BY75" s="370">
        <v>0</v>
      </c>
      <c r="BZ75" s="370">
        <v>468</v>
      </c>
      <c r="CA75" s="370">
        <v>1404</v>
      </c>
      <c r="CB75" s="370">
        <v>1404</v>
      </c>
      <c r="CC75" s="370">
        <v>1404</v>
      </c>
      <c r="CD75" s="370">
        <v>1404</v>
      </c>
      <c r="CE75" s="370">
        <v>1778.4</v>
      </c>
      <c r="CF75" s="370">
        <v>1404</v>
      </c>
      <c r="CG75" s="370">
        <v>0</v>
      </c>
      <c r="CH75" s="370">
        <v>0</v>
      </c>
      <c r="CI75" s="48" t="s">
        <v>1987</v>
      </c>
      <c r="CJ75" s="48" t="s">
        <v>1990</v>
      </c>
      <c r="CK75" s="48" t="s">
        <v>1991</v>
      </c>
      <c r="CL75" s="48" t="s">
        <v>1990</v>
      </c>
      <c r="CM75" s="48" t="s">
        <v>1990</v>
      </c>
      <c r="CN75" s="48" t="s">
        <v>2010</v>
      </c>
      <c r="CO75" s="48" t="str">
        <f t="shared" si="28"/>
        <v>2.1.3.1.1.13</v>
      </c>
      <c r="CP75" s="48" t="str">
        <f>+VLOOKUP(Tabla1[[#This Row],[ESPECÍFICA]],CLASIFICADOR_,2,0)</f>
        <v>2.1.3.1.1.13 - CONTRIBUCIONES A ESSALUD DEL PERSONAL ADMINISTRATIVO</v>
      </c>
      <c r="CQ75" s="48" t="str">
        <f>+VLOOKUP(Tabla1[[#This Row],[ESPECÍFICA]],CLASIFICADOR_,3,0)</f>
        <v>02.SERVIR</v>
      </c>
      <c r="CR75" s="48" t="str">
        <f>+VLOOKUP(Tabla1[[#This Row],[ESPECÍFICA]],CLASIFICADOR_,4,0)</f>
        <v xml:space="preserve"> </v>
      </c>
      <c r="CS75" s="48">
        <f>+VLOOKUP(Tabla1[[#This Row],[ESPECÍFICA]],CLASIFICADOR_,5,0)</f>
        <v>0</v>
      </c>
      <c r="CT75" s="113" t="str">
        <f>+VLOOKUP(Tabla1[[#This Row],[ESPECÍFICA]],CLASIFICADOR_,6,0)</f>
        <v>N/R</v>
      </c>
      <c r="CU75" s="48" t="str">
        <f>+VLOOKUP(Tabla1[[#This Row],[ESPECÍFICA]],CLASIFICADOR_,7,0)</f>
        <v>N/R</v>
      </c>
      <c r="CV75" s="48">
        <f>+VLOOKUP(Tabla1[[#This Row],[ESPECÍFICA]],CLASIFICADOR_,8,0)</f>
        <v>0</v>
      </c>
      <c r="CW75" s="113" t="str">
        <f>+CONCATENATE("2.",Tabla1[[#This Row],[generica]])</f>
        <v>2.1.PERSONAL Y OBLIGACIONES SOCIALES</v>
      </c>
      <c r="CX75" s="48" t="str">
        <f t="shared" si="17"/>
        <v>0006-JEFATURA</v>
      </c>
      <c r="CY75" s="113" t="str">
        <f t="shared" si="18"/>
        <v>0006-JEFATURA</v>
      </c>
      <c r="CZ75" s="20" t="str">
        <f t="shared" si="19"/>
        <v>0006-JEFATURA</v>
      </c>
      <c r="DA75" s="113" t="str">
        <f>+CONCATENATE(Tabla1[[#This Row],[CC COMPLETO]],Tabla1[[#This Row],[ESPECÍFICA]])</f>
        <v>0006-JEFATURA2.1.3.1.1.13</v>
      </c>
      <c r="DB75" s="49">
        <f t="shared" si="20"/>
        <v>9266.4</v>
      </c>
      <c r="DC75" s="49">
        <f t="shared" si="21"/>
        <v>9266.4</v>
      </c>
      <c r="DD75" s="49">
        <f t="shared" si="22"/>
        <v>9266.4</v>
      </c>
      <c r="DE75" s="49">
        <f t="shared" si="23"/>
        <v>4212</v>
      </c>
      <c r="DF75" s="49">
        <f t="shared" si="24"/>
        <v>0</v>
      </c>
      <c r="DG75" s="49">
        <f t="shared" si="25"/>
        <v>3369.6000000000004</v>
      </c>
      <c r="DH75" s="49">
        <f t="shared" si="26"/>
        <v>7581.6</v>
      </c>
      <c r="DI75" s="50">
        <f t="shared" si="27"/>
        <v>0</v>
      </c>
      <c r="DJ75" s="78">
        <f>+SUM(Tabla1[[#This Row],[EJECUTADO 01]:[EJECUTADO 06]])</f>
        <v>3276</v>
      </c>
      <c r="DK75" s="78">
        <f>+Tabla1[[#This Row],[mto_devenga_01]]</f>
        <v>0</v>
      </c>
      <c r="DL75" s="78">
        <f>+Tabla1[[#This Row],[mto_devenga_02]]</f>
        <v>0</v>
      </c>
      <c r="DM75" s="78">
        <f>+Tabla1[[#This Row],[mto_devenga_03]]</f>
        <v>0</v>
      </c>
      <c r="DN75" s="78">
        <f>+Tabla1[[#This Row],[mto_devenga_04]]</f>
        <v>468</v>
      </c>
      <c r="DO75" s="78">
        <f>+Tabla1[[#This Row],[mto_devenga_05]]</f>
        <v>1404</v>
      </c>
      <c r="DP75" s="76">
        <f>+Tabla1[[#This Row],[mto_devenga_06]]</f>
        <v>1404</v>
      </c>
      <c r="DQ75" s="76">
        <f>+Tabla1[[#This Row],[mto_devenga_07]]</f>
        <v>1404</v>
      </c>
      <c r="DR75" s="76">
        <f>+Tabla1[[#This Row],[mto_devenga_08]]</f>
        <v>1404</v>
      </c>
      <c r="DS75" s="76">
        <f>+Tabla1[[#This Row],[mto_devenga_09]]</f>
        <v>1778.4</v>
      </c>
      <c r="DT75" s="76">
        <f>IFERROR(VLOOKUP(Tabla1[[#This Row],[COD SE]],PF_OCTUBRE,14,0),"0")</f>
        <v>1404</v>
      </c>
      <c r="DU75" s="76">
        <f>IFERROR(VLOOKUP(Tabla1[[#This Row],[COD SE]],PF_OCTUBRE,15,0),"0")</f>
        <v>1404</v>
      </c>
      <c r="DV75" s="76">
        <f>IFERROR(VLOOKUP(Tabla1[[#This Row],[COD SE]],PF_OCTUBRE,16,0),"0")</f>
        <v>1404</v>
      </c>
      <c r="DW75" s="76">
        <f>+SUM(Tabla1[[#This Row],[EJECUTADO 01]:[PF DICIEMBRE
]])</f>
        <v>12074.4</v>
      </c>
      <c r="DX75" s="76">
        <f>IFERROR(VLOOKUP(Tabla1[[#This Row],[COD SE]],PF_OCTUBRE,18,0),"0")</f>
        <v>0</v>
      </c>
      <c r="DY75" s="76">
        <f>IFERROR(VLOOKUP(Tabla1[[#This Row],[COD SE]],PF_OCTUBRE,19,0),"0")</f>
        <v>4773.6000000000004</v>
      </c>
      <c r="DZ75" s="76">
        <f>IFERROR(VLOOKUP(Tabla1[[#This Row],[COD SE]],PF_OCTUBRE,20,0),"0")</f>
        <v>4773.6000000000004</v>
      </c>
      <c r="EA75" s="76">
        <f>+Tabla1[[#This Row],[TOTAL EJEC REAL]]+Tabla1[[#This Row],[SALDO FINAL]]</f>
        <v>16848</v>
      </c>
      <c r="EB75" s="76">
        <f>IFERROR(VLOOKUP(Tabla1[[#This Row],[COD SE]],PF_OCTUBRE,22,0),"0")</f>
        <v>6177.6</v>
      </c>
      <c r="EC75" s="76">
        <f>+IFERROR(VLOOKUP(Tabla1[[#This Row],[COD SE]],SALDO_ESC_2,7,0),0)</f>
        <v>0</v>
      </c>
      <c r="ED75" s="76">
        <f>+IFERROR(VLOOKUP(Tabla1[[#This Row],[COD SE]],SALDO_ESC_3,7,0),0)</f>
        <v>4773.6000000000004</v>
      </c>
      <c r="EE75" s="76">
        <f>+Tabla1[[#This Row],[mto_pim]]-Tabla1[[#This Row],[TRANSF ESC2 ]]</f>
        <v>16848</v>
      </c>
      <c r="EF75" s="76">
        <f>+Tabla1[[#This Row],[mto_pim]]-Tabla1[[#This Row],[TRANFS ESC 3 ]]</f>
        <v>12074.4</v>
      </c>
      <c r="EG75" s="76">
        <f>+IFERROR(VLOOKUP(Tabla1[[#This Row],[COD SE]],HISTORICO,4,0),0)</f>
        <v>0</v>
      </c>
      <c r="EH75" s="76">
        <f>+IFERROR(VLOOKUP(Tabla1[[#This Row],[COD SE]],HISTORICO,5,0),0)</f>
        <v>0</v>
      </c>
      <c r="EI75" s="76">
        <f>+IFERROR(VLOOKUP(Tabla1[[#This Row],[COD SE]],HISTORICO,6,0),0)</f>
        <v>0</v>
      </c>
      <c r="EJ75" s="76">
        <f>+IFERROR(VLOOKUP(Tabla1[[#This Row],[COD SE]],HISTORICO,7,0),0)</f>
        <v>0</v>
      </c>
      <c r="EK75" s="76">
        <f>+IFERROR(VLOOKUP(Tabla1[[#This Row],[COD SE]],HISTORICO,8,0),0)</f>
        <v>1404</v>
      </c>
      <c r="EL75" s="76">
        <f>+IFERROR(VLOOKUP(Tabla1[[#This Row],[COD SE]],HISTORICO,9,0),0)</f>
        <v>1404</v>
      </c>
      <c r="EM75" s="76">
        <f>+IFERROR(VLOOKUP(Tabla1[[#This Row],[COD SE]],HISTORICO,10,0),0)</f>
        <v>1404</v>
      </c>
      <c r="EN75" s="76">
        <f>+IFERROR(VLOOKUP(Tabla1[[#This Row],[COD SE]],HISTORICO,11,0),0)</f>
        <v>1404</v>
      </c>
      <c r="EO75" s="76">
        <f>+IFERROR(VLOOKUP(Tabla1[[#This Row],[COD SE]],HISTORICO,12,0),0)</f>
        <v>1404</v>
      </c>
      <c r="EP75" s="58">
        <f>+SUM(Tabla1[[#This Row],[EJECUTADO 01]:[EJECUTADO 03]])</f>
        <v>0</v>
      </c>
      <c r="EQ75" s="58">
        <f>+SUM(Tabla1[[#This Row],[EJECUTADO 04]:[EJECUTADO 06]])</f>
        <v>3276</v>
      </c>
      <c r="ER75" s="58">
        <f>+SUM(Tabla1[[#This Row],[EJECUTADO 07]:[EJECUTADO 09]])</f>
        <v>4586.3999999999996</v>
      </c>
      <c r="ES75" s="58">
        <f>+SUM(Tabla1[[#This Row],[PF OCTUBRE]:[PF DICIEMBRE
]])</f>
        <v>4212</v>
      </c>
      <c r="ET75" s="58">
        <f>+SUM(Tabla1[[#This Row],[EJECUTADO 01]:[EJECUTADO 09]])</f>
        <v>7862.4</v>
      </c>
    </row>
    <row r="76" spans="1:150" ht="12.75" customHeight="1" x14ac:dyDescent="0.2">
      <c r="A76" s="369">
        <v>2025</v>
      </c>
      <c r="B76" s="369" t="s">
        <v>1969</v>
      </c>
      <c r="C76" s="369" t="s">
        <v>1970</v>
      </c>
      <c r="D76" s="369" t="s">
        <v>1971</v>
      </c>
      <c r="E76" s="369">
        <v>1650</v>
      </c>
      <c r="F76" s="369" t="s">
        <v>1599</v>
      </c>
      <c r="G76" s="369" t="s">
        <v>1999</v>
      </c>
      <c r="H76" s="369" t="s">
        <v>1606</v>
      </c>
      <c r="I76" s="369" t="s">
        <v>2000</v>
      </c>
      <c r="J76" s="369" t="s">
        <v>2033</v>
      </c>
      <c r="K76" s="369" t="s">
        <v>1975</v>
      </c>
      <c r="L76" s="369" t="s">
        <v>2034</v>
      </c>
      <c r="M76" s="369" t="s">
        <v>2035</v>
      </c>
      <c r="N76" s="369">
        <v>1</v>
      </c>
      <c r="O76" s="369" t="s">
        <v>2036</v>
      </c>
      <c r="P76" s="369" t="s">
        <v>2032</v>
      </c>
      <c r="Q76" s="369">
        <v>183</v>
      </c>
      <c r="R76" s="369">
        <v>0</v>
      </c>
      <c r="S76" s="369">
        <v>0</v>
      </c>
      <c r="T76" s="369">
        <v>0</v>
      </c>
      <c r="U76" s="369">
        <v>6</v>
      </c>
      <c r="V76" s="369" t="s">
        <v>1980</v>
      </c>
      <c r="W76" s="369" t="s">
        <v>1981</v>
      </c>
      <c r="X76" s="369" t="s">
        <v>1981</v>
      </c>
      <c r="Y76" s="369" t="s">
        <v>1983</v>
      </c>
      <c r="Z76" s="369" t="s">
        <v>1984</v>
      </c>
      <c r="AA76" s="369" t="s">
        <v>2004</v>
      </c>
      <c r="AB76" s="369" t="s">
        <v>1986</v>
      </c>
      <c r="AC76" s="369" t="s">
        <v>1656</v>
      </c>
      <c r="AD76" s="369" t="s">
        <v>1657</v>
      </c>
      <c r="AE76" s="369" t="s">
        <v>1660</v>
      </c>
      <c r="AF76" s="369" t="s">
        <v>1661</v>
      </c>
      <c r="AG76" s="369" t="s">
        <v>1662</v>
      </c>
      <c r="AH76" s="369">
        <v>61971</v>
      </c>
      <c r="AI76" s="369">
        <v>1200</v>
      </c>
      <c r="AJ76" s="369">
        <v>63171</v>
      </c>
      <c r="AK76" s="370">
        <v>63170.28</v>
      </c>
      <c r="AL76" s="370">
        <v>63170.28</v>
      </c>
      <c r="AM76" s="370">
        <v>5264.19</v>
      </c>
      <c r="AN76" s="370">
        <v>5264.19</v>
      </c>
      <c r="AO76" s="370">
        <v>5264.19</v>
      </c>
      <c r="AP76" s="370">
        <v>5264.19</v>
      </c>
      <c r="AQ76" s="370">
        <v>5264.19</v>
      </c>
      <c r="AR76" s="370">
        <v>5264.19</v>
      </c>
      <c r="AS76" s="370">
        <v>5264.19</v>
      </c>
      <c r="AT76" s="370">
        <v>5264.19</v>
      </c>
      <c r="AU76" s="370">
        <v>5264.19</v>
      </c>
      <c r="AV76" s="370">
        <v>5264.19</v>
      </c>
      <c r="AW76" s="370">
        <v>0</v>
      </c>
      <c r="AX76" s="370">
        <v>0</v>
      </c>
      <c r="AY76" s="370">
        <v>5264.19</v>
      </c>
      <c r="AZ76" s="370">
        <v>5264.19</v>
      </c>
      <c r="BA76" s="370">
        <v>5264.19</v>
      </c>
      <c r="BB76" s="370">
        <v>5264.19</v>
      </c>
      <c r="BC76" s="370">
        <v>5264.19</v>
      </c>
      <c r="BD76" s="370">
        <v>5264.19</v>
      </c>
      <c r="BE76" s="370">
        <v>5264.19</v>
      </c>
      <c r="BF76" s="370">
        <v>5264.19</v>
      </c>
      <c r="BG76" s="370">
        <v>5264.19</v>
      </c>
      <c r="BH76" s="370">
        <v>5264.19</v>
      </c>
      <c r="BI76" s="370">
        <v>0</v>
      </c>
      <c r="BJ76" s="370">
        <v>0</v>
      </c>
      <c r="BK76" s="370">
        <v>5264.19</v>
      </c>
      <c r="BL76" s="370">
        <v>5264.19</v>
      </c>
      <c r="BM76" s="370">
        <v>5264.19</v>
      </c>
      <c r="BN76" s="370">
        <v>5264.19</v>
      </c>
      <c r="BO76" s="370">
        <v>5264.19</v>
      </c>
      <c r="BP76" s="370">
        <v>5264.19</v>
      </c>
      <c r="BQ76" s="370">
        <v>5264.19</v>
      </c>
      <c r="BR76" s="370">
        <v>5264.19</v>
      </c>
      <c r="BS76" s="370">
        <v>5264.19</v>
      </c>
      <c r="BT76" s="370">
        <v>5264.19</v>
      </c>
      <c r="BU76" s="370">
        <v>0</v>
      </c>
      <c r="BV76" s="370">
        <v>0</v>
      </c>
      <c r="BW76" s="370">
        <v>5264.19</v>
      </c>
      <c r="BX76" s="370">
        <v>5264.19</v>
      </c>
      <c r="BY76" s="370">
        <v>5264.19</v>
      </c>
      <c r="BZ76" s="370">
        <v>5264.19</v>
      </c>
      <c r="CA76" s="370">
        <v>5264.19</v>
      </c>
      <c r="CB76" s="370">
        <v>5264.19</v>
      </c>
      <c r="CC76" s="370">
        <v>5264.19</v>
      </c>
      <c r="CD76" s="370">
        <v>5264.19</v>
      </c>
      <c r="CE76" s="370">
        <v>5264.19</v>
      </c>
      <c r="CF76" s="370">
        <v>5264.19</v>
      </c>
      <c r="CG76" s="370">
        <v>0</v>
      </c>
      <c r="CH76" s="370">
        <v>0</v>
      </c>
      <c r="CI76" s="48" t="s">
        <v>1987</v>
      </c>
      <c r="CJ76" s="48" t="s">
        <v>1990</v>
      </c>
      <c r="CK76" s="48" t="s">
        <v>1990</v>
      </c>
      <c r="CL76" s="48" t="s">
        <v>2010</v>
      </c>
      <c r="CM76" s="48" t="s">
        <v>1990</v>
      </c>
      <c r="CN76" s="48" t="s">
        <v>1990</v>
      </c>
      <c r="CO76" s="48" t="str">
        <f t="shared" si="28"/>
        <v>2.1.1.13.1.1</v>
      </c>
      <c r="CP76" s="48" t="str">
        <f>+VLOOKUP(Tabla1[[#This Row],[ESPECÍFICA]],CLASIFICADOR_,2,0)</f>
        <v>2.1.1.13.1.1 - CONTRATO ADMINISTRATIVO DE SERVICIOS - INDETERMINADO</v>
      </c>
      <c r="CQ76" s="48" t="str">
        <f>+VLOOKUP(Tabla1[[#This Row],[ESPECÍFICA]],CLASIFICADOR_,3,0)</f>
        <v>01.CAS</v>
      </c>
      <c r="CR76" s="48" t="str">
        <f>+VLOOKUP(Tabla1[[#This Row],[ESPECÍFICA]],CLASIFICADOR_,4,0)</f>
        <v xml:space="preserve"> </v>
      </c>
      <c r="CS76" s="48">
        <f>+VLOOKUP(Tabla1[[#This Row],[ESPECÍFICA]],CLASIFICADOR_,5,0)</f>
        <v>0</v>
      </c>
      <c r="CT76" s="113" t="str">
        <f>+VLOOKUP(Tabla1[[#This Row],[ESPECÍFICA]],CLASIFICADOR_,6,0)</f>
        <v>N/R</v>
      </c>
      <c r="CU76" s="48" t="str">
        <f>+VLOOKUP(Tabla1[[#This Row],[ESPECÍFICA]],CLASIFICADOR_,7,0)</f>
        <v>N/R</v>
      </c>
      <c r="CV76" s="48">
        <f>+VLOOKUP(Tabla1[[#This Row],[ESPECÍFICA]],CLASIFICADOR_,8,0)</f>
        <v>0</v>
      </c>
      <c r="CW76" s="113" t="str">
        <f>+CONCATENATE("2.",Tabla1[[#This Row],[generica]])</f>
        <v>2.1.PERSONAL Y OBLIGACIONES SOCIALES</v>
      </c>
      <c r="CX76" s="48" t="str">
        <f t="shared" si="17"/>
        <v>0006-JEFATURA</v>
      </c>
      <c r="CY76" s="113" t="str">
        <f t="shared" si="18"/>
        <v>0006-JEFATURA</v>
      </c>
      <c r="CZ76" s="20" t="str">
        <f t="shared" si="19"/>
        <v>0006-JEFATURA</v>
      </c>
      <c r="DA76" s="113" t="str">
        <f>+CONCATENATE(Tabla1[[#This Row],[CC COMPLETO]],Tabla1[[#This Row],[ESPECÍFICA]])</f>
        <v>0006-JEFATURA2.1.1.13.1.1</v>
      </c>
      <c r="DB76" s="49">
        <f t="shared" si="20"/>
        <v>52641.9</v>
      </c>
      <c r="DC76" s="49">
        <f t="shared" si="21"/>
        <v>52641.9</v>
      </c>
      <c r="DD76" s="49">
        <f t="shared" si="22"/>
        <v>52641.9</v>
      </c>
      <c r="DE76" s="49">
        <f t="shared" si="23"/>
        <v>0.72000000000116415</v>
      </c>
      <c r="DF76" s="49">
        <f t="shared" si="24"/>
        <v>0</v>
      </c>
      <c r="DG76" s="49">
        <f t="shared" si="25"/>
        <v>10528.379999999997</v>
      </c>
      <c r="DH76" s="49">
        <f t="shared" si="26"/>
        <v>10529.099999999999</v>
      </c>
      <c r="DI76" s="50">
        <f t="shared" si="27"/>
        <v>0.84946023139855742</v>
      </c>
      <c r="DJ76" s="78">
        <f>+SUM(Tabla1[[#This Row],[EJECUTADO 01]:[EJECUTADO 06]])</f>
        <v>31585.139999999996</v>
      </c>
      <c r="DK76" s="78">
        <f>+Tabla1[[#This Row],[mto_devenga_01]]</f>
        <v>5264.19</v>
      </c>
      <c r="DL76" s="78">
        <f>+Tabla1[[#This Row],[mto_devenga_02]]</f>
        <v>5264.19</v>
      </c>
      <c r="DM76" s="78">
        <f>+Tabla1[[#This Row],[mto_devenga_03]]</f>
        <v>5264.19</v>
      </c>
      <c r="DN76" s="78">
        <f>+Tabla1[[#This Row],[mto_devenga_04]]</f>
        <v>5264.19</v>
      </c>
      <c r="DO76" s="78">
        <f>+Tabla1[[#This Row],[mto_devenga_05]]</f>
        <v>5264.19</v>
      </c>
      <c r="DP76" s="76">
        <f>+Tabla1[[#This Row],[mto_devenga_06]]</f>
        <v>5264.19</v>
      </c>
      <c r="DQ76" s="76">
        <f>+Tabla1[[#This Row],[mto_devenga_07]]</f>
        <v>5264.19</v>
      </c>
      <c r="DR76" s="76">
        <f>+Tabla1[[#This Row],[mto_devenga_08]]</f>
        <v>5264.19</v>
      </c>
      <c r="DS76" s="76">
        <f>+Tabla1[[#This Row],[mto_devenga_09]]</f>
        <v>5264.19</v>
      </c>
      <c r="DT76" s="76">
        <f>IFERROR(VLOOKUP(Tabla1[[#This Row],[COD SE]],PF_OCTUBRE,14,0),"0")</f>
        <v>5264.19</v>
      </c>
      <c r="DU76" s="76">
        <f>IFERROR(VLOOKUP(Tabla1[[#This Row],[COD SE]],PF_OCTUBRE,15,0),"0")</f>
        <v>5264.19</v>
      </c>
      <c r="DV76" s="76">
        <f>IFERROR(VLOOKUP(Tabla1[[#This Row],[COD SE]],PF_OCTUBRE,16,0),"0")</f>
        <v>5264.19</v>
      </c>
      <c r="DW76" s="76">
        <f>+SUM(Tabla1[[#This Row],[EJECUTADO 01]:[PF DICIEMBRE
]])</f>
        <v>63170.280000000006</v>
      </c>
      <c r="DX76" s="76">
        <f>IFERROR(VLOOKUP(Tabla1[[#This Row],[COD SE]],PF_OCTUBRE,18,0),"0")</f>
        <v>0</v>
      </c>
      <c r="DY76" s="76">
        <f>IFERROR(VLOOKUP(Tabla1[[#This Row],[COD SE]],PF_OCTUBRE,19,0),"0")</f>
        <v>0.72000000000025466</v>
      </c>
      <c r="DZ76" s="76">
        <f>IFERROR(VLOOKUP(Tabla1[[#This Row],[COD SE]],PF_OCTUBRE,20,0),"0")</f>
        <v>0.72000000000025466</v>
      </c>
      <c r="EA76" s="76">
        <f>+Tabla1[[#This Row],[TOTAL EJEC REAL]]+Tabla1[[#This Row],[SALDO FINAL]]</f>
        <v>63171.000000000007</v>
      </c>
      <c r="EB76" s="76">
        <f>IFERROR(VLOOKUP(Tabla1[[#This Row],[COD SE]],PF_OCTUBRE,22,0),"0")</f>
        <v>5264.91</v>
      </c>
      <c r="EC76" s="76">
        <f>+IFERROR(VLOOKUP(Tabla1[[#This Row],[COD SE]],SALDO_ESC_2,7,0),0)</f>
        <v>0</v>
      </c>
      <c r="ED76" s="76">
        <f>+IFERROR(VLOOKUP(Tabla1[[#This Row],[COD SE]],SALDO_ESC_3,7,0),0)</f>
        <v>0.72000000000025466</v>
      </c>
      <c r="EE76" s="76">
        <f>+Tabla1[[#This Row],[mto_pim]]-Tabla1[[#This Row],[TRANSF ESC2 ]]</f>
        <v>63171</v>
      </c>
      <c r="EF76" s="76">
        <f>+Tabla1[[#This Row],[mto_pim]]-Tabla1[[#This Row],[TRANFS ESC 3 ]]</f>
        <v>63170.28</v>
      </c>
      <c r="EG76" s="76">
        <f>+IFERROR(VLOOKUP(Tabla1[[#This Row],[COD SE]],HISTORICO,4,0),0)</f>
        <v>5264.19</v>
      </c>
      <c r="EH76" s="76">
        <f>+IFERROR(VLOOKUP(Tabla1[[#This Row],[COD SE]],HISTORICO,5,0),0)</f>
        <v>5264.19</v>
      </c>
      <c r="EI76" s="76">
        <f>+IFERROR(VLOOKUP(Tabla1[[#This Row],[COD SE]],HISTORICO,6,0),0)</f>
        <v>5264.19</v>
      </c>
      <c r="EJ76" s="76">
        <f>+IFERROR(VLOOKUP(Tabla1[[#This Row],[COD SE]],HISTORICO,7,0),0)</f>
        <v>5264.19</v>
      </c>
      <c r="EK76" s="76">
        <f>+IFERROR(VLOOKUP(Tabla1[[#This Row],[COD SE]],HISTORICO,8,0),0)</f>
        <v>5264.19</v>
      </c>
      <c r="EL76" s="76">
        <f>+IFERROR(VLOOKUP(Tabla1[[#This Row],[COD SE]],HISTORICO,9,0),0)</f>
        <v>5264.19</v>
      </c>
      <c r="EM76" s="76">
        <f>+IFERROR(VLOOKUP(Tabla1[[#This Row],[COD SE]],HISTORICO,10,0),0)</f>
        <v>5264.19</v>
      </c>
      <c r="EN76" s="76">
        <f>+IFERROR(VLOOKUP(Tabla1[[#This Row],[COD SE]],HISTORICO,11,0),0)</f>
        <v>5264.19</v>
      </c>
      <c r="EO76" s="76">
        <f>+IFERROR(VLOOKUP(Tabla1[[#This Row],[COD SE]],HISTORICO,12,0),0)</f>
        <v>5264.19</v>
      </c>
      <c r="EP76" s="58">
        <f>+SUM(Tabla1[[#This Row],[EJECUTADO 01]:[EJECUTADO 03]])</f>
        <v>15792.57</v>
      </c>
      <c r="EQ76" s="58">
        <f>+SUM(Tabla1[[#This Row],[EJECUTADO 04]:[EJECUTADO 06]])</f>
        <v>15792.57</v>
      </c>
      <c r="ER76" s="58">
        <f>+SUM(Tabla1[[#This Row],[EJECUTADO 07]:[EJECUTADO 09]])</f>
        <v>15792.57</v>
      </c>
      <c r="ES76" s="58">
        <f>+SUM(Tabla1[[#This Row],[PF OCTUBRE]:[PF DICIEMBRE
]])</f>
        <v>15792.57</v>
      </c>
      <c r="ET76" s="58">
        <f>+SUM(Tabla1[[#This Row],[EJECUTADO 01]:[EJECUTADO 09]])</f>
        <v>47377.71</v>
      </c>
    </row>
    <row r="77" spans="1:150" ht="12.75" customHeight="1" x14ac:dyDescent="0.2">
      <c r="A77" s="369">
        <v>2025</v>
      </c>
      <c r="B77" s="369" t="s">
        <v>1969</v>
      </c>
      <c r="C77" s="369" t="s">
        <v>1970</v>
      </c>
      <c r="D77" s="369" t="s">
        <v>1971</v>
      </c>
      <c r="E77" s="369">
        <v>1650</v>
      </c>
      <c r="F77" s="369" t="s">
        <v>1599</v>
      </c>
      <c r="G77" s="369" t="s">
        <v>1999</v>
      </c>
      <c r="H77" s="369" t="s">
        <v>1606</v>
      </c>
      <c r="I77" s="369" t="s">
        <v>2000</v>
      </c>
      <c r="J77" s="369" t="s">
        <v>2033</v>
      </c>
      <c r="K77" s="369" t="s">
        <v>1975</v>
      </c>
      <c r="L77" s="369" t="s">
        <v>2034</v>
      </c>
      <c r="M77" s="369" t="s">
        <v>2035</v>
      </c>
      <c r="N77" s="369">
        <v>1</v>
      </c>
      <c r="O77" s="369" t="s">
        <v>2036</v>
      </c>
      <c r="P77" s="369" t="s">
        <v>2032</v>
      </c>
      <c r="Q77" s="369">
        <v>183</v>
      </c>
      <c r="R77" s="369">
        <v>0</v>
      </c>
      <c r="S77" s="369">
        <v>0</v>
      </c>
      <c r="T77" s="369">
        <v>0</v>
      </c>
      <c r="U77" s="369">
        <v>6</v>
      </c>
      <c r="V77" s="369" t="s">
        <v>1980</v>
      </c>
      <c r="W77" s="369" t="s">
        <v>1981</v>
      </c>
      <c r="X77" s="369" t="s">
        <v>1981</v>
      </c>
      <c r="Y77" s="369" t="s">
        <v>1983</v>
      </c>
      <c r="Z77" s="369" t="s">
        <v>1984</v>
      </c>
      <c r="AA77" s="369" t="s">
        <v>2004</v>
      </c>
      <c r="AB77" s="369" t="s">
        <v>1986</v>
      </c>
      <c r="AC77" s="369" t="s">
        <v>1672</v>
      </c>
      <c r="AD77" s="369" t="s">
        <v>1673</v>
      </c>
      <c r="AE77" s="369" t="s">
        <v>1674</v>
      </c>
      <c r="AF77" s="369" t="s">
        <v>1675</v>
      </c>
      <c r="AG77" s="369" t="s">
        <v>1677</v>
      </c>
      <c r="AH77" s="369">
        <v>8000</v>
      </c>
      <c r="AI77" s="369">
        <v>0</v>
      </c>
      <c r="AJ77" s="369">
        <v>8000</v>
      </c>
      <c r="AK77" s="370">
        <v>0</v>
      </c>
      <c r="AL77" s="370">
        <v>0</v>
      </c>
      <c r="AM77" s="370">
        <v>0</v>
      </c>
      <c r="AN77" s="370">
        <v>0</v>
      </c>
      <c r="AO77" s="370">
        <v>0</v>
      </c>
      <c r="AP77" s="370">
        <v>0</v>
      </c>
      <c r="AQ77" s="370">
        <v>0</v>
      </c>
      <c r="AR77" s="370">
        <v>0</v>
      </c>
      <c r="AS77" s="370">
        <v>0</v>
      </c>
      <c r="AT77" s="370">
        <v>0</v>
      </c>
      <c r="AU77" s="370">
        <v>0</v>
      </c>
      <c r="AV77" s="370">
        <v>0</v>
      </c>
      <c r="AW77" s="370">
        <v>0</v>
      </c>
      <c r="AX77" s="370">
        <v>0</v>
      </c>
      <c r="AY77" s="370">
        <v>0</v>
      </c>
      <c r="AZ77" s="370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0">
        <v>0</v>
      </c>
      <c r="BG77" s="370">
        <v>0</v>
      </c>
      <c r="BH77" s="370">
        <v>0</v>
      </c>
      <c r="BI77" s="370">
        <v>0</v>
      </c>
      <c r="BJ77" s="370">
        <v>0</v>
      </c>
      <c r="BK77" s="370">
        <v>0</v>
      </c>
      <c r="BL77" s="370">
        <v>0</v>
      </c>
      <c r="BM77" s="370">
        <v>0</v>
      </c>
      <c r="BN77" s="370">
        <v>0</v>
      </c>
      <c r="BO77" s="370">
        <v>0</v>
      </c>
      <c r="BP77" s="370">
        <v>0</v>
      </c>
      <c r="BQ77" s="370">
        <v>0</v>
      </c>
      <c r="BR77" s="370">
        <v>0</v>
      </c>
      <c r="BS77" s="370">
        <v>0</v>
      </c>
      <c r="BT77" s="370">
        <v>0</v>
      </c>
      <c r="BU77" s="370">
        <v>0</v>
      </c>
      <c r="BV77" s="370">
        <v>0</v>
      </c>
      <c r="BW77" s="370">
        <v>0</v>
      </c>
      <c r="BX77" s="370">
        <v>0</v>
      </c>
      <c r="BY77" s="370">
        <v>0</v>
      </c>
      <c r="BZ77" s="370">
        <v>0</v>
      </c>
      <c r="CA77" s="370">
        <v>0</v>
      </c>
      <c r="CB77" s="370">
        <v>0</v>
      </c>
      <c r="CC77" s="370">
        <v>0</v>
      </c>
      <c r="CD77" s="370">
        <v>0</v>
      </c>
      <c r="CE77" s="370">
        <v>0</v>
      </c>
      <c r="CF77" s="370">
        <v>0</v>
      </c>
      <c r="CG77" s="370">
        <v>0</v>
      </c>
      <c r="CH77" s="370">
        <v>0</v>
      </c>
      <c r="CI77" s="48" t="s">
        <v>1987</v>
      </c>
      <c r="CJ77" s="48" t="s">
        <v>1991</v>
      </c>
      <c r="CK77" s="48" t="s">
        <v>1987</v>
      </c>
      <c r="CL77" s="48" t="s">
        <v>1990</v>
      </c>
      <c r="CM77" s="48" t="s">
        <v>1987</v>
      </c>
      <c r="CN77" s="48" t="s">
        <v>1987</v>
      </c>
      <c r="CO77" s="48" t="str">
        <f t="shared" si="28"/>
        <v>2.3.2.1.2.2</v>
      </c>
      <c r="CP77" s="48" t="str">
        <f>+VLOOKUP(Tabla1[[#This Row],[ESPECÍFICA]],CLASIFICADOR_,2,0)</f>
        <v>2.3.2.1.2.2 - VIATICOS Y ASIGNACIONES POR COMISION DE SERVICIO</v>
      </c>
      <c r="CQ77" s="48" t="str">
        <f>+VLOOKUP(Tabla1[[#This Row],[ESPECÍFICA]],CLASIFICADOR_,3,0)</f>
        <v>2.3.2.1 - VIAJES</v>
      </c>
      <c r="CR77" s="48" t="str">
        <f>+VLOOKUP(Tabla1[[#This Row],[ESPECÍFICA]],CLASIFICADOR_,4,0)</f>
        <v>Límite de Gasto</v>
      </c>
      <c r="CS77" s="48" t="str">
        <f>+VLOOKUP(Tabla1[[#This Row],[ESPECÍFICA]],CLASIFICADOR_,5,0)</f>
        <v>10.6 b)</v>
      </c>
      <c r="CT77" s="113" t="str">
        <f>+VLOOKUP(Tabla1[[#This Row],[ESPECÍFICA]],CLASIFICADOR_,6,0)</f>
        <v>N/R</v>
      </c>
      <c r="CU77" s="48" t="str">
        <f>+VLOOKUP(Tabla1[[#This Row],[ESPECÍFICA]],CLASIFICADOR_,7,0)</f>
        <v>N/R</v>
      </c>
      <c r="CV77" s="48">
        <f>+VLOOKUP(Tabla1[[#This Row],[ESPECÍFICA]],CLASIFICADOR_,8,0)</f>
        <v>0</v>
      </c>
      <c r="CW77" s="113" t="str">
        <f>+CONCATENATE("2.",Tabla1[[#This Row],[generica]])</f>
        <v>2.3.BIENES Y SERVICIOS</v>
      </c>
      <c r="CX77" s="48" t="str">
        <f t="shared" si="17"/>
        <v>0006-JEFATURA</v>
      </c>
      <c r="CY77" s="113" t="str">
        <f t="shared" si="18"/>
        <v>0006-JEFATURA</v>
      </c>
      <c r="CZ77" s="20" t="str">
        <f t="shared" si="19"/>
        <v>0006-JEFATURA</v>
      </c>
      <c r="DA77" s="113" t="str">
        <f>+CONCATENATE(Tabla1[[#This Row],[CC COMPLETO]],Tabla1[[#This Row],[ESPECÍFICA]])</f>
        <v>0006-JEFATURA2.3.2.1.2.2</v>
      </c>
      <c r="DB77" s="49">
        <f t="shared" si="20"/>
        <v>0</v>
      </c>
      <c r="DC77" s="49">
        <f t="shared" si="21"/>
        <v>0</v>
      </c>
      <c r="DD77" s="49">
        <f t="shared" si="22"/>
        <v>0</v>
      </c>
      <c r="DE77" s="49">
        <f t="shared" si="23"/>
        <v>8000</v>
      </c>
      <c r="DF77" s="49">
        <f t="shared" si="24"/>
        <v>0</v>
      </c>
      <c r="DG77" s="49">
        <f t="shared" si="25"/>
        <v>0</v>
      </c>
      <c r="DH77" s="49">
        <f t="shared" si="26"/>
        <v>8000</v>
      </c>
      <c r="DI77" s="50">
        <f t="shared" si="27"/>
        <v>0</v>
      </c>
      <c r="DJ77" s="78">
        <f>+SUM(Tabla1[[#This Row],[EJECUTADO 01]:[EJECUTADO 06]])</f>
        <v>0</v>
      </c>
      <c r="DK77" s="78">
        <f>+Tabla1[[#This Row],[mto_devenga_01]]</f>
        <v>0</v>
      </c>
      <c r="DL77" s="78">
        <f>+Tabla1[[#This Row],[mto_devenga_02]]</f>
        <v>0</v>
      </c>
      <c r="DM77" s="78">
        <f>+Tabla1[[#This Row],[mto_devenga_03]]</f>
        <v>0</v>
      </c>
      <c r="DN77" s="78">
        <f>+Tabla1[[#This Row],[mto_devenga_04]]</f>
        <v>0</v>
      </c>
      <c r="DO77" s="78">
        <f>+Tabla1[[#This Row],[mto_devenga_05]]</f>
        <v>0</v>
      </c>
      <c r="DP77" s="76">
        <f>+Tabla1[[#This Row],[mto_devenga_06]]</f>
        <v>0</v>
      </c>
      <c r="DQ77" s="76">
        <f>+Tabla1[[#This Row],[mto_devenga_07]]</f>
        <v>0</v>
      </c>
      <c r="DR77" s="76">
        <f>+Tabla1[[#This Row],[mto_devenga_08]]</f>
        <v>0</v>
      </c>
      <c r="DS77" s="76">
        <f>+Tabla1[[#This Row],[mto_devenga_09]]</f>
        <v>0</v>
      </c>
      <c r="DT77" s="76">
        <f>IFERROR(VLOOKUP(Tabla1[[#This Row],[COD SE]],PF_OCTUBRE,14,0),"0")</f>
        <v>0</v>
      </c>
      <c r="DU77" s="76">
        <f>IFERROR(VLOOKUP(Tabla1[[#This Row],[COD SE]],PF_OCTUBRE,15,0),"0")</f>
        <v>0</v>
      </c>
      <c r="DV77" s="76">
        <f>IFERROR(VLOOKUP(Tabla1[[#This Row],[COD SE]],PF_OCTUBRE,16,0),"0")</f>
        <v>8000</v>
      </c>
      <c r="DW77" s="76">
        <f>+SUM(Tabla1[[#This Row],[EJECUTADO 01]:[PF DICIEMBRE
]])</f>
        <v>8000</v>
      </c>
      <c r="DX77" s="76">
        <f>IFERROR(VLOOKUP(Tabla1[[#This Row],[COD SE]],PF_OCTUBRE,18,0),"0")</f>
        <v>0</v>
      </c>
      <c r="DY77" s="76">
        <f>IFERROR(VLOOKUP(Tabla1[[#This Row],[COD SE]],PF_OCTUBRE,19,0),"0")</f>
        <v>0</v>
      </c>
      <c r="DZ77" s="76">
        <f>IFERROR(VLOOKUP(Tabla1[[#This Row],[COD SE]],PF_OCTUBRE,20,0),"0")</f>
        <v>0</v>
      </c>
      <c r="EA77" s="76">
        <f>+Tabla1[[#This Row],[TOTAL EJEC REAL]]+Tabla1[[#This Row],[SALDO FINAL]]</f>
        <v>8000</v>
      </c>
      <c r="EB77" s="76">
        <f>IFERROR(VLOOKUP(Tabla1[[#This Row],[COD SE]],PF_OCTUBRE,22,0),"0")</f>
        <v>8000</v>
      </c>
      <c r="EC77" s="76">
        <f>+IFERROR(VLOOKUP(Tabla1[[#This Row],[COD SE]],SALDO_ESC_2,7,0),0)</f>
        <v>0</v>
      </c>
      <c r="ED77" s="76">
        <f>+IFERROR(VLOOKUP(Tabla1[[#This Row],[COD SE]],SALDO_ESC_3,7,0),0)</f>
        <v>0</v>
      </c>
      <c r="EE77" s="76">
        <f>+Tabla1[[#This Row],[mto_pim]]-Tabla1[[#This Row],[TRANSF ESC2 ]]</f>
        <v>8000</v>
      </c>
      <c r="EF77" s="76">
        <f>+Tabla1[[#This Row],[mto_pim]]-Tabla1[[#This Row],[TRANFS ESC 3 ]]</f>
        <v>8000</v>
      </c>
      <c r="EG77" s="76">
        <f>+IFERROR(VLOOKUP(Tabla1[[#This Row],[COD SE]],HISTORICO,4,0),0)</f>
        <v>0</v>
      </c>
      <c r="EH77" s="76">
        <f>+IFERROR(VLOOKUP(Tabla1[[#This Row],[COD SE]],HISTORICO,5,0),0)</f>
        <v>0</v>
      </c>
      <c r="EI77" s="76">
        <f>+IFERROR(VLOOKUP(Tabla1[[#This Row],[COD SE]],HISTORICO,6,0),0)</f>
        <v>8000</v>
      </c>
      <c r="EJ77" s="76">
        <f>+IFERROR(VLOOKUP(Tabla1[[#This Row],[COD SE]],HISTORICO,7,0),0)</f>
        <v>0</v>
      </c>
      <c r="EK77" s="76">
        <f>+IFERROR(VLOOKUP(Tabla1[[#This Row],[COD SE]],HISTORICO,8,0),0)</f>
        <v>0</v>
      </c>
      <c r="EL77" s="76">
        <f>+IFERROR(VLOOKUP(Tabla1[[#This Row],[COD SE]],HISTORICO,9,0),0)</f>
        <v>0</v>
      </c>
      <c r="EM77" s="76">
        <f>+IFERROR(VLOOKUP(Tabla1[[#This Row],[COD SE]],HISTORICO,10,0),0)</f>
        <v>0</v>
      </c>
      <c r="EN77" s="76">
        <f>+IFERROR(VLOOKUP(Tabla1[[#This Row],[COD SE]],HISTORICO,11,0),0)</f>
        <v>0</v>
      </c>
      <c r="EO77" s="76">
        <f>+IFERROR(VLOOKUP(Tabla1[[#This Row],[COD SE]],HISTORICO,12,0),0)</f>
        <v>0</v>
      </c>
      <c r="EP77" s="58">
        <f>+SUM(Tabla1[[#This Row],[EJECUTADO 01]:[EJECUTADO 03]])</f>
        <v>0</v>
      </c>
      <c r="EQ77" s="58">
        <f>+SUM(Tabla1[[#This Row],[EJECUTADO 04]:[EJECUTADO 06]])</f>
        <v>0</v>
      </c>
      <c r="ER77" s="58">
        <f>+SUM(Tabla1[[#This Row],[EJECUTADO 07]:[EJECUTADO 09]])</f>
        <v>0</v>
      </c>
      <c r="ES77" s="58">
        <f>+SUM(Tabla1[[#This Row],[PF OCTUBRE]:[PF DICIEMBRE
]])</f>
        <v>8000</v>
      </c>
      <c r="ET77" s="58">
        <f>+SUM(Tabla1[[#This Row],[EJECUTADO 01]:[EJECUTADO 09]])</f>
        <v>0</v>
      </c>
    </row>
    <row r="78" spans="1:150" ht="12.75" customHeight="1" x14ac:dyDescent="0.2">
      <c r="A78" s="369">
        <v>2025</v>
      </c>
      <c r="B78" s="369" t="s">
        <v>1969</v>
      </c>
      <c r="C78" s="369" t="s">
        <v>1970</v>
      </c>
      <c r="D78" s="369" t="s">
        <v>1971</v>
      </c>
      <c r="E78" s="369">
        <v>1650</v>
      </c>
      <c r="F78" s="369" t="s">
        <v>1599</v>
      </c>
      <c r="G78" s="369" t="s">
        <v>1999</v>
      </c>
      <c r="H78" s="369" t="s">
        <v>1606</v>
      </c>
      <c r="I78" s="369" t="s">
        <v>2000</v>
      </c>
      <c r="J78" s="369" t="s">
        <v>2033</v>
      </c>
      <c r="K78" s="369" t="s">
        <v>1975</v>
      </c>
      <c r="L78" s="369" t="s">
        <v>2034</v>
      </c>
      <c r="M78" s="369" t="s">
        <v>2035</v>
      </c>
      <c r="N78" s="369">
        <v>1</v>
      </c>
      <c r="O78" s="369" t="s">
        <v>2036</v>
      </c>
      <c r="P78" s="369" t="s">
        <v>2032</v>
      </c>
      <c r="Q78" s="369">
        <v>183</v>
      </c>
      <c r="R78" s="369">
        <v>0</v>
      </c>
      <c r="S78" s="369">
        <v>0</v>
      </c>
      <c r="T78" s="369">
        <v>0</v>
      </c>
      <c r="U78" s="369">
        <v>6</v>
      </c>
      <c r="V78" s="369" t="s">
        <v>1980</v>
      </c>
      <c r="W78" s="369" t="s">
        <v>1981</v>
      </c>
      <c r="X78" s="369" t="s">
        <v>1981</v>
      </c>
      <c r="Y78" s="369" t="s">
        <v>1983</v>
      </c>
      <c r="Z78" s="369" t="s">
        <v>1984</v>
      </c>
      <c r="AA78" s="369" t="s">
        <v>2004</v>
      </c>
      <c r="AB78" s="369" t="s">
        <v>1986</v>
      </c>
      <c r="AC78" s="369" t="s">
        <v>1656</v>
      </c>
      <c r="AD78" s="369" t="s">
        <v>1657</v>
      </c>
      <c r="AE78" s="369" t="s">
        <v>1664</v>
      </c>
      <c r="AF78" s="369" t="s">
        <v>1665</v>
      </c>
      <c r="AG78" s="369" t="s">
        <v>1666</v>
      </c>
      <c r="AH78" s="369">
        <v>0</v>
      </c>
      <c r="AI78" s="369">
        <v>47200</v>
      </c>
      <c r="AJ78" s="369">
        <v>47200</v>
      </c>
      <c r="AK78" s="370">
        <v>31200</v>
      </c>
      <c r="AL78" s="370">
        <v>31200</v>
      </c>
      <c r="AM78" s="370">
        <v>0</v>
      </c>
      <c r="AN78" s="370">
        <v>0</v>
      </c>
      <c r="AO78" s="370">
        <v>0</v>
      </c>
      <c r="AP78" s="370">
        <v>0</v>
      </c>
      <c r="AQ78" s="370">
        <v>0</v>
      </c>
      <c r="AR78" s="370">
        <v>0</v>
      </c>
      <c r="AS78" s="370">
        <v>6066.67</v>
      </c>
      <c r="AT78" s="370">
        <v>0</v>
      </c>
      <c r="AU78" s="370">
        <v>5200</v>
      </c>
      <c r="AV78" s="370">
        <v>0</v>
      </c>
      <c r="AW78" s="370">
        <v>0</v>
      </c>
      <c r="AX78" s="370">
        <v>0</v>
      </c>
      <c r="AY78" s="370">
        <v>0</v>
      </c>
      <c r="AZ78" s="370">
        <v>0</v>
      </c>
      <c r="BA78" s="370">
        <v>0</v>
      </c>
      <c r="BB78" s="370">
        <v>0</v>
      </c>
      <c r="BC78" s="370">
        <v>0</v>
      </c>
      <c r="BD78" s="370">
        <v>0</v>
      </c>
      <c r="BE78" s="370">
        <v>6066.67</v>
      </c>
      <c r="BF78" s="370">
        <v>0</v>
      </c>
      <c r="BG78" s="370">
        <v>5200</v>
      </c>
      <c r="BH78" s="370">
        <v>0</v>
      </c>
      <c r="BI78" s="370">
        <v>0</v>
      </c>
      <c r="BJ78" s="370">
        <v>0</v>
      </c>
      <c r="BK78" s="370">
        <v>0</v>
      </c>
      <c r="BL78" s="370">
        <v>0</v>
      </c>
      <c r="BM78" s="370">
        <v>0</v>
      </c>
      <c r="BN78" s="370">
        <v>0</v>
      </c>
      <c r="BO78" s="370">
        <v>0</v>
      </c>
      <c r="BP78" s="370">
        <v>0</v>
      </c>
      <c r="BQ78" s="370">
        <v>6066.67</v>
      </c>
      <c r="BR78" s="370">
        <v>0</v>
      </c>
      <c r="BS78" s="370">
        <v>5200</v>
      </c>
      <c r="BT78" s="370">
        <v>0</v>
      </c>
      <c r="BU78" s="370">
        <v>0</v>
      </c>
      <c r="BV78" s="370">
        <v>0</v>
      </c>
      <c r="BW78" s="370">
        <v>0</v>
      </c>
      <c r="BX78" s="370">
        <v>0</v>
      </c>
      <c r="BY78" s="370">
        <v>0</v>
      </c>
      <c r="BZ78" s="370">
        <v>0</v>
      </c>
      <c r="CA78" s="370">
        <v>0</v>
      </c>
      <c r="CB78" s="370">
        <v>0</v>
      </c>
      <c r="CC78" s="370">
        <v>6066.67</v>
      </c>
      <c r="CD78" s="370">
        <v>0</v>
      </c>
      <c r="CE78" s="370">
        <v>4890.91</v>
      </c>
      <c r="CF78" s="370">
        <v>0</v>
      </c>
      <c r="CG78" s="370">
        <v>0</v>
      </c>
      <c r="CH78" s="370">
        <v>0</v>
      </c>
      <c r="CI78" s="48" t="s">
        <v>1987</v>
      </c>
      <c r="CJ78" s="48" t="s">
        <v>1990</v>
      </c>
      <c r="CK78" s="48" t="s">
        <v>1990</v>
      </c>
      <c r="CL78" s="48" t="s">
        <v>2005</v>
      </c>
      <c r="CM78" s="48" t="s">
        <v>1990</v>
      </c>
      <c r="CN78" s="48" t="s">
        <v>1987</v>
      </c>
      <c r="CO78" s="48" t="str">
        <f t="shared" si="28"/>
        <v>2.1.1.9.1.2</v>
      </c>
      <c r="CP78" s="48" t="str">
        <f>+VLOOKUP(Tabla1[[#This Row],[ESPECÍFICA]],CLASIFICADOR_,2,0)</f>
        <v>2.1.1.9.1.2 - AGUINALDOS</v>
      </c>
      <c r="CQ78" s="48" t="str">
        <f>+VLOOKUP(Tabla1[[#This Row],[ESPECÍFICA]],CLASIFICADOR_,3,0)</f>
        <v>02.SERVIR</v>
      </c>
      <c r="CR78" s="48" t="str">
        <f>+VLOOKUP(Tabla1[[#This Row],[ESPECÍFICA]],CLASIFICADOR_,4,0)</f>
        <v xml:space="preserve"> </v>
      </c>
      <c r="CS78" s="48">
        <f>+VLOOKUP(Tabla1[[#This Row],[ESPECÍFICA]],CLASIFICADOR_,5,0)</f>
        <v>0</v>
      </c>
      <c r="CT78" s="113" t="str">
        <f>+VLOOKUP(Tabla1[[#This Row],[ESPECÍFICA]],CLASIFICADOR_,6,0)</f>
        <v>N/R</v>
      </c>
      <c r="CU78" s="48" t="str">
        <f>+VLOOKUP(Tabla1[[#This Row],[ESPECÍFICA]],CLASIFICADOR_,7,0)</f>
        <v>N/R</v>
      </c>
      <c r="CV78" s="48">
        <f>+VLOOKUP(Tabla1[[#This Row],[ESPECÍFICA]],CLASIFICADOR_,8,0)</f>
        <v>0</v>
      </c>
      <c r="CW78" s="113" t="str">
        <f>+CONCATENATE("2.",Tabla1[[#This Row],[generica]])</f>
        <v>2.1.PERSONAL Y OBLIGACIONES SOCIALES</v>
      </c>
      <c r="CX78" s="48" t="str">
        <f t="shared" si="17"/>
        <v>0006-JEFATURA</v>
      </c>
      <c r="CY78" s="113" t="str">
        <f t="shared" si="18"/>
        <v>0006-JEFATURA</v>
      </c>
      <c r="CZ78" s="20" t="str">
        <f t="shared" si="19"/>
        <v>0006-JEFATURA</v>
      </c>
      <c r="DA78" s="113" t="str">
        <f>+CONCATENATE(Tabla1[[#This Row],[CC COMPLETO]],Tabla1[[#This Row],[ESPECÍFICA]])</f>
        <v>0006-JEFATURA2.1.1.9.1.2</v>
      </c>
      <c r="DB78" s="49">
        <f t="shared" si="20"/>
        <v>11266.67</v>
      </c>
      <c r="DC78" s="49">
        <f t="shared" si="21"/>
        <v>11266.67</v>
      </c>
      <c r="DD78" s="49">
        <f t="shared" si="22"/>
        <v>11266.67</v>
      </c>
      <c r="DE78" s="49">
        <f t="shared" si="23"/>
        <v>16000</v>
      </c>
      <c r="DF78" s="49">
        <f t="shared" si="24"/>
        <v>0</v>
      </c>
      <c r="DG78" s="49">
        <f t="shared" si="25"/>
        <v>19933.330000000002</v>
      </c>
      <c r="DH78" s="49">
        <f t="shared" si="26"/>
        <v>35933.33</v>
      </c>
      <c r="DI78" s="50">
        <f t="shared" si="27"/>
        <v>0</v>
      </c>
      <c r="DJ78" s="78">
        <f>+SUM(Tabla1[[#This Row],[EJECUTADO 01]:[EJECUTADO 06]])</f>
        <v>0</v>
      </c>
      <c r="DK78" s="78">
        <f>+Tabla1[[#This Row],[mto_devenga_01]]</f>
        <v>0</v>
      </c>
      <c r="DL78" s="78">
        <f>+Tabla1[[#This Row],[mto_devenga_02]]</f>
        <v>0</v>
      </c>
      <c r="DM78" s="78">
        <f>+Tabla1[[#This Row],[mto_devenga_03]]</f>
        <v>0</v>
      </c>
      <c r="DN78" s="78">
        <f>+Tabla1[[#This Row],[mto_devenga_04]]</f>
        <v>0</v>
      </c>
      <c r="DO78" s="78">
        <f>+Tabla1[[#This Row],[mto_devenga_05]]</f>
        <v>0</v>
      </c>
      <c r="DP78" s="76">
        <f>+Tabla1[[#This Row],[mto_devenga_06]]</f>
        <v>0</v>
      </c>
      <c r="DQ78" s="76">
        <f>+Tabla1[[#This Row],[mto_devenga_07]]</f>
        <v>6066.67</v>
      </c>
      <c r="DR78" s="76">
        <f>+Tabla1[[#This Row],[mto_devenga_08]]</f>
        <v>0</v>
      </c>
      <c r="DS78" s="76">
        <f>+Tabla1[[#This Row],[mto_devenga_09]]</f>
        <v>5200</v>
      </c>
      <c r="DT78" s="76">
        <f>IFERROR(VLOOKUP(Tabla1[[#This Row],[COD SE]],PF_OCTUBRE,14,0),"0")</f>
        <v>0</v>
      </c>
      <c r="DU78" s="76">
        <f>IFERROR(VLOOKUP(Tabla1[[#This Row],[COD SE]],PF_OCTUBRE,15,0),"0")</f>
        <v>0</v>
      </c>
      <c r="DV78" s="76">
        <f>IFERROR(VLOOKUP(Tabla1[[#This Row],[COD SE]],PF_OCTUBRE,16,0),"0")</f>
        <v>15600</v>
      </c>
      <c r="DW78" s="76">
        <f>+SUM(Tabla1[[#This Row],[EJECUTADO 01]:[PF DICIEMBRE
]])</f>
        <v>26866.67</v>
      </c>
      <c r="DX78" s="76">
        <f>IFERROR(VLOOKUP(Tabla1[[#This Row],[COD SE]],PF_OCTUBRE,18,0),"0")</f>
        <v>0</v>
      </c>
      <c r="DY78" s="76">
        <f>IFERROR(VLOOKUP(Tabla1[[#This Row],[COD SE]],PF_OCTUBRE,19,0),"0")</f>
        <v>20333.330000000002</v>
      </c>
      <c r="DZ78" s="76">
        <f>IFERROR(VLOOKUP(Tabla1[[#This Row],[COD SE]],PF_OCTUBRE,20,0),"0")</f>
        <v>20333.330000000002</v>
      </c>
      <c r="EA78" s="76">
        <f>+Tabla1[[#This Row],[TOTAL EJEC REAL]]+Tabla1[[#This Row],[SALDO FINAL]]</f>
        <v>47200</v>
      </c>
      <c r="EB78" s="76">
        <f>IFERROR(VLOOKUP(Tabla1[[#This Row],[COD SE]],PF_OCTUBRE,22,0),"0")</f>
        <v>35933.33</v>
      </c>
      <c r="EC78" s="76">
        <f>+IFERROR(VLOOKUP(Tabla1[[#This Row],[COD SE]],SALDO_ESC_2,7,0),0)</f>
        <v>0</v>
      </c>
      <c r="ED78" s="76">
        <f>+IFERROR(VLOOKUP(Tabla1[[#This Row],[COD SE]],SALDO_ESC_3,7,0),0)</f>
        <v>20333.330000000002</v>
      </c>
      <c r="EE78" s="76">
        <f>+Tabla1[[#This Row],[mto_pim]]-Tabla1[[#This Row],[TRANSF ESC2 ]]</f>
        <v>47200</v>
      </c>
      <c r="EF78" s="76">
        <f>+Tabla1[[#This Row],[mto_pim]]-Tabla1[[#This Row],[TRANFS ESC 3 ]]</f>
        <v>26866.67</v>
      </c>
      <c r="EG78" s="76">
        <f>+IFERROR(VLOOKUP(Tabla1[[#This Row],[COD SE]],HISTORICO,4,0),0)</f>
        <v>0</v>
      </c>
      <c r="EH78" s="76">
        <f>+IFERROR(VLOOKUP(Tabla1[[#This Row],[COD SE]],HISTORICO,5,0),0)</f>
        <v>0</v>
      </c>
      <c r="EI78" s="76">
        <f>+IFERROR(VLOOKUP(Tabla1[[#This Row],[COD SE]],HISTORICO,6,0),0)</f>
        <v>0</v>
      </c>
      <c r="EJ78" s="76">
        <f>+IFERROR(VLOOKUP(Tabla1[[#This Row],[COD SE]],HISTORICO,7,0),0)</f>
        <v>0</v>
      </c>
      <c r="EK78" s="76">
        <f>+IFERROR(VLOOKUP(Tabla1[[#This Row],[COD SE]],HISTORICO,8,0),0)</f>
        <v>0</v>
      </c>
      <c r="EL78" s="76">
        <f>+IFERROR(VLOOKUP(Tabla1[[#This Row],[COD SE]],HISTORICO,9,0),0)</f>
        <v>0</v>
      </c>
      <c r="EM78" s="76">
        <f>+IFERROR(VLOOKUP(Tabla1[[#This Row],[COD SE]],HISTORICO,10,0),0)</f>
        <v>15600</v>
      </c>
      <c r="EN78" s="76">
        <f>+IFERROR(VLOOKUP(Tabla1[[#This Row],[COD SE]],HISTORICO,11,0),0)</f>
        <v>0</v>
      </c>
      <c r="EO78" s="76">
        <f>+IFERROR(VLOOKUP(Tabla1[[#This Row],[COD SE]],HISTORICO,12,0),0)</f>
        <v>0</v>
      </c>
      <c r="EP78" s="58">
        <f>+SUM(Tabla1[[#This Row],[EJECUTADO 01]:[EJECUTADO 03]])</f>
        <v>0</v>
      </c>
      <c r="EQ78" s="58">
        <f>+SUM(Tabla1[[#This Row],[EJECUTADO 04]:[EJECUTADO 06]])</f>
        <v>0</v>
      </c>
      <c r="ER78" s="58">
        <f>+SUM(Tabla1[[#This Row],[EJECUTADO 07]:[EJECUTADO 09]])</f>
        <v>11266.67</v>
      </c>
      <c r="ES78" s="58">
        <f>+SUM(Tabla1[[#This Row],[PF OCTUBRE]:[PF DICIEMBRE
]])</f>
        <v>15600</v>
      </c>
      <c r="ET78" s="58">
        <f>+SUM(Tabla1[[#This Row],[EJECUTADO 01]:[EJECUTADO 09]])</f>
        <v>11266.67</v>
      </c>
    </row>
    <row r="79" spans="1:150" ht="12.75" customHeight="1" x14ac:dyDescent="0.2">
      <c r="A79" s="369">
        <v>2025</v>
      </c>
      <c r="B79" s="369" t="s">
        <v>1969</v>
      </c>
      <c r="C79" s="369" t="s">
        <v>1970</v>
      </c>
      <c r="D79" s="369" t="s">
        <v>1971</v>
      </c>
      <c r="E79" s="369">
        <v>1650</v>
      </c>
      <c r="F79" s="369" t="s">
        <v>1599</v>
      </c>
      <c r="G79" s="369" t="s">
        <v>1999</v>
      </c>
      <c r="H79" s="369" t="s">
        <v>1606</v>
      </c>
      <c r="I79" s="369" t="s">
        <v>2000</v>
      </c>
      <c r="J79" s="369" t="s">
        <v>2033</v>
      </c>
      <c r="K79" s="369" t="s">
        <v>1975</v>
      </c>
      <c r="L79" s="369" t="s">
        <v>2034</v>
      </c>
      <c r="M79" s="369" t="s">
        <v>2035</v>
      </c>
      <c r="N79" s="369">
        <v>1</v>
      </c>
      <c r="O79" s="369" t="s">
        <v>2036</v>
      </c>
      <c r="P79" s="369" t="s">
        <v>2032</v>
      </c>
      <c r="Q79" s="369">
        <v>183</v>
      </c>
      <c r="R79" s="369">
        <v>0</v>
      </c>
      <c r="S79" s="369">
        <v>0</v>
      </c>
      <c r="T79" s="369">
        <v>0</v>
      </c>
      <c r="U79" s="369">
        <v>6</v>
      </c>
      <c r="V79" s="369" t="s">
        <v>1980</v>
      </c>
      <c r="W79" s="369" t="s">
        <v>1981</v>
      </c>
      <c r="X79" s="369" t="s">
        <v>1981</v>
      </c>
      <c r="Y79" s="369" t="s">
        <v>1983</v>
      </c>
      <c r="Z79" s="369" t="s">
        <v>1984</v>
      </c>
      <c r="AA79" s="369" t="s">
        <v>2004</v>
      </c>
      <c r="AB79" s="369" t="s">
        <v>1986</v>
      </c>
      <c r="AC79" s="369" t="s">
        <v>1656</v>
      </c>
      <c r="AD79" s="369" t="s">
        <v>1668</v>
      </c>
      <c r="AE79" s="369" t="s">
        <v>1669</v>
      </c>
      <c r="AF79" s="369" t="s">
        <v>1669</v>
      </c>
      <c r="AG79" s="369" t="s">
        <v>1671</v>
      </c>
      <c r="AH79" s="369">
        <v>10012</v>
      </c>
      <c r="AI79" s="369">
        <v>292</v>
      </c>
      <c r="AJ79" s="369">
        <v>10304</v>
      </c>
      <c r="AK79" s="370">
        <v>7800.48</v>
      </c>
      <c r="AL79" s="370">
        <v>7800.48</v>
      </c>
      <c r="AM79" s="370">
        <v>650.04</v>
      </c>
      <c r="AN79" s="370">
        <v>650.04</v>
      </c>
      <c r="AO79" s="370">
        <v>650.04</v>
      </c>
      <c r="AP79" s="370">
        <v>650.04</v>
      </c>
      <c r="AQ79" s="370">
        <v>433.36</v>
      </c>
      <c r="AR79" s="370">
        <v>433.36</v>
      </c>
      <c r="AS79" s="370">
        <v>650.04</v>
      </c>
      <c r="AT79" s="370">
        <v>433.36</v>
      </c>
      <c r="AU79" s="370">
        <v>433.36</v>
      </c>
      <c r="AV79" s="370">
        <v>216.68</v>
      </c>
      <c r="AW79" s="370">
        <v>0</v>
      </c>
      <c r="AX79" s="370">
        <v>0</v>
      </c>
      <c r="AY79" s="370">
        <v>650.04</v>
      </c>
      <c r="AZ79" s="370">
        <v>650.04</v>
      </c>
      <c r="BA79" s="370">
        <v>650.04</v>
      </c>
      <c r="BB79" s="370">
        <v>650.04</v>
      </c>
      <c r="BC79" s="370">
        <v>433.36</v>
      </c>
      <c r="BD79" s="370">
        <v>433.36</v>
      </c>
      <c r="BE79" s="370">
        <v>650.04</v>
      </c>
      <c r="BF79" s="370">
        <v>433.36</v>
      </c>
      <c r="BG79" s="370">
        <v>433.36</v>
      </c>
      <c r="BH79" s="370">
        <v>216.68</v>
      </c>
      <c r="BI79" s="370">
        <v>0</v>
      </c>
      <c r="BJ79" s="370">
        <v>0</v>
      </c>
      <c r="BK79" s="370">
        <v>650.04</v>
      </c>
      <c r="BL79" s="370">
        <v>650.04</v>
      </c>
      <c r="BM79" s="370">
        <v>650.04</v>
      </c>
      <c r="BN79" s="370">
        <v>650.04</v>
      </c>
      <c r="BO79" s="370">
        <v>433.36</v>
      </c>
      <c r="BP79" s="370">
        <v>433.36</v>
      </c>
      <c r="BQ79" s="370">
        <v>650.04</v>
      </c>
      <c r="BR79" s="370">
        <v>433.36</v>
      </c>
      <c r="BS79" s="370">
        <v>433.36</v>
      </c>
      <c r="BT79" s="370">
        <v>216.68</v>
      </c>
      <c r="BU79" s="370">
        <v>0</v>
      </c>
      <c r="BV79" s="370">
        <v>0</v>
      </c>
      <c r="BW79" s="370">
        <v>650.04</v>
      </c>
      <c r="BX79" s="370">
        <v>650.04</v>
      </c>
      <c r="BY79" s="370">
        <v>650.04</v>
      </c>
      <c r="BZ79" s="370">
        <v>650.04</v>
      </c>
      <c r="CA79" s="370">
        <v>433.36</v>
      </c>
      <c r="CB79" s="370">
        <v>433.36</v>
      </c>
      <c r="CC79" s="370">
        <v>650.04</v>
      </c>
      <c r="CD79" s="370">
        <v>433.36</v>
      </c>
      <c r="CE79" s="370">
        <v>433.36</v>
      </c>
      <c r="CF79" s="370">
        <v>216.68</v>
      </c>
      <c r="CG79" s="370">
        <v>0</v>
      </c>
      <c r="CH79" s="370">
        <v>0</v>
      </c>
      <c r="CI79" s="48" t="s">
        <v>1987</v>
      </c>
      <c r="CJ79" s="48" t="s">
        <v>1990</v>
      </c>
      <c r="CK79" s="48" t="s">
        <v>1991</v>
      </c>
      <c r="CL79" s="48" t="s">
        <v>1990</v>
      </c>
      <c r="CM79" s="48" t="s">
        <v>1990</v>
      </c>
      <c r="CN79" s="48" t="s">
        <v>2014</v>
      </c>
      <c r="CO79" s="48" t="str">
        <f t="shared" si="28"/>
        <v>2.1.3.1.1.15</v>
      </c>
      <c r="CP79" s="48" t="str">
        <f>+VLOOKUP(Tabla1[[#This Row],[ESPECÍFICA]],CLASIFICADOR_,2,0)</f>
        <v>2.1.3.1.1.15 - CONTRIBUCIONES A ESSALUD DE CONTRATO ADMINISTRATIVO DE SERVICIOS</v>
      </c>
      <c r="CQ79" s="48" t="str">
        <f>+VLOOKUP(Tabla1[[#This Row],[ESPECÍFICA]],CLASIFICADOR_,3,0)</f>
        <v>01.CAS</v>
      </c>
      <c r="CR79" s="48" t="str">
        <f>+VLOOKUP(Tabla1[[#This Row],[ESPECÍFICA]],CLASIFICADOR_,4,0)</f>
        <v xml:space="preserve"> </v>
      </c>
      <c r="CS79" s="48">
        <f>+VLOOKUP(Tabla1[[#This Row],[ESPECÍFICA]],CLASIFICADOR_,5,0)</f>
        <v>0</v>
      </c>
      <c r="CT79" s="113" t="str">
        <f>+VLOOKUP(Tabla1[[#This Row],[ESPECÍFICA]],CLASIFICADOR_,6,0)</f>
        <v>N/R</v>
      </c>
      <c r="CU79" s="48" t="str">
        <f>+VLOOKUP(Tabla1[[#This Row],[ESPECÍFICA]],CLASIFICADOR_,7,0)</f>
        <v>N/R</v>
      </c>
      <c r="CV79" s="48">
        <f>+VLOOKUP(Tabla1[[#This Row],[ESPECÍFICA]],CLASIFICADOR_,8,0)</f>
        <v>0</v>
      </c>
      <c r="CW79" s="113" t="str">
        <f>+CONCATENATE("2.",Tabla1[[#This Row],[generica]])</f>
        <v>2.1.PERSONAL Y OBLIGACIONES SOCIALES</v>
      </c>
      <c r="CX79" s="48" t="str">
        <f t="shared" si="17"/>
        <v>0006-JEFATURA</v>
      </c>
      <c r="CY79" s="113" t="str">
        <f t="shared" si="18"/>
        <v>0006-JEFATURA</v>
      </c>
      <c r="CZ79" s="20" t="str">
        <f t="shared" si="19"/>
        <v>0006-JEFATURA</v>
      </c>
      <c r="DA79" s="113" t="str">
        <f>+CONCATENATE(Tabla1[[#This Row],[CC COMPLETO]],Tabla1[[#This Row],[ESPECÍFICA]])</f>
        <v>0006-JEFATURA2.1.3.1.1.15</v>
      </c>
      <c r="DB79" s="49">
        <f t="shared" si="20"/>
        <v>5200.32</v>
      </c>
      <c r="DC79" s="49">
        <f t="shared" si="21"/>
        <v>5200.32</v>
      </c>
      <c r="DD79" s="49">
        <f t="shared" si="22"/>
        <v>5200.32</v>
      </c>
      <c r="DE79" s="49">
        <f t="shared" si="23"/>
        <v>2503.5200000000004</v>
      </c>
      <c r="DF79" s="49">
        <f t="shared" si="24"/>
        <v>0</v>
      </c>
      <c r="DG79" s="49">
        <f t="shared" si="25"/>
        <v>2600.16</v>
      </c>
      <c r="DH79" s="49">
        <f t="shared" si="26"/>
        <v>5103.68</v>
      </c>
      <c r="DI79" s="50">
        <f t="shared" si="27"/>
        <v>0.51940870954854168</v>
      </c>
      <c r="DJ79" s="78">
        <f>+SUM(Tabla1[[#This Row],[EJECUTADO 01]:[EJECUTADO 06]])</f>
        <v>3466.88</v>
      </c>
      <c r="DK79" s="78">
        <f>+Tabla1[[#This Row],[mto_devenga_01]]</f>
        <v>650.04</v>
      </c>
      <c r="DL79" s="78">
        <f>+Tabla1[[#This Row],[mto_devenga_02]]</f>
        <v>650.04</v>
      </c>
      <c r="DM79" s="78">
        <f>+Tabla1[[#This Row],[mto_devenga_03]]</f>
        <v>650.04</v>
      </c>
      <c r="DN79" s="78">
        <f>+Tabla1[[#This Row],[mto_devenga_04]]</f>
        <v>650.04</v>
      </c>
      <c r="DO79" s="78">
        <f>+Tabla1[[#This Row],[mto_devenga_05]]</f>
        <v>433.36</v>
      </c>
      <c r="DP79" s="76">
        <f>+Tabla1[[#This Row],[mto_devenga_06]]</f>
        <v>433.36</v>
      </c>
      <c r="DQ79" s="76">
        <f>+Tabla1[[#This Row],[mto_devenga_07]]</f>
        <v>650.04</v>
      </c>
      <c r="DR79" s="76">
        <f>+Tabla1[[#This Row],[mto_devenga_08]]</f>
        <v>433.36</v>
      </c>
      <c r="DS79" s="76">
        <f>+Tabla1[[#This Row],[mto_devenga_09]]</f>
        <v>433.36</v>
      </c>
      <c r="DT79" s="76">
        <f>IFERROR(VLOOKUP(Tabla1[[#This Row],[COD SE]],PF_OCTUBRE,14,0),"0")</f>
        <v>433.36</v>
      </c>
      <c r="DU79" s="76">
        <f>IFERROR(VLOOKUP(Tabla1[[#This Row],[COD SE]],PF_OCTUBRE,15,0),"0")</f>
        <v>433.36</v>
      </c>
      <c r="DV79" s="76">
        <f>IFERROR(VLOOKUP(Tabla1[[#This Row],[COD SE]],PF_OCTUBRE,16,0),"0")</f>
        <v>433.36</v>
      </c>
      <c r="DW79" s="76">
        <f>+SUM(Tabla1[[#This Row],[EJECUTADO 01]:[PF DICIEMBRE
]])</f>
        <v>6283.7199999999984</v>
      </c>
      <c r="DX79" s="76">
        <f>IFERROR(VLOOKUP(Tabla1[[#This Row],[COD SE]],PF_OCTUBRE,18,0),"0")</f>
        <v>0</v>
      </c>
      <c r="DY79" s="76">
        <f>IFERROR(VLOOKUP(Tabla1[[#This Row],[COD SE]],PF_OCTUBRE,19,0),"0")</f>
        <v>4020.2799999999997</v>
      </c>
      <c r="DZ79" s="76">
        <f>IFERROR(VLOOKUP(Tabla1[[#This Row],[COD SE]],PF_OCTUBRE,20,0),"0")</f>
        <v>4020.2799999999997</v>
      </c>
      <c r="EA79" s="76">
        <f>+Tabla1[[#This Row],[TOTAL EJEC REAL]]+Tabla1[[#This Row],[SALDO FINAL]]</f>
        <v>10303.999999999998</v>
      </c>
      <c r="EB79" s="76">
        <f>IFERROR(VLOOKUP(Tabla1[[#This Row],[COD SE]],PF_OCTUBRE,22,0),"0")</f>
        <v>4453.6399999999994</v>
      </c>
      <c r="EC79" s="76">
        <f>+IFERROR(VLOOKUP(Tabla1[[#This Row],[COD SE]],SALDO_ESC_2,7,0),0)</f>
        <v>0</v>
      </c>
      <c r="ED79" s="76">
        <f>+IFERROR(VLOOKUP(Tabla1[[#This Row],[COD SE]],SALDO_ESC_3,7,0),0)</f>
        <v>4020.2799999999997</v>
      </c>
      <c r="EE79" s="76">
        <f>+Tabla1[[#This Row],[mto_pim]]-Tabla1[[#This Row],[TRANSF ESC2 ]]</f>
        <v>10304</v>
      </c>
      <c r="EF79" s="76">
        <f>+Tabla1[[#This Row],[mto_pim]]-Tabla1[[#This Row],[TRANFS ESC 3 ]]</f>
        <v>6283.72</v>
      </c>
      <c r="EG79" s="76">
        <f>+IFERROR(VLOOKUP(Tabla1[[#This Row],[COD SE]],HISTORICO,4,0),0)</f>
        <v>858.62</v>
      </c>
      <c r="EH79" s="76">
        <f>+IFERROR(VLOOKUP(Tabla1[[#This Row],[COD SE]],HISTORICO,5,0),0)</f>
        <v>650.04</v>
      </c>
      <c r="EI79" s="76">
        <f>+IFERROR(VLOOKUP(Tabla1[[#This Row],[COD SE]],HISTORICO,6,0),0)</f>
        <v>650.04</v>
      </c>
      <c r="EJ79" s="76">
        <f>+IFERROR(VLOOKUP(Tabla1[[#This Row],[COD SE]],HISTORICO,7,0),0)</f>
        <v>650.04</v>
      </c>
      <c r="EK79" s="76">
        <f>+IFERROR(VLOOKUP(Tabla1[[#This Row],[COD SE]],HISTORICO,8,0),0)</f>
        <v>433.36</v>
      </c>
      <c r="EL79" s="76">
        <f>+IFERROR(VLOOKUP(Tabla1[[#This Row],[COD SE]],HISTORICO,9,0),0)</f>
        <v>433.36</v>
      </c>
      <c r="EM79" s="76">
        <f>+IFERROR(VLOOKUP(Tabla1[[#This Row],[COD SE]],HISTORICO,10,0),0)</f>
        <v>433.36</v>
      </c>
      <c r="EN79" s="76">
        <f>+IFERROR(VLOOKUP(Tabla1[[#This Row],[COD SE]],HISTORICO,11,0),0)</f>
        <v>433.36</v>
      </c>
      <c r="EO79" s="76">
        <f>+IFERROR(VLOOKUP(Tabla1[[#This Row],[COD SE]],HISTORICO,12,0),0)</f>
        <v>433.36</v>
      </c>
      <c r="EP79" s="58">
        <f>+SUM(Tabla1[[#This Row],[EJECUTADO 01]:[EJECUTADO 03]])</f>
        <v>1950.12</v>
      </c>
      <c r="EQ79" s="58">
        <f>+SUM(Tabla1[[#This Row],[EJECUTADO 04]:[EJECUTADO 06]])</f>
        <v>1516.7600000000002</v>
      </c>
      <c r="ER79" s="58">
        <f>+SUM(Tabla1[[#This Row],[EJECUTADO 07]:[EJECUTADO 09]])</f>
        <v>1516.7600000000002</v>
      </c>
      <c r="ES79" s="58">
        <f>+SUM(Tabla1[[#This Row],[PF OCTUBRE]:[PF DICIEMBRE
]])</f>
        <v>1300.08</v>
      </c>
      <c r="ET79" s="58">
        <f>+SUM(Tabla1[[#This Row],[EJECUTADO 01]:[EJECUTADO 09]])</f>
        <v>4983.6399999999994</v>
      </c>
    </row>
    <row r="80" spans="1:150" ht="12.75" customHeight="1" x14ac:dyDescent="0.2">
      <c r="A80" s="369">
        <v>2025</v>
      </c>
      <c r="B80" s="369" t="s">
        <v>1969</v>
      </c>
      <c r="C80" s="369" t="s">
        <v>1970</v>
      </c>
      <c r="D80" s="369" t="s">
        <v>1971</v>
      </c>
      <c r="E80" s="369">
        <v>1650</v>
      </c>
      <c r="F80" s="369" t="s">
        <v>1599</v>
      </c>
      <c r="G80" s="369" t="s">
        <v>1999</v>
      </c>
      <c r="H80" s="369" t="s">
        <v>1606</v>
      </c>
      <c r="I80" s="369" t="s">
        <v>2000</v>
      </c>
      <c r="J80" s="369" t="s">
        <v>2033</v>
      </c>
      <c r="K80" s="369" t="s">
        <v>1975</v>
      </c>
      <c r="L80" s="369" t="s">
        <v>2034</v>
      </c>
      <c r="M80" s="369" t="s">
        <v>2035</v>
      </c>
      <c r="N80" s="369">
        <v>1</v>
      </c>
      <c r="O80" s="369" t="s">
        <v>2036</v>
      </c>
      <c r="P80" s="369" t="s">
        <v>2032</v>
      </c>
      <c r="Q80" s="369">
        <v>183</v>
      </c>
      <c r="R80" s="369">
        <v>0</v>
      </c>
      <c r="S80" s="369">
        <v>0</v>
      </c>
      <c r="T80" s="369">
        <v>0</v>
      </c>
      <c r="U80" s="369">
        <v>6</v>
      </c>
      <c r="V80" s="369" t="s">
        <v>1980</v>
      </c>
      <c r="W80" s="369" t="s">
        <v>1981</v>
      </c>
      <c r="X80" s="369" t="s">
        <v>1981</v>
      </c>
      <c r="Y80" s="369" t="s">
        <v>1983</v>
      </c>
      <c r="Z80" s="369" t="s">
        <v>1984</v>
      </c>
      <c r="AA80" s="369" t="s">
        <v>2004</v>
      </c>
      <c r="AB80" s="369" t="s">
        <v>1986</v>
      </c>
      <c r="AC80" s="369" t="s">
        <v>1656</v>
      </c>
      <c r="AD80" s="369" t="s">
        <v>1657</v>
      </c>
      <c r="AE80" s="369" t="s">
        <v>1660</v>
      </c>
      <c r="AF80" s="369" t="s">
        <v>1661</v>
      </c>
      <c r="AG80" s="369" t="s">
        <v>1663</v>
      </c>
      <c r="AH80" s="369">
        <v>395911</v>
      </c>
      <c r="AI80" s="369">
        <v>2400</v>
      </c>
      <c r="AJ80" s="369">
        <v>398311</v>
      </c>
      <c r="AK80" s="370">
        <v>216340.56</v>
      </c>
      <c r="AL80" s="370">
        <v>212132.6</v>
      </c>
      <c r="AM80" s="370">
        <v>17836.189999999999</v>
      </c>
      <c r="AN80" s="370">
        <v>17829.7</v>
      </c>
      <c r="AO80" s="370">
        <v>17850</v>
      </c>
      <c r="AP80" s="370">
        <v>13642.04</v>
      </c>
      <c r="AQ80" s="370">
        <v>3700</v>
      </c>
      <c r="AR80" s="370">
        <v>3620.09</v>
      </c>
      <c r="AS80" s="370">
        <v>3700</v>
      </c>
      <c r="AT80" s="370">
        <v>3688.18</v>
      </c>
      <c r="AU80" s="370">
        <v>3682.79</v>
      </c>
      <c r="AV80" s="370">
        <v>0</v>
      </c>
      <c r="AW80" s="370">
        <v>0</v>
      </c>
      <c r="AX80" s="370">
        <v>0</v>
      </c>
      <c r="AY80" s="370">
        <v>17836.189999999999</v>
      </c>
      <c r="AZ80" s="370">
        <v>17829.7</v>
      </c>
      <c r="BA80" s="370">
        <v>17850</v>
      </c>
      <c r="BB80" s="370">
        <v>17850</v>
      </c>
      <c r="BC80" s="370">
        <v>-130.63</v>
      </c>
      <c r="BD80" s="370">
        <v>3620.09</v>
      </c>
      <c r="BE80" s="370">
        <v>2813.96</v>
      </c>
      <c r="BF80" s="370">
        <v>3688.18</v>
      </c>
      <c r="BG80" s="370">
        <v>3682.79</v>
      </c>
      <c r="BH80" s="370">
        <v>0</v>
      </c>
      <c r="BI80" s="370">
        <v>0</v>
      </c>
      <c r="BJ80" s="370">
        <v>0</v>
      </c>
      <c r="BK80" s="370">
        <v>17836.189999999999</v>
      </c>
      <c r="BL80" s="370">
        <v>17829.7</v>
      </c>
      <c r="BM80" s="370">
        <v>17850</v>
      </c>
      <c r="BN80" s="370">
        <v>15785.5</v>
      </c>
      <c r="BO80" s="370">
        <v>1425.16</v>
      </c>
      <c r="BP80" s="370">
        <v>3620.09</v>
      </c>
      <c r="BQ80" s="370">
        <v>3322.67</v>
      </c>
      <c r="BR80" s="370">
        <v>3688.18</v>
      </c>
      <c r="BS80" s="370">
        <v>3682.79</v>
      </c>
      <c r="BT80" s="370">
        <v>0</v>
      </c>
      <c r="BU80" s="370">
        <v>0</v>
      </c>
      <c r="BV80" s="370">
        <v>0</v>
      </c>
      <c r="BW80" s="370">
        <v>17836.189999999999</v>
      </c>
      <c r="BX80" s="370">
        <v>17829.7</v>
      </c>
      <c r="BY80" s="370">
        <v>17850</v>
      </c>
      <c r="BZ80" s="370">
        <v>17341.29</v>
      </c>
      <c r="CA80" s="370">
        <v>3700</v>
      </c>
      <c r="CB80" s="370">
        <v>3620.09</v>
      </c>
      <c r="CC80" s="370">
        <v>3700</v>
      </c>
      <c r="CD80" s="370">
        <v>3688.18</v>
      </c>
      <c r="CE80" s="370">
        <v>3682.79</v>
      </c>
      <c r="CF80" s="370">
        <v>0</v>
      </c>
      <c r="CG80" s="370">
        <v>0</v>
      </c>
      <c r="CH80" s="370">
        <v>0</v>
      </c>
      <c r="CI80" s="48" t="s">
        <v>1987</v>
      </c>
      <c r="CJ80" s="48" t="s">
        <v>1990</v>
      </c>
      <c r="CK80" s="48" t="s">
        <v>1990</v>
      </c>
      <c r="CL80" s="48" t="s">
        <v>2010</v>
      </c>
      <c r="CM80" s="48" t="s">
        <v>1990</v>
      </c>
      <c r="CN80" s="48" t="s">
        <v>1987</v>
      </c>
      <c r="CO80" s="48" t="str">
        <f t="shared" si="28"/>
        <v>2.1.1.13.1.2</v>
      </c>
      <c r="CP80" s="48" t="str">
        <f>+VLOOKUP(Tabla1[[#This Row],[ESPECÍFICA]],CLASIFICADOR_,2,0)</f>
        <v>2.1.1.13.1.2 - CONTRATO ADMINISTRATIVO DE SERVICIOS - TRANSITORIO</v>
      </c>
      <c r="CQ80" s="48" t="str">
        <f>+VLOOKUP(Tabla1[[#This Row],[ESPECÍFICA]],CLASIFICADOR_,3,0)</f>
        <v>01.CAS</v>
      </c>
      <c r="CR80" s="48" t="str">
        <f>+VLOOKUP(Tabla1[[#This Row],[ESPECÍFICA]],CLASIFICADOR_,4,0)</f>
        <v xml:space="preserve"> </v>
      </c>
      <c r="CS80" s="48">
        <f>+VLOOKUP(Tabla1[[#This Row],[ESPECÍFICA]],CLASIFICADOR_,5,0)</f>
        <v>0</v>
      </c>
      <c r="CT80" s="113" t="str">
        <f>+VLOOKUP(Tabla1[[#This Row],[ESPECÍFICA]],CLASIFICADOR_,6,0)</f>
        <v>N/R</v>
      </c>
      <c r="CU80" s="48" t="str">
        <f>+VLOOKUP(Tabla1[[#This Row],[ESPECÍFICA]],CLASIFICADOR_,7,0)</f>
        <v>N/R</v>
      </c>
      <c r="CV80" s="48">
        <f>+VLOOKUP(Tabla1[[#This Row],[ESPECÍFICA]],CLASIFICADOR_,8,0)</f>
        <v>0</v>
      </c>
      <c r="CW80" s="113" t="str">
        <f>+CONCATENATE("2.",Tabla1[[#This Row],[generica]])</f>
        <v>2.1.PERSONAL Y OBLIGACIONES SOCIALES</v>
      </c>
      <c r="CX80" s="48" t="str">
        <f t="shared" si="17"/>
        <v>0006-JEFATURA</v>
      </c>
      <c r="CY80" s="113" t="str">
        <f t="shared" si="18"/>
        <v>0006-JEFATURA</v>
      </c>
      <c r="CZ80" s="20" t="str">
        <f t="shared" si="19"/>
        <v>0006-JEFATURA</v>
      </c>
      <c r="DA80" s="113" t="str">
        <f>+CONCATENATE(Tabla1[[#This Row],[CC COMPLETO]],Tabla1[[#This Row],[ESPECÍFICA]])</f>
        <v>0006-JEFATURA2.1.1.13.1.2</v>
      </c>
      <c r="DB80" s="49">
        <f t="shared" si="20"/>
        <v>85548.989999999976</v>
      </c>
      <c r="DC80" s="49">
        <f t="shared" si="21"/>
        <v>85040.279999999984</v>
      </c>
      <c r="DD80" s="49">
        <f t="shared" si="22"/>
        <v>85040.279999999984</v>
      </c>
      <c r="DE80" s="49">
        <f t="shared" si="23"/>
        <v>181970.44</v>
      </c>
      <c r="DF80" s="49">
        <f t="shared" si="24"/>
        <v>4207.9599999999919</v>
      </c>
      <c r="DG80" s="49">
        <f t="shared" si="25"/>
        <v>127092.32000000002</v>
      </c>
      <c r="DH80" s="49">
        <f t="shared" si="26"/>
        <v>313270.72000000003</v>
      </c>
      <c r="DI80" s="50">
        <f t="shared" si="27"/>
        <v>0.21479645677942766</v>
      </c>
      <c r="DJ80" s="78">
        <f>+SUM(Tabla1[[#This Row],[EJECUTADO 01]:[EJECUTADO 06]])</f>
        <v>74855.349999999991</v>
      </c>
      <c r="DK80" s="78">
        <f>+Tabla1[[#This Row],[mto_devenga_01]]</f>
        <v>17836.189999999999</v>
      </c>
      <c r="DL80" s="78">
        <f>+Tabla1[[#This Row],[mto_devenga_02]]</f>
        <v>17829.7</v>
      </c>
      <c r="DM80" s="78">
        <f>+Tabla1[[#This Row],[mto_devenga_03]]</f>
        <v>17850</v>
      </c>
      <c r="DN80" s="78">
        <f>+Tabla1[[#This Row],[mto_devenga_04]]</f>
        <v>17850</v>
      </c>
      <c r="DO80" s="78">
        <f>+Tabla1[[#This Row],[mto_devenga_05]]</f>
        <v>-130.63</v>
      </c>
      <c r="DP80" s="76">
        <f>+Tabla1[[#This Row],[mto_devenga_06]]</f>
        <v>3620.09</v>
      </c>
      <c r="DQ80" s="76">
        <f>+Tabla1[[#This Row],[mto_devenga_07]]</f>
        <v>2813.96</v>
      </c>
      <c r="DR80" s="76">
        <f>+Tabla1[[#This Row],[mto_devenga_08]]</f>
        <v>3688.18</v>
      </c>
      <c r="DS80" s="76">
        <f>+Tabla1[[#This Row],[mto_devenga_09]]</f>
        <v>3682.79</v>
      </c>
      <c r="DT80" s="76">
        <f>IFERROR(VLOOKUP(Tabla1[[#This Row],[COD SE]],PF_OCTUBRE,14,0),"0")</f>
        <v>3764.19</v>
      </c>
      <c r="DU80" s="76">
        <f>IFERROR(VLOOKUP(Tabla1[[#This Row],[COD SE]],PF_OCTUBRE,15,0),"0")</f>
        <v>3764.19</v>
      </c>
      <c r="DV80" s="76">
        <f>IFERROR(VLOOKUP(Tabla1[[#This Row],[COD SE]],PF_OCTUBRE,16,0),"0")</f>
        <v>3764.19</v>
      </c>
      <c r="DW80" s="76">
        <f>+SUM(Tabla1[[#This Row],[EJECUTADO 01]:[PF DICIEMBRE
]])</f>
        <v>96332.849999999991</v>
      </c>
      <c r="DX80" s="76">
        <f>IFERROR(VLOOKUP(Tabla1[[#This Row],[COD SE]],PF_OCTUBRE,18,0),"0")</f>
        <v>0</v>
      </c>
      <c r="DY80" s="76">
        <f>IFERROR(VLOOKUP(Tabla1[[#This Row],[COD SE]],PF_OCTUBRE,19,0),"0")</f>
        <v>301978.15000000002</v>
      </c>
      <c r="DZ80" s="76">
        <f>IFERROR(VLOOKUP(Tabla1[[#This Row],[COD SE]],PF_OCTUBRE,20,0),"0")</f>
        <v>301978.15000000002</v>
      </c>
      <c r="EA80" s="76">
        <f>+Tabla1[[#This Row],[TOTAL EJEC REAL]]+Tabla1[[#This Row],[SALDO FINAL]]</f>
        <v>398311</v>
      </c>
      <c r="EB80" s="76">
        <f>IFERROR(VLOOKUP(Tabla1[[#This Row],[COD SE]],PF_OCTUBRE,22,0),"0")</f>
        <v>305742.33999999997</v>
      </c>
      <c r="EC80" s="76">
        <f>+IFERROR(VLOOKUP(Tabla1[[#This Row],[COD SE]],SALDO_ESC_2,7,0),0)</f>
        <v>0</v>
      </c>
      <c r="ED80" s="76">
        <f>+IFERROR(VLOOKUP(Tabla1[[#This Row],[COD SE]],SALDO_ESC_3,7,0),0)</f>
        <v>301978.15000000002</v>
      </c>
      <c r="EE80" s="76">
        <f>+Tabla1[[#This Row],[mto_pim]]-Tabla1[[#This Row],[TRANSF ESC2 ]]</f>
        <v>398311</v>
      </c>
      <c r="EF80" s="76">
        <f>+Tabla1[[#This Row],[mto_pim]]-Tabla1[[#This Row],[TRANFS ESC 3 ]]</f>
        <v>96332.849999999977</v>
      </c>
      <c r="EG80" s="76">
        <f>+IFERROR(VLOOKUP(Tabla1[[#This Row],[COD SE]],HISTORICO,4,0),0)</f>
        <v>33192.57</v>
      </c>
      <c r="EH80" s="76">
        <f>+IFERROR(VLOOKUP(Tabla1[[#This Row],[COD SE]],HISTORICO,5,0),0)</f>
        <v>17914.189999999999</v>
      </c>
      <c r="EI80" s="76">
        <f>+IFERROR(VLOOKUP(Tabla1[[#This Row],[COD SE]],HISTORICO,6,0),0)</f>
        <v>17914.189999999999</v>
      </c>
      <c r="EJ80" s="76">
        <f>+IFERROR(VLOOKUP(Tabla1[[#This Row],[COD SE]],HISTORICO,7,0),0)</f>
        <v>17914.189999999999</v>
      </c>
      <c r="EK80" s="76">
        <f>+IFERROR(VLOOKUP(Tabla1[[#This Row],[COD SE]],HISTORICO,8,0),0)</f>
        <v>3764.19</v>
      </c>
      <c r="EL80" s="76">
        <f>+IFERROR(VLOOKUP(Tabla1[[#This Row],[COD SE]],HISTORICO,9,0),0)</f>
        <v>3764.19</v>
      </c>
      <c r="EM80" s="76">
        <f>+IFERROR(VLOOKUP(Tabla1[[#This Row],[COD SE]],HISTORICO,10,0),0)</f>
        <v>3764.19</v>
      </c>
      <c r="EN80" s="76">
        <f>+IFERROR(VLOOKUP(Tabla1[[#This Row],[COD SE]],HISTORICO,11,0),0)</f>
        <v>3764.19</v>
      </c>
      <c r="EO80" s="76">
        <f>+IFERROR(VLOOKUP(Tabla1[[#This Row],[COD SE]],HISTORICO,12,0),0)</f>
        <v>3764.19</v>
      </c>
      <c r="EP80" s="58">
        <f>+SUM(Tabla1[[#This Row],[EJECUTADO 01]:[EJECUTADO 03]])</f>
        <v>53515.89</v>
      </c>
      <c r="EQ80" s="58">
        <f>+SUM(Tabla1[[#This Row],[EJECUTADO 04]:[EJECUTADO 06]])</f>
        <v>21339.46</v>
      </c>
      <c r="ER80" s="58">
        <f>+SUM(Tabla1[[#This Row],[EJECUTADO 07]:[EJECUTADO 09]])</f>
        <v>10184.93</v>
      </c>
      <c r="ES80" s="58">
        <f>+SUM(Tabla1[[#This Row],[PF OCTUBRE]:[PF DICIEMBRE
]])</f>
        <v>11292.57</v>
      </c>
      <c r="ET80" s="58">
        <f>+SUM(Tabla1[[#This Row],[EJECUTADO 01]:[EJECUTADO 09]])</f>
        <v>85040.279999999984</v>
      </c>
    </row>
    <row r="81" spans="1:150" ht="12.75" customHeight="1" x14ac:dyDescent="0.2">
      <c r="A81" s="369">
        <v>2025</v>
      </c>
      <c r="B81" s="369" t="s">
        <v>1969</v>
      </c>
      <c r="C81" s="369" t="s">
        <v>1970</v>
      </c>
      <c r="D81" s="369" t="s">
        <v>1971</v>
      </c>
      <c r="E81" s="369">
        <v>1650</v>
      </c>
      <c r="F81" s="369" t="s">
        <v>1599</v>
      </c>
      <c r="G81" s="369" t="s">
        <v>1999</v>
      </c>
      <c r="H81" s="369" t="s">
        <v>1606</v>
      </c>
      <c r="I81" s="369" t="s">
        <v>2000</v>
      </c>
      <c r="J81" s="369" t="s">
        <v>2033</v>
      </c>
      <c r="K81" s="369" t="s">
        <v>1975</v>
      </c>
      <c r="L81" s="369" t="s">
        <v>2034</v>
      </c>
      <c r="M81" s="369" t="s">
        <v>2035</v>
      </c>
      <c r="N81" s="369">
        <v>1</v>
      </c>
      <c r="O81" s="369" t="s">
        <v>2036</v>
      </c>
      <c r="P81" s="369" t="s">
        <v>2032</v>
      </c>
      <c r="Q81" s="369">
        <v>183</v>
      </c>
      <c r="R81" s="369">
        <v>0</v>
      </c>
      <c r="S81" s="369">
        <v>0</v>
      </c>
      <c r="T81" s="369">
        <v>0</v>
      </c>
      <c r="U81" s="369">
        <v>6</v>
      </c>
      <c r="V81" s="369" t="s">
        <v>1980</v>
      </c>
      <c r="W81" s="369" t="s">
        <v>1981</v>
      </c>
      <c r="X81" s="369" t="s">
        <v>1981</v>
      </c>
      <c r="Y81" s="369" t="s">
        <v>1983</v>
      </c>
      <c r="Z81" s="369" t="s">
        <v>1984</v>
      </c>
      <c r="AA81" s="369" t="s">
        <v>2004</v>
      </c>
      <c r="AB81" s="369" t="s">
        <v>1986</v>
      </c>
      <c r="AC81" s="369" t="s">
        <v>1672</v>
      </c>
      <c r="AD81" s="369" t="s">
        <v>1673</v>
      </c>
      <c r="AE81" s="369" t="s">
        <v>1681</v>
      </c>
      <c r="AF81" s="369" t="s">
        <v>1682</v>
      </c>
      <c r="AG81" s="369" t="s">
        <v>1682</v>
      </c>
      <c r="AH81" s="369">
        <v>100000</v>
      </c>
      <c r="AI81" s="369">
        <v>0</v>
      </c>
      <c r="AJ81" s="369">
        <v>100000</v>
      </c>
      <c r="AK81" s="370">
        <v>100000</v>
      </c>
      <c r="AL81" s="370">
        <v>100000</v>
      </c>
      <c r="AM81" s="370">
        <v>15000</v>
      </c>
      <c r="AN81" s="370">
        <v>0</v>
      </c>
      <c r="AO81" s="370">
        <v>25000</v>
      </c>
      <c r="AP81" s="370">
        <v>0</v>
      </c>
      <c r="AQ81" s="370">
        <v>0</v>
      </c>
      <c r="AR81" s="370">
        <v>0</v>
      </c>
      <c r="AS81" s="370">
        <v>0</v>
      </c>
      <c r="AT81" s="370">
        <v>0</v>
      </c>
      <c r="AU81" s="370">
        <v>24000</v>
      </c>
      <c r="AV81" s="370">
        <v>36000</v>
      </c>
      <c r="AW81" s="370">
        <v>0</v>
      </c>
      <c r="AX81" s="370">
        <v>0</v>
      </c>
      <c r="AY81" s="370">
        <v>5000</v>
      </c>
      <c r="AZ81" s="370">
        <v>5000</v>
      </c>
      <c r="BA81" s="370">
        <v>5000</v>
      </c>
      <c r="BB81" s="370">
        <v>0</v>
      </c>
      <c r="BC81" s="370">
        <v>10000</v>
      </c>
      <c r="BD81" s="370">
        <v>5000</v>
      </c>
      <c r="BE81" s="370">
        <v>0</v>
      </c>
      <c r="BF81" s="370">
        <v>5000</v>
      </c>
      <c r="BG81" s="370">
        <v>11000</v>
      </c>
      <c r="BH81" s="370">
        <v>0</v>
      </c>
      <c r="BI81" s="370">
        <v>0</v>
      </c>
      <c r="BJ81" s="370">
        <v>0</v>
      </c>
      <c r="BK81" s="370">
        <v>0</v>
      </c>
      <c r="BL81" s="370">
        <v>10000</v>
      </c>
      <c r="BM81" s="370">
        <v>5000</v>
      </c>
      <c r="BN81" s="370">
        <v>0</v>
      </c>
      <c r="BO81" s="370">
        <v>10000</v>
      </c>
      <c r="BP81" s="370">
        <v>0</v>
      </c>
      <c r="BQ81" s="370">
        <v>5000</v>
      </c>
      <c r="BR81" s="370">
        <v>5000</v>
      </c>
      <c r="BS81" s="370">
        <v>5000</v>
      </c>
      <c r="BT81" s="370">
        <v>6000</v>
      </c>
      <c r="BU81" s="370">
        <v>0</v>
      </c>
      <c r="BV81" s="370">
        <v>0</v>
      </c>
      <c r="BW81" s="370">
        <v>15000</v>
      </c>
      <c r="BX81" s="370">
        <v>0</v>
      </c>
      <c r="BY81" s="370">
        <v>25000</v>
      </c>
      <c r="BZ81" s="370">
        <v>0</v>
      </c>
      <c r="CA81" s="370">
        <v>0</v>
      </c>
      <c r="CB81" s="370">
        <v>0</v>
      </c>
      <c r="CC81" s="370">
        <v>0</v>
      </c>
      <c r="CD81" s="370">
        <v>0</v>
      </c>
      <c r="CE81" s="370">
        <v>6000</v>
      </c>
      <c r="CF81" s="370">
        <v>0</v>
      </c>
      <c r="CG81" s="370">
        <v>0</v>
      </c>
      <c r="CH81" s="370">
        <v>0</v>
      </c>
      <c r="CI81" s="48" t="s">
        <v>1987</v>
      </c>
      <c r="CJ81" s="48" t="s">
        <v>1991</v>
      </c>
      <c r="CK81" s="48" t="s">
        <v>1987</v>
      </c>
      <c r="CL81" s="48" t="s">
        <v>2005</v>
      </c>
      <c r="CM81" s="48" t="s">
        <v>1990</v>
      </c>
      <c r="CN81" s="48" t="s">
        <v>1990</v>
      </c>
      <c r="CO81" s="48" t="str">
        <f t="shared" si="28"/>
        <v>2.3.2.9.1.1</v>
      </c>
      <c r="CP81" s="48" t="str">
        <f>+VLOOKUP(Tabla1[[#This Row],[ESPECÍFICA]],CLASIFICADOR_,2,0)</f>
        <v>2.3.2.9.1.1 - LOCACIÓN DE SERVICIOS REALIZADOS POR PERSONA NATURAL</v>
      </c>
      <c r="CQ81" s="48" t="str">
        <f>+VLOOKUP(Tabla1[[#This Row],[ESPECÍFICA]],CLASIFICADOR_,3,0)</f>
        <v>2.3.2.9 - LOCACIÓN DE SERVICIOS REALIZADOS POR PERSONA NATURAL</v>
      </c>
      <c r="CR81" s="48" t="str">
        <f>+VLOOKUP(Tabla1[[#This Row],[ESPECÍFICA]],CLASIFICADOR_,4,0)</f>
        <v xml:space="preserve"> </v>
      </c>
      <c r="CS81" s="48">
        <f>+VLOOKUP(Tabla1[[#This Row],[ESPECÍFICA]],CLASIFICADOR_,5,0)</f>
        <v>0</v>
      </c>
      <c r="CT81" s="113" t="str">
        <f>+VLOOKUP(Tabla1[[#This Row],[ESPECÍFICA]],CLASIFICADOR_,6,0)</f>
        <v>N/R</v>
      </c>
      <c r="CU81" s="48" t="str">
        <f>+VLOOKUP(Tabla1[[#This Row],[ESPECÍFICA]],CLASIFICADOR_,7,0)</f>
        <v>N/R</v>
      </c>
      <c r="CV81" s="48">
        <f>+VLOOKUP(Tabla1[[#This Row],[ESPECÍFICA]],CLASIFICADOR_,8,0)</f>
        <v>0</v>
      </c>
      <c r="CW81" s="113" t="str">
        <f>+CONCATENATE("2.",Tabla1[[#This Row],[generica]])</f>
        <v>2.3.BIENES Y SERVICIOS</v>
      </c>
      <c r="CX81" s="48" t="str">
        <f t="shared" si="17"/>
        <v>0006-JEFATURA</v>
      </c>
      <c r="CY81" s="113" t="str">
        <f t="shared" si="18"/>
        <v>0006-JEFATURA</v>
      </c>
      <c r="CZ81" s="20" t="str">
        <f t="shared" si="19"/>
        <v>0006-JEFATURA</v>
      </c>
      <c r="DA81" s="113" t="str">
        <f>+CONCATENATE(Tabla1[[#This Row],[CC COMPLETO]],Tabla1[[#This Row],[ESPECÍFICA]])</f>
        <v>0006-JEFATURA2.3.2.9.1.1</v>
      </c>
      <c r="DB81" s="49">
        <f t="shared" si="20"/>
        <v>100000</v>
      </c>
      <c r="DC81" s="49">
        <f t="shared" si="21"/>
        <v>46000</v>
      </c>
      <c r="DD81" s="49">
        <f t="shared" si="22"/>
        <v>46000</v>
      </c>
      <c r="DE81" s="49">
        <f t="shared" si="23"/>
        <v>0</v>
      </c>
      <c r="DF81" s="49">
        <f t="shared" si="24"/>
        <v>0</v>
      </c>
      <c r="DG81" s="49">
        <f t="shared" si="25"/>
        <v>54000</v>
      </c>
      <c r="DH81" s="49">
        <f t="shared" si="26"/>
        <v>54000</v>
      </c>
      <c r="DI81" s="50">
        <f t="shared" si="27"/>
        <v>0.46</v>
      </c>
      <c r="DJ81" s="78">
        <f>+SUM(Tabla1[[#This Row],[EJECUTADO 01]:[EJECUTADO 06]])</f>
        <v>30000</v>
      </c>
      <c r="DK81" s="78">
        <f>+Tabla1[[#This Row],[mto_devenga_01]]</f>
        <v>5000</v>
      </c>
      <c r="DL81" s="78">
        <f>+Tabla1[[#This Row],[mto_devenga_02]]</f>
        <v>5000</v>
      </c>
      <c r="DM81" s="78">
        <f>+Tabla1[[#This Row],[mto_devenga_03]]</f>
        <v>5000</v>
      </c>
      <c r="DN81" s="78">
        <f>+Tabla1[[#This Row],[mto_devenga_04]]</f>
        <v>0</v>
      </c>
      <c r="DO81" s="78">
        <f>+Tabla1[[#This Row],[mto_devenga_05]]</f>
        <v>10000</v>
      </c>
      <c r="DP81" s="76">
        <f>+Tabla1[[#This Row],[mto_devenga_06]]</f>
        <v>5000</v>
      </c>
      <c r="DQ81" s="76">
        <f>+Tabla1[[#This Row],[mto_devenga_07]]</f>
        <v>0</v>
      </c>
      <c r="DR81" s="76">
        <f>+Tabla1[[#This Row],[mto_devenga_08]]</f>
        <v>5000</v>
      </c>
      <c r="DS81" s="76">
        <f>+Tabla1[[#This Row],[mto_devenga_09]]</f>
        <v>11000</v>
      </c>
      <c r="DT81" s="76">
        <f>IFERROR(VLOOKUP(Tabla1[[#This Row],[COD SE]],PF_OCTUBRE,14,0),"0")</f>
        <v>18000</v>
      </c>
      <c r="DU81" s="76">
        <f>IFERROR(VLOOKUP(Tabla1[[#This Row],[COD SE]],PF_OCTUBRE,15,0),"0")</f>
        <v>18000</v>
      </c>
      <c r="DV81" s="76">
        <f>IFERROR(VLOOKUP(Tabla1[[#This Row],[COD SE]],PF_OCTUBRE,16,0),"0")</f>
        <v>18000</v>
      </c>
      <c r="DW81" s="76">
        <f>+SUM(Tabla1[[#This Row],[EJECUTADO 01]:[PF DICIEMBRE
]])</f>
        <v>100000</v>
      </c>
      <c r="DX81" s="76">
        <f>IFERROR(VLOOKUP(Tabla1[[#This Row],[COD SE]],PF_OCTUBRE,18,0),"0")</f>
        <v>0</v>
      </c>
      <c r="DY81" s="76">
        <f>IFERROR(VLOOKUP(Tabla1[[#This Row],[COD SE]],PF_OCTUBRE,19,0),"0")</f>
        <v>0</v>
      </c>
      <c r="DZ81" s="76">
        <f>IFERROR(VLOOKUP(Tabla1[[#This Row],[COD SE]],PF_OCTUBRE,20,0),"0")</f>
        <v>0</v>
      </c>
      <c r="EA81" s="76">
        <f>+Tabla1[[#This Row],[TOTAL EJEC REAL]]+Tabla1[[#This Row],[SALDO FINAL]]</f>
        <v>100000</v>
      </c>
      <c r="EB81" s="76">
        <f>IFERROR(VLOOKUP(Tabla1[[#This Row],[COD SE]],PF_OCTUBRE,22,0),"0")</f>
        <v>18000</v>
      </c>
      <c r="EC81" s="76">
        <f>+IFERROR(VLOOKUP(Tabla1[[#This Row],[COD SE]],SALDO_ESC_2,7,0),0)</f>
        <v>0</v>
      </c>
      <c r="ED81" s="76">
        <f>+IFERROR(VLOOKUP(Tabla1[[#This Row],[COD SE]],SALDO_ESC_3,7,0),0)</f>
        <v>0</v>
      </c>
      <c r="EE81" s="76">
        <f>+Tabla1[[#This Row],[mto_pim]]-Tabla1[[#This Row],[TRANSF ESC2 ]]</f>
        <v>100000</v>
      </c>
      <c r="EF81" s="76">
        <f>+Tabla1[[#This Row],[mto_pim]]-Tabla1[[#This Row],[TRANFS ESC 3 ]]</f>
        <v>100000</v>
      </c>
      <c r="EG81" s="76">
        <f>+IFERROR(VLOOKUP(Tabla1[[#This Row],[COD SE]],HISTORICO,4,0),0)</f>
        <v>5000</v>
      </c>
      <c r="EH81" s="76">
        <f>+IFERROR(VLOOKUP(Tabla1[[#This Row],[COD SE]],HISTORICO,5,0),0)</f>
        <v>5000</v>
      </c>
      <c r="EI81" s="76">
        <f>+IFERROR(VLOOKUP(Tabla1[[#This Row],[COD SE]],HISTORICO,6,0),0)</f>
        <v>19000</v>
      </c>
      <c r="EJ81" s="76">
        <f>+IFERROR(VLOOKUP(Tabla1[[#This Row],[COD SE]],HISTORICO,7,0),0)</f>
        <v>5000</v>
      </c>
      <c r="EK81" s="76">
        <f>+IFERROR(VLOOKUP(Tabla1[[#This Row],[COD SE]],HISTORICO,8,0),0)</f>
        <v>10000</v>
      </c>
      <c r="EL81" s="76">
        <f>+IFERROR(VLOOKUP(Tabla1[[#This Row],[COD SE]],HISTORICO,9,0),0)</f>
        <v>5000</v>
      </c>
      <c r="EM81" s="76">
        <f>+IFERROR(VLOOKUP(Tabla1[[#This Row],[COD SE]],HISTORICO,10,0),0)</f>
        <v>5000</v>
      </c>
      <c r="EN81" s="76">
        <f>+IFERROR(VLOOKUP(Tabla1[[#This Row],[COD SE]],HISTORICO,11,0),0)</f>
        <v>0</v>
      </c>
      <c r="EO81" s="76">
        <f>+IFERROR(VLOOKUP(Tabla1[[#This Row],[COD SE]],HISTORICO,12,0),0)</f>
        <v>6000</v>
      </c>
      <c r="EP81" s="58">
        <f>+SUM(Tabla1[[#This Row],[EJECUTADO 01]:[EJECUTADO 03]])</f>
        <v>15000</v>
      </c>
      <c r="EQ81" s="58">
        <f>+SUM(Tabla1[[#This Row],[EJECUTADO 04]:[EJECUTADO 06]])</f>
        <v>15000</v>
      </c>
      <c r="ER81" s="58">
        <f>+SUM(Tabla1[[#This Row],[EJECUTADO 07]:[EJECUTADO 09]])</f>
        <v>16000</v>
      </c>
      <c r="ES81" s="58">
        <f>+SUM(Tabla1[[#This Row],[PF OCTUBRE]:[PF DICIEMBRE
]])</f>
        <v>54000</v>
      </c>
      <c r="ET81" s="58">
        <f>+SUM(Tabla1[[#This Row],[EJECUTADO 01]:[EJECUTADO 09]])</f>
        <v>46000</v>
      </c>
    </row>
    <row r="82" spans="1:150" ht="12.75" customHeight="1" x14ac:dyDescent="0.2">
      <c r="A82" s="369">
        <v>2025</v>
      </c>
      <c r="B82" s="369" t="s">
        <v>1969</v>
      </c>
      <c r="C82" s="369" t="s">
        <v>1970</v>
      </c>
      <c r="D82" s="369" t="s">
        <v>1971</v>
      </c>
      <c r="E82" s="369">
        <v>1650</v>
      </c>
      <c r="F82" s="369" t="s">
        <v>1599</v>
      </c>
      <c r="G82" s="369" t="s">
        <v>1999</v>
      </c>
      <c r="H82" s="369" t="s">
        <v>1606</v>
      </c>
      <c r="I82" s="369" t="s">
        <v>2000</v>
      </c>
      <c r="J82" s="369" t="s">
        <v>2033</v>
      </c>
      <c r="K82" s="369" t="s">
        <v>1975</v>
      </c>
      <c r="L82" s="369" t="s">
        <v>2034</v>
      </c>
      <c r="M82" s="369" t="s">
        <v>2035</v>
      </c>
      <c r="N82" s="369">
        <v>1</v>
      </c>
      <c r="O82" s="369" t="s">
        <v>2036</v>
      </c>
      <c r="P82" s="369" t="s">
        <v>2032</v>
      </c>
      <c r="Q82" s="369">
        <v>183</v>
      </c>
      <c r="R82" s="369">
        <v>0</v>
      </c>
      <c r="S82" s="369">
        <v>0</v>
      </c>
      <c r="T82" s="369">
        <v>0</v>
      </c>
      <c r="U82" s="369">
        <v>6</v>
      </c>
      <c r="V82" s="369" t="s">
        <v>1980</v>
      </c>
      <c r="W82" s="369" t="s">
        <v>1981</v>
      </c>
      <c r="X82" s="369" t="s">
        <v>1981</v>
      </c>
      <c r="Y82" s="369" t="s">
        <v>1983</v>
      </c>
      <c r="Z82" s="369" t="s">
        <v>1984</v>
      </c>
      <c r="AA82" s="369" t="s">
        <v>2004</v>
      </c>
      <c r="AB82" s="369" t="s">
        <v>1986</v>
      </c>
      <c r="AC82" s="369" t="s">
        <v>1656</v>
      </c>
      <c r="AD82" s="369" t="s">
        <v>2006</v>
      </c>
      <c r="AE82" s="369" t="s">
        <v>2007</v>
      </c>
      <c r="AF82" s="369" t="s">
        <v>2007</v>
      </c>
      <c r="AG82" s="369" t="s">
        <v>2015</v>
      </c>
      <c r="AH82" s="369">
        <v>0</v>
      </c>
      <c r="AI82" s="369">
        <v>12055</v>
      </c>
      <c r="AJ82" s="369">
        <v>12055</v>
      </c>
      <c r="AK82" s="370">
        <v>12055</v>
      </c>
      <c r="AL82" s="370">
        <v>8098</v>
      </c>
      <c r="AM82" s="370">
        <v>0</v>
      </c>
      <c r="AN82" s="370">
        <v>0</v>
      </c>
      <c r="AO82" s="370">
        <v>0</v>
      </c>
      <c r="AP82" s="370">
        <v>0</v>
      </c>
      <c r="AQ82" s="370">
        <v>0</v>
      </c>
      <c r="AR82" s="370">
        <v>0</v>
      </c>
      <c r="AS82" s="370">
        <v>8097.08</v>
      </c>
      <c r="AT82" s="370">
        <v>0</v>
      </c>
      <c r="AU82" s="370">
        <v>0</v>
      </c>
      <c r="AV82" s="370">
        <v>0</v>
      </c>
      <c r="AW82" s="370">
        <v>0</v>
      </c>
      <c r="AX82" s="370">
        <v>0</v>
      </c>
      <c r="AY82" s="370">
        <v>0</v>
      </c>
      <c r="AZ82" s="370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8097.08</v>
      </c>
      <c r="BF82" s="370">
        <v>0</v>
      </c>
      <c r="BG82" s="370">
        <v>0</v>
      </c>
      <c r="BH82" s="370">
        <v>0</v>
      </c>
      <c r="BI82" s="370">
        <v>0</v>
      </c>
      <c r="BJ82" s="370">
        <v>0</v>
      </c>
      <c r="BK82" s="370">
        <v>0</v>
      </c>
      <c r="BL82" s="370">
        <v>0</v>
      </c>
      <c r="BM82" s="370">
        <v>0</v>
      </c>
      <c r="BN82" s="370">
        <v>0</v>
      </c>
      <c r="BO82" s="370">
        <v>0</v>
      </c>
      <c r="BP82" s="370">
        <v>0</v>
      </c>
      <c r="BQ82" s="370">
        <v>8097.08</v>
      </c>
      <c r="BR82" s="370">
        <v>0</v>
      </c>
      <c r="BS82" s="370">
        <v>0</v>
      </c>
      <c r="BT82" s="370">
        <v>0</v>
      </c>
      <c r="BU82" s="370">
        <v>0</v>
      </c>
      <c r="BV82" s="370">
        <v>0</v>
      </c>
      <c r="BW82" s="370">
        <v>0</v>
      </c>
      <c r="BX82" s="370">
        <v>0</v>
      </c>
      <c r="BY82" s="370">
        <v>0</v>
      </c>
      <c r="BZ82" s="370">
        <v>0</v>
      </c>
      <c r="CA82" s="370">
        <v>0</v>
      </c>
      <c r="CB82" s="370">
        <v>0</v>
      </c>
      <c r="CC82" s="370">
        <v>8097.08</v>
      </c>
      <c r="CD82" s="370">
        <v>0</v>
      </c>
      <c r="CE82" s="370">
        <v>0</v>
      </c>
      <c r="CF82" s="370">
        <v>0</v>
      </c>
      <c r="CG82" s="370">
        <v>0</v>
      </c>
      <c r="CH82" s="370">
        <v>0</v>
      </c>
      <c r="CI82" s="48" t="s">
        <v>1987</v>
      </c>
      <c r="CJ82" s="48" t="s">
        <v>1990</v>
      </c>
      <c r="CK82" s="48" t="s">
        <v>1993</v>
      </c>
      <c r="CL82" s="48" t="s">
        <v>1990</v>
      </c>
      <c r="CM82" s="48" t="s">
        <v>1990</v>
      </c>
      <c r="CN82" s="48" t="s">
        <v>1989</v>
      </c>
      <c r="CO82" s="48" t="str">
        <f t="shared" si="28"/>
        <v>2.1.4.1.1.7</v>
      </c>
      <c r="CP82" s="48" t="str">
        <f>+VLOOKUP(Tabla1[[#This Row],[ESPECÍFICA]],CLASIFICADOR_,2,0)</f>
        <v>2.1.4.1.1.7 - VACACIONES TRUNCAS PERSONAL CAS</v>
      </c>
      <c r="CQ82" s="48" t="str">
        <f>+VLOOKUP(Tabla1[[#This Row],[ESPECÍFICA]],CLASIFICADOR_,3,0)</f>
        <v>01.CAS</v>
      </c>
      <c r="CR82" s="48" t="str">
        <f>+VLOOKUP(Tabla1[[#This Row],[ESPECÍFICA]],CLASIFICADOR_,4,0)</f>
        <v xml:space="preserve"> </v>
      </c>
      <c r="CS82" s="48">
        <f>+VLOOKUP(Tabla1[[#This Row],[ESPECÍFICA]],CLASIFICADOR_,5,0)</f>
        <v>0</v>
      </c>
      <c r="CT82" s="113" t="str">
        <f>+VLOOKUP(Tabla1[[#This Row],[ESPECÍFICA]],CLASIFICADOR_,6,0)</f>
        <v>N/R</v>
      </c>
      <c r="CU82" s="48" t="str">
        <f>+VLOOKUP(Tabla1[[#This Row],[ESPECÍFICA]],CLASIFICADOR_,7,0)</f>
        <v>N/R</v>
      </c>
      <c r="CV82" s="48">
        <f>+VLOOKUP(Tabla1[[#This Row],[ESPECÍFICA]],CLASIFICADOR_,8,0)</f>
        <v>0</v>
      </c>
      <c r="CW82" s="113" t="str">
        <f>+CONCATENATE("2.",Tabla1[[#This Row],[generica]])</f>
        <v>2.1.PERSONAL Y OBLIGACIONES SOCIALES</v>
      </c>
      <c r="CX82" s="48" t="str">
        <f t="shared" si="17"/>
        <v>0006-JEFATURA</v>
      </c>
      <c r="CY82" s="113" t="str">
        <f t="shared" si="18"/>
        <v>0006-JEFATURA</v>
      </c>
      <c r="CZ82" s="20" t="str">
        <f t="shared" si="19"/>
        <v>0006-JEFATURA</v>
      </c>
      <c r="DA82" s="113" t="str">
        <f>+CONCATENATE(Tabla1[[#This Row],[CC COMPLETO]],Tabla1[[#This Row],[ESPECÍFICA]])</f>
        <v>0006-JEFATURA2.1.4.1.1.7</v>
      </c>
      <c r="DB82" s="49">
        <f t="shared" si="20"/>
        <v>8097.08</v>
      </c>
      <c r="DC82" s="49">
        <f t="shared" si="21"/>
        <v>8097.08</v>
      </c>
      <c r="DD82" s="49">
        <f t="shared" si="22"/>
        <v>8097.08</v>
      </c>
      <c r="DE82" s="49">
        <f t="shared" si="23"/>
        <v>0</v>
      </c>
      <c r="DF82" s="49">
        <f t="shared" si="24"/>
        <v>3957</v>
      </c>
      <c r="DG82" s="49">
        <f t="shared" si="25"/>
        <v>0.92000000000007276</v>
      </c>
      <c r="DH82" s="49">
        <f t="shared" si="26"/>
        <v>3957.92</v>
      </c>
      <c r="DI82" s="50">
        <f t="shared" si="27"/>
        <v>0</v>
      </c>
      <c r="DJ82" s="78">
        <f>+SUM(Tabla1[[#This Row],[EJECUTADO 01]:[EJECUTADO 06]])</f>
        <v>0</v>
      </c>
      <c r="DK82" s="78">
        <f>+Tabla1[[#This Row],[mto_devenga_01]]</f>
        <v>0</v>
      </c>
      <c r="DL82" s="78">
        <f>+Tabla1[[#This Row],[mto_devenga_02]]</f>
        <v>0</v>
      </c>
      <c r="DM82" s="78">
        <f>+Tabla1[[#This Row],[mto_devenga_03]]</f>
        <v>0</v>
      </c>
      <c r="DN82" s="78">
        <f>+Tabla1[[#This Row],[mto_devenga_04]]</f>
        <v>0</v>
      </c>
      <c r="DO82" s="78">
        <f>+Tabla1[[#This Row],[mto_devenga_05]]</f>
        <v>0</v>
      </c>
      <c r="DP82" s="76">
        <f>+Tabla1[[#This Row],[mto_devenga_06]]</f>
        <v>0</v>
      </c>
      <c r="DQ82" s="76">
        <f>+Tabla1[[#This Row],[mto_devenga_07]]</f>
        <v>8097.08</v>
      </c>
      <c r="DR82" s="76">
        <f>+Tabla1[[#This Row],[mto_devenga_08]]</f>
        <v>0</v>
      </c>
      <c r="DS82" s="76">
        <f>+Tabla1[[#This Row],[mto_devenga_09]]</f>
        <v>0</v>
      </c>
      <c r="DT82" s="76">
        <f>IFERROR(VLOOKUP(Tabla1[[#This Row],[COD SE]],PF_OCTUBRE,14,0),"0")</f>
        <v>0</v>
      </c>
      <c r="DU82" s="76">
        <f>IFERROR(VLOOKUP(Tabla1[[#This Row],[COD SE]],PF_OCTUBRE,15,0),"0")</f>
        <v>0</v>
      </c>
      <c r="DV82" s="76">
        <f>IFERROR(VLOOKUP(Tabla1[[#This Row],[COD SE]],PF_OCTUBRE,16,0),"0")</f>
        <v>0</v>
      </c>
      <c r="DW82" s="76">
        <f>+SUM(Tabla1[[#This Row],[EJECUTADO 01]:[PF DICIEMBRE
]])</f>
        <v>8097.08</v>
      </c>
      <c r="DX82" s="76">
        <f>IFERROR(VLOOKUP(Tabla1[[#This Row],[COD SE]],PF_OCTUBRE,18,0),"0")</f>
        <v>0</v>
      </c>
      <c r="DY82" s="76">
        <f>IFERROR(VLOOKUP(Tabla1[[#This Row],[COD SE]],PF_OCTUBRE,19,0),"0")</f>
        <v>0.92</v>
      </c>
      <c r="DZ82" s="76">
        <f>IFERROR(VLOOKUP(Tabla1[[#This Row],[COD SE]],PF_OCTUBRE,20,0),"0")</f>
        <v>0.92</v>
      </c>
      <c r="EA82" s="76">
        <f>+Tabla1[[#This Row],[TOTAL EJEC REAL]]+Tabla1[[#This Row],[SALDO FINAL]]</f>
        <v>8098</v>
      </c>
      <c r="EB82" s="76">
        <f>IFERROR(VLOOKUP(Tabla1[[#This Row],[COD SE]],PF_OCTUBRE,22,0),"0")</f>
        <v>0.92</v>
      </c>
      <c r="EC82" s="76">
        <f>+IFERROR(VLOOKUP(Tabla1[[#This Row],[COD SE]],SALDO_ESC_2,7,0),0)</f>
        <v>0</v>
      </c>
      <c r="ED82" s="76">
        <f>+IFERROR(VLOOKUP(Tabla1[[#This Row],[COD SE]],SALDO_ESC_3,7,0),0)</f>
        <v>0.92</v>
      </c>
      <c r="EE82" s="76">
        <f>+Tabla1[[#This Row],[mto_pim]]-Tabla1[[#This Row],[TRANSF ESC2 ]]</f>
        <v>12055</v>
      </c>
      <c r="EF82" s="76">
        <f>+Tabla1[[#This Row],[mto_pim]]-Tabla1[[#This Row],[TRANFS ESC 3 ]]</f>
        <v>12054.08</v>
      </c>
      <c r="EG82" s="76">
        <f>+IFERROR(VLOOKUP(Tabla1[[#This Row],[COD SE]],HISTORICO,4,0),0)</f>
        <v>0</v>
      </c>
      <c r="EH82" s="76">
        <f>+IFERROR(VLOOKUP(Tabla1[[#This Row],[COD SE]],HISTORICO,5,0),0)</f>
        <v>0</v>
      </c>
      <c r="EI82" s="76">
        <f>+IFERROR(VLOOKUP(Tabla1[[#This Row],[COD SE]],HISTORICO,6,0),0)</f>
        <v>0</v>
      </c>
      <c r="EJ82" s="76">
        <f>+IFERROR(VLOOKUP(Tabla1[[#This Row],[COD SE]],HISTORICO,7,0),0)</f>
        <v>0</v>
      </c>
      <c r="EK82" s="76">
        <f>+IFERROR(VLOOKUP(Tabla1[[#This Row],[COD SE]],HISTORICO,8,0),0)</f>
        <v>0</v>
      </c>
      <c r="EL82" s="76">
        <f>+IFERROR(VLOOKUP(Tabla1[[#This Row],[COD SE]],HISTORICO,9,0),0)</f>
        <v>0</v>
      </c>
      <c r="EM82" s="76">
        <f>+IFERROR(VLOOKUP(Tabla1[[#This Row],[COD SE]],HISTORICO,10,0),0)</f>
        <v>0</v>
      </c>
      <c r="EN82" s="76">
        <f>+IFERROR(VLOOKUP(Tabla1[[#This Row],[COD SE]],HISTORICO,11,0),0)</f>
        <v>0</v>
      </c>
      <c r="EO82" s="76">
        <f>+IFERROR(VLOOKUP(Tabla1[[#This Row],[COD SE]],HISTORICO,12,0),0)</f>
        <v>0</v>
      </c>
      <c r="EP82" s="58">
        <f>+SUM(Tabla1[[#This Row],[EJECUTADO 01]:[EJECUTADO 03]])</f>
        <v>0</v>
      </c>
      <c r="EQ82" s="58">
        <f>+SUM(Tabla1[[#This Row],[EJECUTADO 04]:[EJECUTADO 06]])</f>
        <v>0</v>
      </c>
      <c r="ER82" s="58">
        <f>+SUM(Tabla1[[#This Row],[EJECUTADO 07]:[EJECUTADO 09]])</f>
        <v>8097.08</v>
      </c>
      <c r="ES82" s="58">
        <f>+SUM(Tabla1[[#This Row],[PF OCTUBRE]:[PF DICIEMBRE
]])</f>
        <v>0</v>
      </c>
      <c r="ET82" s="58">
        <f>+SUM(Tabla1[[#This Row],[EJECUTADO 01]:[EJECUTADO 09]])</f>
        <v>8097.08</v>
      </c>
    </row>
    <row r="83" spans="1:150" ht="12.75" customHeight="1" x14ac:dyDescent="0.2">
      <c r="A83" s="369">
        <v>2025</v>
      </c>
      <c r="B83" s="369" t="s">
        <v>1969</v>
      </c>
      <c r="C83" s="369" t="s">
        <v>1970</v>
      </c>
      <c r="D83" s="369" t="s">
        <v>1971</v>
      </c>
      <c r="E83" s="369">
        <v>1650</v>
      </c>
      <c r="F83" s="369" t="s">
        <v>1599</v>
      </c>
      <c r="G83" s="369" t="s">
        <v>1999</v>
      </c>
      <c r="H83" s="369" t="s">
        <v>1606</v>
      </c>
      <c r="I83" s="369" t="s">
        <v>2000</v>
      </c>
      <c r="J83" s="369" t="s">
        <v>2033</v>
      </c>
      <c r="K83" s="369" t="s">
        <v>1975</v>
      </c>
      <c r="L83" s="369" t="s">
        <v>2034</v>
      </c>
      <c r="M83" s="369" t="s">
        <v>2035</v>
      </c>
      <c r="N83" s="369">
        <v>1</v>
      </c>
      <c r="O83" s="369" t="s">
        <v>2036</v>
      </c>
      <c r="P83" s="369" t="s">
        <v>2032</v>
      </c>
      <c r="Q83" s="369">
        <v>183</v>
      </c>
      <c r="R83" s="369">
        <v>0</v>
      </c>
      <c r="S83" s="369">
        <v>0</v>
      </c>
      <c r="T83" s="369">
        <v>0</v>
      </c>
      <c r="U83" s="369">
        <v>6</v>
      </c>
      <c r="V83" s="369" t="s">
        <v>1980</v>
      </c>
      <c r="W83" s="369" t="s">
        <v>1981</v>
      </c>
      <c r="X83" s="369" t="s">
        <v>1981</v>
      </c>
      <c r="Y83" s="369" t="s">
        <v>1983</v>
      </c>
      <c r="Z83" s="369" t="s">
        <v>1984</v>
      </c>
      <c r="AA83" s="369" t="s">
        <v>2004</v>
      </c>
      <c r="AB83" s="369" t="s">
        <v>1986</v>
      </c>
      <c r="AC83" s="369" t="s">
        <v>1656</v>
      </c>
      <c r="AD83" s="369" t="s">
        <v>1657</v>
      </c>
      <c r="AE83" s="369" t="s">
        <v>1658</v>
      </c>
      <c r="AF83" s="369" t="s">
        <v>1658</v>
      </c>
      <c r="AG83" s="369" t="s">
        <v>1659</v>
      </c>
      <c r="AH83" s="369">
        <v>0</v>
      </c>
      <c r="AI83" s="369">
        <v>187200</v>
      </c>
      <c r="AJ83" s="369">
        <v>187200</v>
      </c>
      <c r="AK83" s="370">
        <v>140400</v>
      </c>
      <c r="AL83" s="370">
        <v>129480</v>
      </c>
      <c r="AM83" s="370">
        <v>0</v>
      </c>
      <c r="AN83" s="370">
        <v>0</v>
      </c>
      <c r="AO83" s="370">
        <v>0</v>
      </c>
      <c r="AP83" s="370">
        <v>5200.01</v>
      </c>
      <c r="AQ83" s="370">
        <v>15600</v>
      </c>
      <c r="AR83" s="370">
        <v>15600</v>
      </c>
      <c r="AS83" s="370">
        <v>15600</v>
      </c>
      <c r="AT83" s="370">
        <v>15600</v>
      </c>
      <c r="AU83" s="370">
        <v>8840</v>
      </c>
      <c r="AV83" s="370">
        <v>15600</v>
      </c>
      <c r="AW83" s="370">
        <v>0</v>
      </c>
      <c r="AX83" s="370">
        <v>0</v>
      </c>
      <c r="AY83" s="370">
        <v>0</v>
      </c>
      <c r="AZ83" s="370">
        <v>0</v>
      </c>
      <c r="BA83" s="370">
        <v>0</v>
      </c>
      <c r="BB83" s="370">
        <v>5200.01</v>
      </c>
      <c r="BC83" s="370">
        <v>15600</v>
      </c>
      <c r="BD83" s="370">
        <v>15600</v>
      </c>
      <c r="BE83" s="370">
        <v>15600</v>
      </c>
      <c r="BF83" s="370">
        <v>15600</v>
      </c>
      <c r="BG83" s="370">
        <v>8840</v>
      </c>
      <c r="BH83" s="370">
        <v>15600</v>
      </c>
      <c r="BI83" s="370">
        <v>0</v>
      </c>
      <c r="BJ83" s="370">
        <v>0</v>
      </c>
      <c r="BK83" s="370">
        <v>0</v>
      </c>
      <c r="BL83" s="370">
        <v>0</v>
      </c>
      <c r="BM83" s="370">
        <v>0</v>
      </c>
      <c r="BN83" s="370">
        <v>0</v>
      </c>
      <c r="BO83" s="370">
        <v>20800.009999999998</v>
      </c>
      <c r="BP83" s="370">
        <v>15600</v>
      </c>
      <c r="BQ83" s="370">
        <v>15600</v>
      </c>
      <c r="BR83" s="370">
        <v>15600</v>
      </c>
      <c r="BS83" s="370">
        <v>8840</v>
      </c>
      <c r="BT83" s="370">
        <v>13873.15</v>
      </c>
      <c r="BU83" s="370">
        <v>0</v>
      </c>
      <c r="BV83" s="370">
        <v>0</v>
      </c>
      <c r="BW83" s="370">
        <v>0</v>
      </c>
      <c r="BX83" s="370">
        <v>0</v>
      </c>
      <c r="BY83" s="370">
        <v>0</v>
      </c>
      <c r="BZ83" s="370">
        <v>5200.01</v>
      </c>
      <c r="CA83" s="370">
        <v>15600</v>
      </c>
      <c r="CB83" s="370">
        <v>15600</v>
      </c>
      <c r="CC83" s="370">
        <v>15600</v>
      </c>
      <c r="CD83" s="370">
        <v>15600</v>
      </c>
      <c r="CE83" s="370">
        <v>19760</v>
      </c>
      <c r="CF83" s="370">
        <v>13873.15</v>
      </c>
      <c r="CG83" s="370">
        <v>0</v>
      </c>
      <c r="CH83" s="370">
        <v>0</v>
      </c>
      <c r="CI83" s="48" t="s">
        <v>1987</v>
      </c>
      <c r="CJ83" s="48" t="s">
        <v>1990</v>
      </c>
      <c r="CK83" s="48" t="s">
        <v>1990</v>
      </c>
      <c r="CL83" s="48" t="s">
        <v>1990</v>
      </c>
      <c r="CM83" s="48" t="s">
        <v>1990</v>
      </c>
      <c r="CN83" s="48" t="s">
        <v>1992</v>
      </c>
      <c r="CO83" s="48" t="str">
        <f t="shared" si="28"/>
        <v>2.1.1.1.1.8</v>
      </c>
      <c r="CP83" s="48" t="str">
        <f>+VLOOKUP(Tabla1[[#This Row],[ESPECÍFICA]],CLASIFICADOR_,2,0)</f>
        <v>2.1.1.1.1.8 - PERSONAL DE LA LEY SERVIR (RÉGIMEN DEL SERVICIO CIVIL)</v>
      </c>
      <c r="CQ83" s="48" t="str">
        <f>+VLOOKUP(Tabla1[[#This Row],[ESPECÍFICA]],CLASIFICADOR_,3,0)</f>
        <v>02.SERVIR</v>
      </c>
      <c r="CR83" s="48" t="str">
        <f>+VLOOKUP(Tabla1[[#This Row],[ESPECÍFICA]],CLASIFICADOR_,4,0)</f>
        <v xml:space="preserve"> </v>
      </c>
      <c r="CS83" s="48">
        <f>+VLOOKUP(Tabla1[[#This Row],[ESPECÍFICA]],CLASIFICADOR_,5,0)</f>
        <v>0</v>
      </c>
      <c r="CT83" s="113" t="str">
        <f>+VLOOKUP(Tabla1[[#This Row],[ESPECÍFICA]],CLASIFICADOR_,6,0)</f>
        <v>N/R</v>
      </c>
      <c r="CU83" s="48" t="str">
        <f>+VLOOKUP(Tabla1[[#This Row],[ESPECÍFICA]],CLASIFICADOR_,7,0)</f>
        <v>N/R</v>
      </c>
      <c r="CV83" s="48">
        <f>+VLOOKUP(Tabla1[[#This Row],[ESPECÍFICA]],CLASIFICADOR_,8,0)</f>
        <v>0</v>
      </c>
      <c r="CW83" s="113" t="str">
        <f>+CONCATENATE("2.",Tabla1[[#This Row],[generica]])</f>
        <v>2.1.PERSONAL Y OBLIGACIONES SOCIALES</v>
      </c>
      <c r="CX83" s="48" t="str">
        <f t="shared" si="17"/>
        <v>0006-JEFATURA</v>
      </c>
      <c r="CY83" s="113" t="str">
        <f t="shared" si="18"/>
        <v>0006-JEFATURA</v>
      </c>
      <c r="CZ83" s="20" t="str">
        <f t="shared" si="19"/>
        <v>0006-JEFATURA</v>
      </c>
      <c r="DA83" s="113" t="str">
        <f>+CONCATENATE(Tabla1[[#This Row],[CC COMPLETO]],Tabla1[[#This Row],[ESPECÍFICA]])</f>
        <v>0006-JEFATURA2.1.1.1.1.8</v>
      </c>
      <c r="DB83" s="49">
        <f t="shared" si="20"/>
        <v>92040.010000000009</v>
      </c>
      <c r="DC83" s="49">
        <f t="shared" si="21"/>
        <v>92040.010000000009</v>
      </c>
      <c r="DD83" s="49">
        <f t="shared" si="22"/>
        <v>90313.159999999989</v>
      </c>
      <c r="DE83" s="49">
        <f t="shared" si="23"/>
        <v>46800</v>
      </c>
      <c r="DF83" s="49">
        <f t="shared" si="24"/>
        <v>10920</v>
      </c>
      <c r="DG83" s="49">
        <f t="shared" si="25"/>
        <v>37439.989999999991</v>
      </c>
      <c r="DH83" s="49">
        <f t="shared" si="26"/>
        <v>95159.989999999991</v>
      </c>
      <c r="DI83" s="50">
        <f t="shared" si="27"/>
        <v>0</v>
      </c>
      <c r="DJ83" s="78">
        <f>+SUM(Tabla1[[#This Row],[EJECUTADO 01]:[EJECUTADO 06]])</f>
        <v>36400.01</v>
      </c>
      <c r="DK83" s="78">
        <f>+Tabla1[[#This Row],[mto_devenga_01]]</f>
        <v>0</v>
      </c>
      <c r="DL83" s="78">
        <f>+Tabla1[[#This Row],[mto_devenga_02]]</f>
        <v>0</v>
      </c>
      <c r="DM83" s="78">
        <f>+Tabla1[[#This Row],[mto_devenga_03]]</f>
        <v>0</v>
      </c>
      <c r="DN83" s="78">
        <f>+Tabla1[[#This Row],[mto_devenga_04]]</f>
        <v>5200.01</v>
      </c>
      <c r="DO83" s="78">
        <f>+Tabla1[[#This Row],[mto_devenga_05]]</f>
        <v>15600</v>
      </c>
      <c r="DP83" s="76">
        <f>+Tabla1[[#This Row],[mto_devenga_06]]</f>
        <v>15600</v>
      </c>
      <c r="DQ83" s="76">
        <f>+Tabla1[[#This Row],[mto_devenga_07]]</f>
        <v>15600</v>
      </c>
      <c r="DR83" s="76">
        <f>+Tabla1[[#This Row],[mto_devenga_08]]</f>
        <v>15600</v>
      </c>
      <c r="DS83" s="76">
        <f>+Tabla1[[#This Row],[mto_devenga_09]]</f>
        <v>8840</v>
      </c>
      <c r="DT83" s="76">
        <f>IFERROR(VLOOKUP(Tabla1[[#This Row],[COD SE]],PF_OCTUBRE,14,0),"0")</f>
        <v>15600</v>
      </c>
      <c r="DU83" s="76">
        <f>IFERROR(VLOOKUP(Tabla1[[#This Row],[COD SE]],PF_OCTUBRE,15,0),"0")</f>
        <v>15600</v>
      </c>
      <c r="DV83" s="76">
        <f>IFERROR(VLOOKUP(Tabla1[[#This Row],[COD SE]],PF_OCTUBRE,16,0),"0")</f>
        <v>15600</v>
      </c>
      <c r="DW83" s="76">
        <f>+SUM(Tabla1[[#This Row],[EJECUTADO 01]:[PF DICIEMBRE
]])</f>
        <v>123240.01000000001</v>
      </c>
      <c r="DX83" s="76">
        <f>IFERROR(VLOOKUP(Tabla1[[#This Row],[COD SE]],PF_OCTUBRE,18,0),"0")</f>
        <v>0</v>
      </c>
      <c r="DY83" s="76">
        <f>IFERROR(VLOOKUP(Tabla1[[#This Row],[COD SE]],PF_OCTUBRE,19,0),"0")</f>
        <v>63959.990000000005</v>
      </c>
      <c r="DZ83" s="76">
        <f>IFERROR(VLOOKUP(Tabla1[[#This Row],[COD SE]],PF_OCTUBRE,20,0),"0")</f>
        <v>63959.990000000005</v>
      </c>
      <c r="EA83" s="76">
        <f>+Tabla1[[#This Row],[TOTAL EJEC REAL]]+Tabla1[[#This Row],[SALDO FINAL]]</f>
        <v>187200</v>
      </c>
      <c r="EB83" s="76">
        <f>IFERROR(VLOOKUP(Tabla1[[#This Row],[COD SE]],PF_OCTUBRE,22,0),"0")</f>
        <v>79559.990000000005</v>
      </c>
      <c r="EC83" s="76">
        <f>+IFERROR(VLOOKUP(Tabla1[[#This Row],[COD SE]],SALDO_ESC_2,7,0),0)</f>
        <v>0</v>
      </c>
      <c r="ED83" s="76">
        <f>+IFERROR(VLOOKUP(Tabla1[[#This Row],[COD SE]],SALDO_ESC_3,7,0),0)</f>
        <v>63959.990000000005</v>
      </c>
      <c r="EE83" s="76">
        <f>+Tabla1[[#This Row],[mto_pim]]-Tabla1[[#This Row],[TRANSF ESC2 ]]</f>
        <v>187200</v>
      </c>
      <c r="EF83" s="76">
        <f>+Tabla1[[#This Row],[mto_pim]]-Tabla1[[#This Row],[TRANFS ESC 3 ]]</f>
        <v>123240.01</v>
      </c>
      <c r="EG83" s="76">
        <f>+IFERROR(VLOOKUP(Tabla1[[#This Row],[COD SE]],HISTORICO,4,0),0)</f>
        <v>0</v>
      </c>
      <c r="EH83" s="76">
        <f>+IFERROR(VLOOKUP(Tabla1[[#This Row],[COD SE]],HISTORICO,5,0),0)</f>
        <v>0</v>
      </c>
      <c r="EI83" s="76">
        <f>+IFERROR(VLOOKUP(Tabla1[[#This Row],[COD SE]],HISTORICO,6,0),0)</f>
        <v>0</v>
      </c>
      <c r="EJ83" s="76">
        <f>+IFERROR(VLOOKUP(Tabla1[[#This Row],[COD SE]],HISTORICO,7,0),0)</f>
        <v>0</v>
      </c>
      <c r="EK83" s="76">
        <f>+IFERROR(VLOOKUP(Tabla1[[#This Row],[COD SE]],HISTORICO,8,0),0)</f>
        <v>15600</v>
      </c>
      <c r="EL83" s="76">
        <f>+IFERROR(VLOOKUP(Tabla1[[#This Row],[COD SE]],HISTORICO,9,0),0)</f>
        <v>15600</v>
      </c>
      <c r="EM83" s="76">
        <f>+IFERROR(VLOOKUP(Tabla1[[#This Row],[COD SE]],HISTORICO,10,0),0)</f>
        <v>15600</v>
      </c>
      <c r="EN83" s="76">
        <f>+IFERROR(VLOOKUP(Tabla1[[#This Row],[COD SE]],HISTORICO,11,0),0)</f>
        <v>15600</v>
      </c>
      <c r="EO83" s="76">
        <f>+IFERROR(VLOOKUP(Tabla1[[#This Row],[COD SE]],HISTORICO,12,0),0)</f>
        <v>15600</v>
      </c>
      <c r="EP83" s="58">
        <f>+SUM(Tabla1[[#This Row],[EJECUTADO 01]:[EJECUTADO 03]])</f>
        <v>0</v>
      </c>
      <c r="EQ83" s="58">
        <f>+SUM(Tabla1[[#This Row],[EJECUTADO 04]:[EJECUTADO 06]])</f>
        <v>36400.01</v>
      </c>
      <c r="ER83" s="58">
        <f>+SUM(Tabla1[[#This Row],[EJECUTADO 07]:[EJECUTADO 09]])</f>
        <v>40040</v>
      </c>
      <c r="ES83" s="58">
        <f>+SUM(Tabla1[[#This Row],[PF OCTUBRE]:[PF DICIEMBRE
]])</f>
        <v>46800</v>
      </c>
      <c r="ET83" s="58">
        <f>+SUM(Tabla1[[#This Row],[EJECUTADO 01]:[EJECUTADO 09]])</f>
        <v>76440.010000000009</v>
      </c>
    </row>
    <row r="84" spans="1:150" ht="12.75" customHeight="1" x14ac:dyDescent="0.2">
      <c r="A84" s="369">
        <v>2025</v>
      </c>
      <c r="B84" s="369" t="s">
        <v>1969</v>
      </c>
      <c r="C84" s="369" t="s">
        <v>1970</v>
      </c>
      <c r="D84" s="369" t="s">
        <v>1971</v>
      </c>
      <c r="E84" s="369">
        <v>1650</v>
      </c>
      <c r="F84" s="369" t="s">
        <v>1599</v>
      </c>
      <c r="G84" s="369" t="s">
        <v>1999</v>
      </c>
      <c r="H84" s="369" t="s">
        <v>1606</v>
      </c>
      <c r="I84" s="369" t="s">
        <v>2000</v>
      </c>
      <c r="J84" s="369" t="s">
        <v>2033</v>
      </c>
      <c r="K84" s="369" t="s">
        <v>1975</v>
      </c>
      <c r="L84" s="369" t="s">
        <v>2034</v>
      </c>
      <c r="M84" s="369" t="s">
        <v>2035</v>
      </c>
      <c r="N84" s="369">
        <v>1</v>
      </c>
      <c r="O84" s="369" t="s">
        <v>2036</v>
      </c>
      <c r="P84" s="369" t="s">
        <v>2032</v>
      </c>
      <c r="Q84" s="369">
        <v>183</v>
      </c>
      <c r="R84" s="369">
        <v>0</v>
      </c>
      <c r="S84" s="369">
        <v>0</v>
      </c>
      <c r="T84" s="369">
        <v>0</v>
      </c>
      <c r="U84" s="369">
        <v>6</v>
      </c>
      <c r="V84" s="369" t="s">
        <v>1980</v>
      </c>
      <c r="W84" s="369" t="s">
        <v>1981</v>
      </c>
      <c r="X84" s="369" t="s">
        <v>1981</v>
      </c>
      <c r="Y84" s="369" t="s">
        <v>1983</v>
      </c>
      <c r="Z84" s="369" t="s">
        <v>1984</v>
      </c>
      <c r="AA84" s="369" t="s">
        <v>2004</v>
      </c>
      <c r="AB84" s="369" t="s">
        <v>1986</v>
      </c>
      <c r="AC84" s="369" t="s">
        <v>1656</v>
      </c>
      <c r="AD84" s="369" t="s">
        <v>2006</v>
      </c>
      <c r="AE84" s="369" t="s">
        <v>2007</v>
      </c>
      <c r="AF84" s="369" t="s">
        <v>2007</v>
      </c>
      <c r="AG84" s="369" t="s">
        <v>2008</v>
      </c>
      <c r="AH84" s="369">
        <v>0</v>
      </c>
      <c r="AI84" s="369">
        <v>6024</v>
      </c>
      <c r="AJ84" s="369">
        <v>6024</v>
      </c>
      <c r="AK84" s="370">
        <v>6024</v>
      </c>
      <c r="AL84" s="370">
        <v>6024</v>
      </c>
      <c r="AM84" s="370">
        <v>0</v>
      </c>
      <c r="AN84" s="370">
        <v>0</v>
      </c>
      <c r="AO84" s="370">
        <v>0</v>
      </c>
      <c r="AP84" s="370">
        <v>0</v>
      </c>
      <c r="AQ84" s="370">
        <v>0</v>
      </c>
      <c r="AR84" s="370">
        <v>0</v>
      </c>
      <c r="AS84" s="370">
        <v>0</v>
      </c>
      <c r="AT84" s="370">
        <v>0</v>
      </c>
      <c r="AU84" s="370">
        <v>6023.27</v>
      </c>
      <c r="AV84" s="370">
        <v>0</v>
      </c>
      <c r="AW84" s="370">
        <v>0</v>
      </c>
      <c r="AX84" s="370">
        <v>0</v>
      </c>
      <c r="AY84" s="370">
        <v>0</v>
      </c>
      <c r="AZ84" s="370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0">
        <v>0</v>
      </c>
      <c r="BG84" s="370">
        <v>6023.27</v>
      </c>
      <c r="BH84" s="370">
        <v>0</v>
      </c>
      <c r="BI84" s="370">
        <v>0</v>
      </c>
      <c r="BJ84" s="370">
        <v>0</v>
      </c>
      <c r="BK84" s="370">
        <v>0</v>
      </c>
      <c r="BL84" s="370">
        <v>0</v>
      </c>
      <c r="BM84" s="370">
        <v>0</v>
      </c>
      <c r="BN84" s="370">
        <v>0</v>
      </c>
      <c r="BO84" s="370">
        <v>0</v>
      </c>
      <c r="BP84" s="370">
        <v>0</v>
      </c>
      <c r="BQ84" s="370">
        <v>0</v>
      </c>
      <c r="BR84" s="370">
        <v>0</v>
      </c>
      <c r="BS84" s="370">
        <v>6023.27</v>
      </c>
      <c r="BT84" s="370">
        <v>0</v>
      </c>
      <c r="BU84" s="370">
        <v>0</v>
      </c>
      <c r="BV84" s="370">
        <v>0</v>
      </c>
      <c r="BW84" s="370">
        <v>0</v>
      </c>
      <c r="BX84" s="370">
        <v>0</v>
      </c>
      <c r="BY84" s="370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0">
        <v>0</v>
      </c>
      <c r="CF84" s="370">
        <v>0</v>
      </c>
      <c r="CG84" s="370">
        <v>0</v>
      </c>
      <c r="CH84" s="370">
        <v>0</v>
      </c>
      <c r="CI84" s="48" t="s">
        <v>1987</v>
      </c>
      <c r="CJ84" s="48" t="s">
        <v>1990</v>
      </c>
      <c r="CK84" s="48" t="s">
        <v>1993</v>
      </c>
      <c r="CL84" s="48" t="s">
        <v>1990</v>
      </c>
      <c r="CM84" s="48" t="s">
        <v>1990</v>
      </c>
      <c r="CN84" s="48" t="s">
        <v>1988</v>
      </c>
      <c r="CO84" s="48" t="str">
        <f t="shared" si="28"/>
        <v>2.1.4.1.1.6</v>
      </c>
      <c r="CP84" s="48" t="str">
        <f>+VLOOKUP(Tabla1[[#This Row],[ESPECÍFICA]],CLASIFICADOR_,2,0)</f>
        <v>2.1.4.1.1.6 - COMPENSACION VACACIONAL (VACACIONES TRUNCAS) AL PERSONAL ACTIVO</v>
      </c>
      <c r="CQ84" s="48" t="str">
        <f>+VLOOKUP(Tabla1[[#This Row],[ESPECÍFICA]],CLASIFICADOR_,3,0)</f>
        <v>02.SERVIR</v>
      </c>
      <c r="CR84" s="48" t="str">
        <f>+VLOOKUP(Tabla1[[#This Row],[ESPECÍFICA]],CLASIFICADOR_,4,0)</f>
        <v xml:space="preserve"> </v>
      </c>
      <c r="CS84" s="48">
        <f>+VLOOKUP(Tabla1[[#This Row],[ESPECÍFICA]],CLASIFICADOR_,5,0)</f>
        <v>0</v>
      </c>
      <c r="CT84" s="113" t="str">
        <f>+VLOOKUP(Tabla1[[#This Row],[ESPECÍFICA]],CLASIFICADOR_,6,0)</f>
        <v>N/R</v>
      </c>
      <c r="CU84" s="48" t="str">
        <f>+VLOOKUP(Tabla1[[#This Row],[ESPECÍFICA]],CLASIFICADOR_,7,0)</f>
        <v>N/R</v>
      </c>
      <c r="CV84" s="48">
        <f>+VLOOKUP(Tabla1[[#This Row],[ESPECÍFICA]],CLASIFICADOR_,8,0)</f>
        <v>0</v>
      </c>
      <c r="CW84" s="113" t="str">
        <f>+CONCATENATE("2.",Tabla1[[#This Row],[generica]])</f>
        <v>2.1.PERSONAL Y OBLIGACIONES SOCIALES</v>
      </c>
      <c r="CX84" s="48" t="str">
        <f t="shared" si="17"/>
        <v>0006-JEFATURA</v>
      </c>
      <c r="CY84" s="113" t="str">
        <f t="shared" si="18"/>
        <v>0006-JEFATURA</v>
      </c>
      <c r="CZ84" s="20" t="str">
        <f t="shared" si="19"/>
        <v>0006-JEFATURA</v>
      </c>
      <c r="DA84" s="113" t="str">
        <f>+CONCATENATE(Tabla1[[#This Row],[CC COMPLETO]],Tabla1[[#This Row],[ESPECÍFICA]])</f>
        <v>0006-JEFATURA2.1.4.1.1.6</v>
      </c>
      <c r="DB84" s="49">
        <f t="shared" si="20"/>
        <v>6023.27</v>
      </c>
      <c r="DC84" s="49">
        <f t="shared" si="21"/>
        <v>6023.27</v>
      </c>
      <c r="DD84" s="49">
        <f t="shared" si="22"/>
        <v>6023.27</v>
      </c>
      <c r="DE84" s="49">
        <f t="shared" si="23"/>
        <v>0</v>
      </c>
      <c r="DF84" s="49">
        <f t="shared" si="24"/>
        <v>0</v>
      </c>
      <c r="DG84" s="49">
        <f t="shared" si="25"/>
        <v>0.72999999999956344</v>
      </c>
      <c r="DH84" s="49">
        <f t="shared" si="26"/>
        <v>0.72999999999956344</v>
      </c>
      <c r="DI84" s="50">
        <f t="shared" si="27"/>
        <v>0</v>
      </c>
      <c r="DJ84" s="78">
        <f>+SUM(Tabla1[[#This Row],[EJECUTADO 01]:[EJECUTADO 06]])</f>
        <v>0</v>
      </c>
      <c r="DK84" s="78">
        <f>+Tabla1[[#This Row],[mto_devenga_01]]</f>
        <v>0</v>
      </c>
      <c r="DL84" s="78">
        <f>+Tabla1[[#This Row],[mto_devenga_02]]</f>
        <v>0</v>
      </c>
      <c r="DM84" s="78">
        <f>+Tabla1[[#This Row],[mto_devenga_03]]</f>
        <v>0</v>
      </c>
      <c r="DN84" s="78">
        <f>+Tabla1[[#This Row],[mto_devenga_04]]</f>
        <v>0</v>
      </c>
      <c r="DO84" s="78">
        <f>+Tabla1[[#This Row],[mto_devenga_05]]</f>
        <v>0</v>
      </c>
      <c r="DP84" s="76">
        <f>+Tabla1[[#This Row],[mto_devenga_06]]</f>
        <v>0</v>
      </c>
      <c r="DQ84" s="76">
        <f>+Tabla1[[#This Row],[mto_devenga_07]]</f>
        <v>0</v>
      </c>
      <c r="DR84" s="76">
        <f>+Tabla1[[#This Row],[mto_devenga_08]]</f>
        <v>0</v>
      </c>
      <c r="DS84" s="76">
        <f>+Tabla1[[#This Row],[mto_devenga_09]]</f>
        <v>6023.27</v>
      </c>
      <c r="DT84" s="76">
        <f>IFERROR(VLOOKUP(Tabla1[[#This Row],[COD SE]],PF_OCTUBRE,14,0),"0")</f>
        <v>0</v>
      </c>
      <c r="DU84" s="76">
        <f>IFERROR(VLOOKUP(Tabla1[[#This Row],[COD SE]],PF_OCTUBRE,15,0),"0")</f>
        <v>0</v>
      </c>
      <c r="DV84" s="76">
        <f>IFERROR(VLOOKUP(Tabla1[[#This Row],[COD SE]],PF_OCTUBRE,16,0),"0")</f>
        <v>0</v>
      </c>
      <c r="DW84" s="76">
        <f>+SUM(Tabla1[[#This Row],[EJECUTADO 01]:[PF DICIEMBRE
]])</f>
        <v>6023.27</v>
      </c>
      <c r="DX84" s="76">
        <f>IFERROR(VLOOKUP(Tabla1[[#This Row],[COD SE]],PF_OCTUBRE,18,0),"0")</f>
        <v>0</v>
      </c>
      <c r="DY84" s="76">
        <f>IFERROR(VLOOKUP(Tabla1[[#This Row],[COD SE]],PF_OCTUBRE,19,0),"0")</f>
        <v>0.73</v>
      </c>
      <c r="DZ84" s="76">
        <f>IFERROR(VLOOKUP(Tabla1[[#This Row],[COD SE]],PF_OCTUBRE,20,0),"0")</f>
        <v>0.73</v>
      </c>
      <c r="EA84" s="76">
        <f>+Tabla1[[#This Row],[TOTAL EJEC REAL]]+Tabla1[[#This Row],[SALDO FINAL]]</f>
        <v>6024</v>
      </c>
      <c r="EB84" s="76">
        <f>IFERROR(VLOOKUP(Tabla1[[#This Row],[COD SE]],PF_OCTUBRE,22,0),"0")</f>
        <v>0.73</v>
      </c>
      <c r="EC84" s="76">
        <f>+IFERROR(VLOOKUP(Tabla1[[#This Row],[COD SE]],SALDO_ESC_2,7,0),0)</f>
        <v>0</v>
      </c>
      <c r="ED84" s="76">
        <f>+IFERROR(VLOOKUP(Tabla1[[#This Row],[COD SE]],SALDO_ESC_3,7,0),0)</f>
        <v>0.73</v>
      </c>
      <c r="EE84" s="76">
        <f>+Tabla1[[#This Row],[mto_pim]]-Tabla1[[#This Row],[TRANSF ESC2 ]]</f>
        <v>6024</v>
      </c>
      <c r="EF84" s="76">
        <f>+Tabla1[[#This Row],[mto_pim]]-Tabla1[[#This Row],[TRANFS ESC 3 ]]</f>
        <v>6023.27</v>
      </c>
      <c r="EG84" s="76">
        <f>+IFERROR(VLOOKUP(Tabla1[[#This Row],[COD SE]],HISTORICO,4,0),0)</f>
        <v>0</v>
      </c>
      <c r="EH84" s="76">
        <f>+IFERROR(VLOOKUP(Tabla1[[#This Row],[COD SE]],HISTORICO,5,0),0)</f>
        <v>0</v>
      </c>
      <c r="EI84" s="76">
        <f>+IFERROR(VLOOKUP(Tabla1[[#This Row],[COD SE]],HISTORICO,6,0),0)</f>
        <v>0</v>
      </c>
      <c r="EJ84" s="76">
        <f>+IFERROR(VLOOKUP(Tabla1[[#This Row],[COD SE]],HISTORICO,7,0),0)</f>
        <v>0</v>
      </c>
      <c r="EK84" s="76">
        <f>+IFERROR(VLOOKUP(Tabla1[[#This Row],[COD SE]],HISTORICO,8,0),0)</f>
        <v>0</v>
      </c>
      <c r="EL84" s="76">
        <f>+IFERROR(VLOOKUP(Tabla1[[#This Row],[COD SE]],HISTORICO,9,0),0)</f>
        <v>0</v>
      </c>
      <c r="EM84" s="76">
        <f>+IFERROR(VLOOKUP(Tabla1[[#This Row],[COD SE]],HISTORICO,10,0),0)</f>
        <v>0</v>
      </c>
      <c r="EN84" s="76">
        <f>+IFERROR(VLOOKUP(Tabla1[[#This Row],[COD SE]],HISTORICO,11,0),0)</f>
        <v>0</v>
      </c>
      <c r="EO84" s="76">
        <f>+IFERROR(VLOOKUP(Tabla1[[#This Row],[COD SE]],HISTORICO,12,0),0)</f>
        <v>0</v>
      </c>
      <c r="EP84" s="58">
        <f>+SUM(Tabla1[[#This Row],[EJECUTADO 01]:[EJECUTADO 03]])</f>
        <v>0</v>
      </c>
      <c r="EQ84" s="58">
        <f>+SUM(Tabla1[[#This Row],[EJECUTADO 04]:[EJECUTADO 06]])</f>
        <v>0</v>
      </c>
      <c r="ER84" s="58">
        <f>+SUM(Tabla1[[#This Row],[EJECUTADO 07]:[EJECUTADO 09]])</f>
        <v>6023.27</v>
      </c>
      <c r="ES84" s="58">
        <f>+SUM(Tabla1[[#This Row],[PF OCTUBRE]:[PF DICIEMBRE
]])</f>
        <v>0</v>
      </c>
      <c r="ET84" s="58">
        <f>+SUM(Tabla1[[#This Row],[EJECUTADO 01]:[EJECUTADO 09]])</f>
        <v>6023.27</v>
      </c>
    </row>
    <row r="85" spans="1:150" ht="12.75" customHeight="1" x14ac:dyDescent="0.2">
      <c r="A85" s="369">
        <v>2025</v>
      </c>
      <c r="B85" s="369" t="s">
        <v>1969</v>
      </c>
      <c r="C85" s="369" t="s">
        <v>1970</v>
      </c>
      <c r="D85" s="369" t="s">
        <v>1971</v>
      </c>
      <c r="E85" s="369">
        <v>1650</v>
      </c>
      <c r="F85" s="369" t="s">
        <v>1599</v>
      </c>
      <c r="G85" s="369" t="s">
        <v>1999</v>
      </c>
      <c r="H85" s="369" t="s">
        <v>1606</v>
      </c>
      <c r="I85" s="369" t="s">
        <v>2000</v>
      </c>
      <c r="J85" s="369" t="s">
        <v>2033</v>
      </c>
      <c r="K85" s="369" t="s">
        <v>1975</v>
      </c>
      <c r="L85" s="369" t="s">
        <v>2034</v>
      </c>
      <c r="M85" s="369" t="s">
        <v>2035</v>
      </c>
      <c r="N85" s="369">
        <v>1</v>
      </c>
      <c r="O85" s="369" t="s">
        <v>2036</v>
      </c>
      <c r="P85" s="369" t="s">
        <v>2032</v>
      </c>
      <c r="Q85" s="369">
        <v>183</v>
      </c>
      <c r="R85" s="369">
        <v>0</v>
      </c>
      <c r="S85" s="369">
        <v>0</v>
      </c>
      <c r="T85" s="369">
        <v>0</v>
      </c>
      <c r="U85" s="369">
        <v>6</v>
      </c>
      <c r="V85" s="369" t="s">
        <v>1980</v>
      </c>
      <c r="W85" s="369" t="s">
        <v>1981</v>
      </c>
      <c r="X85" s="369" t="s">
        <v>1981</v>
      </c>
      <c r="Y85" s="369" t="s">
        <v>1983</v>
      </c>
      <c r="Z85" s="369" t="s">
        <v>1984</v>
      </c>
      <c r="AA85" s="369" t="s">
        <v>2004</v>
      </c>
      <c r="AB85" s="369" t="s">
        <v>1986</v>
      </c>
      <c r="AC85" s="369" t="s">
        <v>1656</v>
      </c>
      <c r="AD85" s="369" t="s">
        <v>2006</v>
      </c>
      <c r="AE85" s="369" t="s">
        <v>2007</v>
      </c>
      <c r="AF85" s="369" t="s">
        <v>2007</v>
      </c>
      <c r="AG85" s="369" t="s">
        <v>2009</v>
      </c>
      <c r="AH85" s="369">
        <v>0</v>
      </c>
      <c r="AI85" s="369">
        <v>7800</v>
      </c>
      <c r="AJ85" s="369">
        <v>7800</v>
      </c>
      <c r="AK85" s="370">
        <v>7800</v>
      </c>
      <c r="AL85" s="370">
        <v>7800</v>
      </c>
      <c r="AM85" s="370">
        <v>0</v>
      </c>
      <c r="AN85" s="370">
        <v>0</v>
      </c>
      <c r="AO85" s="370">
        <v>0</v>
      </c>
      <c r="AP85" s="370">
        <v>0</v>
      </c>
      <c r="AQ85" s="370">
        <v>0</v>
      </c>
      <c r="AR85" s="370">
        <v>0</v>
      </c>
      <c r="AS85" s="370">
        <v>0</v>
      </c>
      <c r="AT85" s="370">
        <v>0</v>
      </c>
      <c r="AU85" s="370">
        <v>4587.6400000000003</v>
      </c>
      <c r="AV85" s="370">
        <v>0</v>
      </c>
      <c r="AW85" s="370">
        <v>0</v>
      </c>
      <c r="AX85" s="370">
        <v>0</v>
      </c>
      <c r="AY85" s="370">
        <v>0</v>
      </c>
      <c r="AZ85" s="370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0">
        <v>0</v>
      </c>
      <c r="BG85" s="370">
        <v>4587.6400000000003</v>
      </c>
      <c r="BH85" s="370">
        <v>0</v>
      </c>
      <c r="BI85" s="370">
        <v>0</v>
      </c>
      <c r="BJ85" s="370">
        <v>0</v>
      </c>
      <c r="BK85" s="370">
        <v>0</v>
      </c>
      <c r="BL85" s="370">
        <v>0</v>
      </c>
      <c r="BM85" s="370">
        <v>0</v>
      </c>
      <c r="BN85" s="370">
        <v>0</v>
      </c>
      <c r="BO85" s="370">
        <v>0</v>
      </c>
      <c r="BP85" s="370">
        <v>0</v>
      </c>
      <c r="BQ85" s="370">
        <v>0</v>
      </c>
      <c r="BR85" s="370">
        <v>0</v>
      </c>
      <c r="BS85" s="370">
        <v>4587.6400000000003</v>
      </c>
      <c r="BT85" s="370">
        <v>0</v>
      </c>
      <c r="BU85" s="370">
        <v>0</v>
      </c>
      <c r="BV85" s="370">
        <v>0</v>
      </c>
      <c r="BW85" s="370">
        <v>0</v>
      </c>
      <c r="BX85" s="370">
        <v>0</v>
      </c>
      <c r="BY85" s="370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0">
        <v>0</v>
      </c>
      <c r="CF85" s="370">
        <v>0</v>
      </c>
      <c r="CG85" s="370">
        <v>0</v>
      </c>
      <c r="CH85" s="370">
        <v>0</v>
      </c>
      <c r="CI85" s="48" t="s">
        <v>1987</v>
      </c>
      <c r="CJ85" s="48" t="s">
        <v>1990</v>
      </c>
      <c r="CK85" s="48" t="s">
        <v>1993</v>
      </c>
      <c r="CL85" s="48" t="s">
        <v>1990</v>
      </c>
      <c r="CM85" s="48" t="s">
        <v>1990</v>
      </c>
      <c r="CN85" s="48" t="s">
        <v>1990</v>
      </c>
      <c r="CO85" s="48" t="str">
        <f t="shared" si="28"/>
        <v>2.1.4.1.1.1</v>
      </c>
      <c r="CP85" s="48" t="str">
        <f>+VLOOKUP(Tabla1[[#This Row],[ESPECÍFICA]],CLASIFICADOR_,2,0)</f>
        <v>2.1.4.1.1.1 - COMPENSACION POR TIEMPO DE SERVICIOS DEL REGIMEN LABORAL PRIVADO Y REGIMEN DEL SERVICIO CIVIL</v>
      </c>
      <c r="CQ85" s="48" t="str">
        <f>+VLOOKUP(Tabla1[[#This Row],[ESPECÍFICA]],CLASIFICADOR_,3,0)</f>
        <v>02.SERVIR</v>
      </c>
      <c r="CR85" s="48" t="str">
        <f>+VLOOKUP(Tabla1[[#This Row],[ESPECÍFICA]],CLASIFICADOR_,4,0)</f>
        <v xml:space="preserve"> </v>
      </c>
      <c r="CS85" s="48">
        <f>+VLOOKUP(Tabla1[[#This Row],[ESPECÍFICA]],CLASIFICADOR_,5,0)</f>
        <v>0</v>
      </c>
      <c r="CT85" s="113" t="str">
        <f>+VLOOKUP(Tabla1[[#This Row],[ESPECÍFICA]],CLASIFICADOR_,6,0)</f>
        <v>N/R</v>
      </c>
      <c r="CU85" s="48" t="str">
        <f>+VLOOKUP(Tabla1[[#This Row],[ESPECÍFICA]],CLASIFICADOR_,7,0)</f>
        <v>N/R</v>
      </c>
      <c r="CV85" s="48">
        <f>+VLOOKUP(Tabla1[[#This Row],[ESPECÍFICA]],CLASIFICADOR_,8,0)</f>
        <v>0</v>
      </c>
      <c r="CW85" s="113" t="str">
        <f>+CONCATENATE("2.",Tabla1[[#This Row],[generica]])</f>
        <v>2.1.PERSONAL Y OBLIGACIONES SOCIALES</v>
      </c>
      <c r="CX85" s="48" t="str">
        <f t="shared" si="17"/>
        <v>0006-JEFATURA</v>
      </c>
      <c r="CY85" s="113" t="str">
        <f t="shared" si="18"/>
        <v>0006-JEFATURA</v>
      </c>
      <c r="CZ85" s="20" t="str">
        <f t="shared" si="19"/>
        <v>0006-JEFATURA</v>
      </c>
      <c r="DA85" s="113" t="str">
        <f>+CONCATENATE(Tabla1[[#This Row],[CC COMPLETO]],Tabla1[[#This Row],[ESPECÍFICA]])</f>
        <v>0006-JEFATURA2.1.4.1.1.1</v>
      </c>
      <c r="DB85" s="49">
        <f t="shared" si="20"/>
        <v>4587.6400000000003</v>
      </c>
      <c r="DC85" s="49">
        <f t="shared" si="21"/>
        <v>4587.6400000000003</v>
      </c>
      <c r="DD85" s="49">
        <f t="shared" si="22"/>
        <v>4587.6400000000003</v>
      </c>
      <c r="DE85" s="49">
        <f t="shared" si="23"/>
        <v>0</v>
      </c>
      <c r="DF85" s="49">
        <f t="shared" si="24"/>
        <v>0</v>
      </c>
      <c r="DG85" s="49">
        <f t="shared" si="25"/>
        <v>3212.3599999999997</v>
      </c>
      <c r="DH85" s="49">
        <f t="shared" si="26"/>
        <v>3212.3599999999997</v>
      </c>
      <c r="DI85" s="50">
        <f t="shared" si="27"/>
        <v>0</v>
      </c>
      <c r="DJ85" s="78">
        <f>+SUM(Tabla1[[#This Row],[EJECUTADO 01]:[EJECUTADO 06]])</f>
        <v>0</v>
      </c>
      <c r="DK85" s="78">
        <f>+Tabla1[[#This Row],[mto_devenga_01]]</f>
        <v>0</v>
      </c>
      <c r="DL85" s="78">
        <f>+Tabla1[[#This Row],[mto_devenga_02]]</f>
        <v>0</v>
      </c>
      <c r="DM85" s="78">
        <f>+Tabla1[[#This Row],[mto_devenga_03]]</f>
        <v>0</v>
      </c>
      <c r="DN85" s="78">
        <f>+Tabla1[[#This Row],[mto_devenga_04]]</f>
        <v>0</v>
      </c>
      <c r="DO85" s="78">
        <f>+Tabla1[[#This Row],[mto_devenga_05]]</f>
        <v>0</v>
      </c>
      <c r="DP85" s="76">
        <f>+Tabla1[[#This Row],[mto_devenga_06]]</f>
        <v>0</v>
      </c>
      <c r="DQ85" s="76">
        <f>+Tabla1[[#This Row],[mto_devenga_07]]</f>
        <v>0</v>
      </c>
      <c r="DR85" s="76">
        <f>+Tabla1[[#This Row],[mto_devenga_08]]</f>
        <v>0</v>
      </c>
      <c r="DS85" s="76">
        <f>+Tabla1[[#This Row],[mto_devenga_09]]</f>
        <v>4587.6400000000003</v>
      </c>
      <c r="DT85" s="76">
        <f>IFERROR(VLOOKUP(Tabla1[[#This Row],[COD SE]],PF_OCTUBRE,14,0),"0")</f>
        <v>0</v>
      </c>
      <c r="DU85" s="76">
        <f>IFERROR(VLOOKUP(Tabla1[[#This Row],[COD SE]],PF_OCTUBRE,15,0),"0")</f>
        <v>3212.36</v>
      </c>
      <c r="DV85" s="76">
        <f>IFERROR(VLOOKUP(Tabla1[[#This Row],[COD SE]],PF_OCTUBRE,16,0),"0")</f>
        <v>0</v>
      </c>
      <c r="DW85" s="76">
        <f>+SUM(Tabla1[[#This Row],[EJECUTADO 01]:[PF DICIEMBRE
]])</f>
        <v>7800</v>
      </c>
      <c r="DX85" s="76">
        <f>IFERROR(VLOOKUP(Tabla1[[#This Row],[COD SE]],PF_OCTUBRE,18,0),"0")</f>
        <v>0</v>
      </c>
      <c r="DY85" s="76">
        <f>IFERROR(VLOOKUP(Tabla1[[#This Row],[COD SE]],PF_OCTUBRE,19,0),"0")</f>
        <v>0</v>
      </c>
      <c r="DZ85" s="76">
        <f>IFERROR(VLOOKUP(Tabla1[[#This Row],[COD SE]],PF_OCTUBRE,20,0),"0")</f>
        <v>0</v>
      </c>
      <c r="EA85" s="76">
        <f>+Tabla1[[#This Row],[TOTAL EJEC REAL]]+Tabla1[[#This Row],[SALDO FINAL]]</f>
        <v>7800</v>
      </c>
      <c r="EB85" s="76">
        <f>IFERROR(VLOOKUP(Tabla1[[#This Row],[COD SE]],PF_OCTUBRE,22,0),"0")</f>
        <v>0</v>
      </c>
      <c r="EC85" s="76">
        <f>+IFERROR(VLOOKUP(Tabla1[[#This Row],[COD SE]],SALDO_ESC_2,7,0),0)</f>
        <v>0</v>
      </c>
      <c r="ED85" s="76">
        <f>+IFERROR(VLOOKUP(Tabla1[[#This Row],[COD SE]],SALDO_ESC_3,7,0),0)</f>
        <v>0</v>
      </c>
      <c r="EE85" s="76">
        <f>+Tabla1[[#This Row],[mto_pim]]-Tabla1[[#This Row],[TRANSF ESC2 ]]</f>
        <v>7800</v>
      </c>
      <c r="EF85" s="76">
        <f>+Tabla1[[#This Row],[mto_pim]]-Tabla1[[#This Row],[TRANFS ESC 3 ]]</f>
        <v>7800</v>
      </c>
      <c r="EG85" s="76">
        <f>+IFERROR(VLOOKUP(Tabla1[[#This Row],[COD SE]],HISTORICO,4,0),0)</f>
        <v>0</v>
      </c>
      <c r="EH85" s="76">
        <f>+IFERROR(VLOOKUP(Tabla1[[#This Row],[COD SE]],HISTORICO,5,0),0)</f>
        <v>0</v>
      </c>
      <c r="EI85" s="76">
        <f>+IFERROR(VLOOKUP(Tabla1[[#This Row],[COD SE]],HISTORICO,6,0),0)</f>
        <v>0</v>
      </c>
      <c r="EJ85" s="76">
        <f>+IFERROR(VLOOKUP(Tabla1[[#This Row],[COD SE]],HISTORICO,7,0),0)</f>
        <v>0</v>
      </c>
      <c r="EK85" s="76">
        <f>+IFERROR(VLOOKUP(Tabla1[[#This Row],[COD SE]],HISTORICO,8,0),0)</f>
        <v>7800</v>
      </c>
      <c r="EL85" s="76">
        <f>+IFERROR(VLOOKUP(Tabla1[[#This Row],[COD SE]],HISTORICO,9,0),0)</f>
        <v>0</v>
      </c>
      <c r="EM85" s="76">
        <f>+IFERROR(VLOOKUP(Tabla1[[#This Row],[COD SE]],HISTORICO,10,0),0)</f>
        <v>0</v>
      </c>
      <c r="EN85" s="76">
        <f>+IFERROR(VLOOKUP(Tabla1[[#This Row],[COD SE]],HISTORICO,11,0),0)</f>
        <v>0</v>
      </c>
      <c r="EO85" s="76">
        <f>+IFERROR(VLOOKUP(Tabla1[[#This Row],[COD SE]],HISTORICO,12,0),0)</f>
        <v>0</v>
      </c>
      <c r="EP85" s="58">
        <f>+SUM(Tabla1[[#This Row],[EJECUTADO 01]:[EJECUTADO 03]])</f>
        <v>0</v>
      </c>
      <c r="EQ85" s="58">
        <f>+SUM(Tabla1[[#This Row],[EJECUTADO 04]:[EJECUTADO 06]])</f>
        <v>0</v>
      </c>
      <c r="ER85" s="58">
        <f>+SUM(Tabla1[[#This Row],[EJECUTADO 07]:[EJECUTADO 09]])</f>
        <v>4587.6400000000003</v>
      </c>
      <c r="ES85" s="58">
        <f>+SUM(Tabla1[[#This Row],[PF OCTUBRE]:[PF DICIEMBRE
]])</f>
        <v>3212.36</v>
      </c>
      <c r="ET85" s="58">
        <f>+SUM(Tabla1[[#This Row],[EJECUTADO 01]:[EJECUTADO 09]])</f>
        <v>4587.6400000000003</v>
      </c>
    </row>
    <row r="86" spans="1:150" ht="12.75" customHeight="1" x14ac:dyDescent="0.2">
      <c r="A86" s="369">
        <v>2025</v>
      </c>
      <c r="B86" s="369" t="s">
        <v>1969</v>
      </c>
      <c r="C86" s="369" t="s">
        <v>1970</v>
      </c>
      <c r="D86" s="369" t="s">
        <v>1971</v>
      </c>
      <c r="E86" s="369">
        <v>1650</v>
      </c>
      <c r="F86" s="369" t="s">
        <v>1599</v>
      </c>
      <c r="G86" s="369" t="s">
        <v>1999</v>
      </c>
      <c r="H86" s="369" t="s">
        <v>1606</v>
      </c>
      <c r="I86" s="369" t="s">
        <v>2000</v>
      </c>
      <c r="J86" s="369" t="s">
        <v>2033</v>
      </c>
      <c r="K86" s="369" t="s">
        <v>1975</v>
      </c>
      <c r="L86" s="369" t="s">
        <v>2034</v>
      </c>
      <c r="M86" s="369" t="s">
        <v>2035</v>
      </c>
      <c r="N86" s="369">
        <v>1</v>
      </c>
      <c r="O86" s="369" t="s">
        <v>2036</v>
      </c>
      <c r="P86" s="369" t="s">
        <v>2032</v>
      </c>
      <c r="Q86" s="369">
        <v>183</v>
      </c>
      <c r="R86" s="369">
        <v>0</v>
      </c>
      <c r="S86" s="369">
        <v>0</v>
      </c>
      <c r="T86" s="369">
        <v>0</v>
      </c>
      <c r="U86" s="369">
        <v>6</v>
      </c>
      <c r="V86" s="369" t="s">
        <v>1980</v>
      </c>
      <c r="W86" s="369" t="s">
        <v>1981</v>
      </c>
      <c r="X86" s="369" t="s">
        <v>1981</v>
      </c>
      <c r="Y86" s="369" t="s">
        <v>1983</v>
      </c>
      <c r="Z86" s="369" t="s">
        <v>1984</v>
      </c>
      <c r="AA86" s="369" t="s">
        <v>2004</v>
      </c>
      <c r="AB86" s="369" t="s">
        <v>1986</v>
      </c>
      <c r="AC86" s="369" t="s">
        <v>1672</v>
      </c>
      <c r="AD86" s="369" t="s">
        <v>1673</v>
      </c>
      <c r="AE86" s="369" t="s">
        <v>1674</v>
      </c>
      <c r="AF86" s="369" t="s">
        <v>1675</v>
      </c>
      <c r="AG86" s="369" t="s">
        <v>1676</v>
      </c>
      <c r="AH86" s="369">
        <v>12000</v>
      </c>
      <c r="AI86" s="369">
        <v>0</v>
      </c>
      <c r="AJ86" s="369">
        <v>12000</v>
      </c>
      <c r="AK86" s="370">
        <v>0</v>
      </c>
      <c r="AL86" s="370">
        <v>0</v>
      </c>
      <c r="AM86" s="370">
        <v>0</v>
      </c>
      <c r="AN86" s="370">
        <v>0</v>
      </c>
      <c r="AO86" s="370">
        <v>0</v>
      </c>
      <c r="AP86" s="370">
        <v>0</v>
      </c>
      <c r="AQ86" s="370">
        <v>0</v>
      </c>
      <c r="AR86" s="370">
        <v>0</v>
      </c>
      <c r="AS86" s="370">
        <v>0</v>
      </c>
      <c r="AT86" s="370">
        <v>0</v>
      </c>
      <c r="AU86" s="370">
        <v>0</v>
      </c>
      <c r="AV86" s="370">
        <v>0</v>
      </c>
      <c r="AW86" s="370">
        <v>0</v>
      </c>
      <c r="AX86" s="370">
        <v>0</v>
      </c>
      <c r="AY86" s="370">
        <v>0</v>
      </c>
      <c r="AZ86" s="370">
        <v>0</v>
      </c>
      <c r="BA86" s="370">
        <v>0</v>
      </c>
      <c r="BB86" s="370">
        <v>0</v>
      </c>
      <c r="BC86" s="370">
        <v>0</v>
      </c>
      <c r="BD86" s="370">
        <v>0</v>
      </c>
      <c r="BE86" s="370">
        <v>0</v>
      </c>
      <c r="BF86" s="370">
        <v>0</v>
      </c>
      <c r="BG86" s="370">
        <v>0</v>
      </c>
      <c r="BH86" s="370">
        <v>0</v>
      </c>
      <c r="BI86" s="370">
        <v>0</v>
      </c>
      <c r="BJ86" s="370">
        <v>0</v>
      </c>
      <c r="BK86" s="370">
        <v>0</v>
      </c>
      <c r="BL86" s="370">
        <v>0</v>
      </c>
      <c r="BM86" s="370">
        <v>0</v>
      </c>
      <c r="BN86" s="370">
        <v>0</v>
      </c>
      <c r="BO86" s="370">
        <v>0</v>
      </c>
      <c r="BP86" s="370">
        <v>0</v>
      </c>
      <c r="BQ86" s="370">
        <v>0</v>
      </c>
      <c r="BR86" s="370">
        <v>0</v>
      </c>
      <c r="BS86" s="370">
        <v>0</v>
      </c>
      <c r="BT86" s="370">
        <v>0</v>
      </c>
      <c r="BU86" s="370">
        <v>0</v>
      </c>
      <c r="BV86" s="370">
        <v>0</v>
      </c>
      <c r="BW86" s="370">
        <v>0</v>
      </c>
      <c r="BX86" s="370">
        <v>0</v>
      </c>
      <c r="BY86" s="370">
        <v>0</v>
      </c>
      <c r="BZ86" s="370">
        <v>0</v>
      </c>
      <c r="CA86" s="370">
        <v>0</v>
      </c>
      <c r="CB86" s="370">
        <v>0</v>
      </c>
      <c r="CC86" s="370">
        <v>0</v>
      </c>
      <c r="CD86" s="370">
        <v>0</v>
      </c>
      <c r="CE86" s="370">
        <v>0</v>
      </c>
      <c r="CF86" s="370">
        <v>0</v>
      </c>
      <c r="CG86" s="370">
        <v>0</v>
      </c>
      <c r="CH86" s="370">
        <v>0</v>
      </c>
      <c r="CI86" s="48" t="s">
        <v>1987</v>
      </c>
      <c r="CJ86" s="48" t="s">
        <v>1991</v>
      </c>
      <c r="CK86" s="48" t="s">
        <v>1987</v>
      </c>
      <c r="CL86" s="48" t="s">
        <v>1990</v>
      </c>
      <c r="CM86" s="48" t="s">
        <v>1987</v>
      </c>
      <c r="CN86" s="48" t="s">
        <v>1990</v>
      </c>
      <c r="CO86" s="48" t="str">
        <f t="shared" si="28"/>
        <v>2.3.2.1.2.1</v>
      </c>
      <c r="CP86" s="48" t="str">
        <f>+VLOOKUP(Tabla1[[#This Row],[ESPECÍFICA]],CLASIFICADOR_,2,0)</f>
        <v>2.3.2.1.2.1 - PASAJES Y GASTOS DE TRANSPORTE</v>
      </c>
      <c r="CQ86" s="48" t="str">
        <f>+VLOOKUP(Tabla1[[#This Row],[ESPECÍFICA]],CLASIFICADOR_,3,0)</f>
        <v>2.3.2.1 - VIAJES</v>
      </c>
      <c r="CR86" s="48" t="str">
        <f>+VLOOKUP(Tabla1[[#This Row],[ESPECÍFICA]],CLASIFICADOR_,4,0)</f>
        <v>Límite de Gasto</v>
      </c>
      <c r="CS86" s="48" t="str">
        <f>+VLOOKUP(Tabla1[[#This Row],[ESPECÍFICA]],CLASIFICADOR_,5,0)</f>
        <v>10.6 b)</v>
      </c>
      <c r="CT86" s="113" t="str">
        <f>+VLOOKUP(Tabla1[[#This Row],[ESPECÍFICA]],CLASIFICADOR_,6,0)</f>
        <v>N/R</v>
      </c>
      <c r="CU86" s="48" t="str">
        <f>+VLOOKUP(Tabla1[[#This Row],[ESPECÍFICA]],CLASIFICADOR_,7,0)</f>
        <v>N/R</v>
      </c>
      <c r="CV86" s="48">
        <f>+VLOOKUP(Tabla1[[#This Row],[ESPECÍFICA]],CLASIFICADOR_,8,0)</f>
        <v>0</v>
      </c>
      <c r="CW86" s="113" t="str">
        <f>+CONCATENATE("2.",Tabla1[[#This Row],[generica]])</f>
        <v>2.3.BIENES Y SERVICIOS</v>
      </c>
      <c r="CX86" s="48" t="str">
        <f t="shared" si="17"/>
        <v>0006-JEFATURA</v>
      </c>
      <c r="CY86" s="113" t="str">
        <f t="shared" si="18"/>
        <v>0006-JEFATURA</v>
      </c>
      <c r="CZ86" s="20" t="str">
        <f t="shared" si="19"/>
        <v>0006-JEFATURA</v>
      </c>
      <c r="DA86" s="113" t="str">
        <f>+CONCATENATE(Tabla1[[#This Row],[CC COMPLETO]],Tabla1[[#This Row],[ESPECÍFICA]])</f>
        <v>0006-JEFATURA2.3.2.1.2.1</v>
      </c>
      <c r="DB86" s="49">
        <f t="shared" si="20"/>
        <v>0</v>
      </c>
      <c r="DC86" s="49">
        <f t="shared" si="21"/>
        <v>0</v>
      </c>
      <c r="DD86" s="49">
        <f t="shared" si="22"/>
        <v>0</v>
      </c>
      <c r="DE86" s="49">
        <f t="shared" si="23"/>
        <v>12000</v>
      </c>
      <c r="DF86" s="49">
        <f t="shared" si="24"/>
        <v>0</v>
      </c>
      <c r="DG86" s="49">
        <f t="shared" si="25"/>
        <v>0</v>
      </c>
      <c r="DH86" s="49">
        <f t="shared" si="26"/>
        <v>12000</v>
      </c>
      <c r="DI86" s="50">
        <f t="shared" si="27"/>
        <v>0</v>
      </c>
      <c r="DJ86" s="78">
        <f>+SUM(Tabla1[[#This Row],[EJECUTADO 01]:[EJECUTADO 06]])</f>
        <v>0</v>
      </c>
      <c r="DK86" s="78">
        <f>+Tabla1[[#This Row],[mto_devenga_01]]</f>
        <v>0</v>
      </c>
      <c r="DL86" s="78">
        <f>+Tabla1[[#This Row],[mto_devenga_02]]</f>
        <v>0</v>
      </c>
      <c r="DM86" s="78">
        <f>+Tabla1[[#This Row],[mto_devenga_03]]</f>
        <v>0</v>
      </c>
      <c r="DN86" s="78">
        <f>+Tabla1[[#This Row],[mto_devenga_04]]</f>
        <v>0</v>
      </c>
      <c r="DO86" s="78">
        <f>+Tabla1[[#This Row],[mto_devenga_05]]</f>
        <v>0</v>
      </c>
      <c r="DP86" s="76">
        <f>+Tabla1[[#This Row],[mto_devenga_06]]</f>
        <v>0</v>
      </c>
      <c r="DQ86" s="76">
        <f>+Tabla1[[#This Row],[mto_devenga_07]]</f>
        <v>0</v>
      </c>
      <c r="DR86" s="76">
        <f>+Tabla1[[#This Row],[mto_devenga_08]]</f>
        <v>0</v>
      </c>
      <c r="DS86" s="76">
        <f>+Tabla1[[#This Row],[mto_devenga_09]]</f>
        <v>0</v>
      </c>
      <c r="DT86" s="76">
        <f>IFERROR(VLOOKUP(Tabla1[[#This Row],[COD SE]],PF_OCTUBRE,14,0),"0")</f>
        <v>0</v>
      </c>
      <c r="DU86" s="76">
        <f>IFERROR(VLOOKUP(Tabla1[[#This Row],[COD SE]],PF_OCTUBRE,15,0),"0")</f>
        <v>0</v>
      </c>
      <c r="DV86" s="76">
        <f>IFERROR(VLOOKUP(Tabla1[[#This Row],[COD SE]],PF_OCTUBRE,16,0),"0")</f>
        <v>12000</v>
      </c>
      <c r="DW86" s="76">
        <f>+SUM(Tabla1[[#This Row],[EJECUTADO 01]:[PF DICIEMBRE
]])</f>
        <v>12000</v>
      </c>
      <c r="DX86" s="76">
        <f>IFERROR(VLOOKUP(Tabla1[[#This Row],[COD SE]],PF_OCTUBRE,18,0),"0")</f>
        <v>0</v>
      </c>
      <c r="DY86" s="76">
        <f>IFERROR(VLOOKUP(Tabla1[[#This Row],[COD SE]],PF_OCTUBRE,19,0),"0")</f>
        <v>0</v>
      </c>
      <c r="DZ86" s="76">
        <f>IFERROR(VLOOKUP(Tabla1[[#This Row],[COD SE]],PF_OCTUBRE,20,0),"0")</f>
        <v>0</v>
      </c>
      <c r="EA86" s="76">
        <f>+Tabla1[[#This Row],[TOTAL EJEC REAL]]+Tabla1[[#This Row],[SALDO FINAL]]</f>
        <v>12000</v>
      </c>
      <c r="EB86" s="76">
        <f>IFERROR(VLOOKUP(Tabla1[[#This Row],[COD SE]],PF_OCTUBRE,22,0),"0")</f>
        <v>12000</v>
      </c>
      <c r="EC86" s="76">
        <f>+IFERROR(VLOOKUP(Tabla1[[#This Row],[COD SE]],SALDO_ESC_2,7,0),0)</f>
        <v>0</v>
      </c>
      <c r="ED86" s="76">
        <f>+IFERROR(VLOOKUP(Tabla1[[#This Row],[COD SE]],SALDO_ESC_3,7,0),0)</f>
        <v>0</v>
      </c>
      <c r="EE86" s="76">
        <f>+Tabla1[[#This Row],[mto_pim]]-Tabla1[[#This Row],[TRANSF ESC2 ]]</f>
        <v>12000</v>
      </c>
      <c r="EF86" s="76">
        <f>+Tabla1[[#This Row],[mto_pim]]-Tabla1[[#This Row],[TRANFS ESC 3 ]]</f>
        <v>12000</v>
      </c>
      <c r="EG86" s="76">
        <f>+IFERROR(VLOOKUP(Tabla1[[#This Row],[COD SE]],HISTORICO,4,0),0)</f>
        <v>0</v>
      </c>
      <c r="EH86" s="76">
        <f>+IFERROR(VLOOKUP(Tabla1[[#This Row],[COD SE]],HISTORICO,5,0),0)</f>
        <v>0</v>
      </c>
      <c r="EI86" s="76">
        <f>+IFERROR(VLOOKUP(Tabla1[[#This Row],[COD SE]],HISTORICO,6,0),0)</f>
        <v>12000</v>
      </c>
      <c r="EJ86" s="76">
        <f>+IFERROR(VLOOKUP(Tabla1[[#This Row],[COD SE]],HISTORICO,7,0),0)</f>
        <v>0</v>
      </c>
      <c r="EK86" s="76">
        <f>+IFERROR(VLOOKUP(Tabla1[[#This Row],[COD SE]],HISTORICO,8,0),0)</f>
        <v>0</v>
      </c>
      <c r="EL86" s="76">
        <f>+IFERROR(VLOOKUP(Tabla1[[#This Row],[COD SE]],HISTORICO,9,0),0)</f>
        <v>0</v>
      </c>
      <c r="EM86" s="76">
        <f>+IFERROR(VLOOKUP(Tabla1[[#This Row],[COD SE]],HISTORICO,10,0),0)</f>
        <v>0</v>
      </c>
      <c r="EN86" s="76">
        <f>+IFERROR(VLOOKUP(Tabla1[[#This Row],[COD SE]],HISTORICO,11,0),0)</f>
        <v>0</v>
      </c>
      <c r="EO86" s="76">
        <f>+IFERROR(VLOOKUP(Tabla1[[#This Row],[COD SE]],HISTORICO,12,0),0)</f>
        <v>0</v>
      </c>
      <c r="EP86" s="58">
        <f>+SUM(Tabla1[[#This Row],[EJECUTADO 01]:[EJECUTADO 03]])</f>
        <v>0</v>
      </c>
      <c r="EQ86" s="58">
        <f>+SUM(Tabla1[[#This Row],[EJECUTADO 04]:[EJECUTADO 06]])</f>
        <v>0</v>
      </c>
      <c r="ER86" s="58">
        <f>+SUM(Tabla1[[#This Row],[EJECUTADO 07]:[EJECUTADO 09]])</f>
        <v>0</v>
      </c>
      <c r="ES86" s="58">
        <f>+SUM(Tabla1[[#This Row],[PF OCTUBRE]:[PF DICIEMBRE
]])</f>
        <v>12000</v>
      </c>
      <c r="ET86" s="58">
        <f>+SUM(Tabla1[[#This Row],[EJECUTADO 01]:[EJECUTADO 09]])</f>
        <v>0</v>
      </c>
    </row>
    <row r="87" spans="1:150" ht="12.75" customHeight="1" x14ac:dyDescent="0.2">
      <c r="A87" s="369">
        <v>2025</v>
      </c>
      <c r="B87" s="369" t="s">
        <v>1969</v>
      </c>
      <c r="C87" s="369" t="s">
        <v>1970</v>
      </c>
      <c r="D87" s="369" t="s">
        <v>1971</v>
      </c>
      <c r="E87" s="369">
        <v>1650</v>
      </c>
      <c r="F87" s="369" t="s">
        <v>1599</v>
      </c>
      <c r="G87" s="369" t="s">
        <v>1999</v>
      </c>
      <c r="H87" s="369" t="s">
        <v>1606</v>
      </c>
      <c r="I87" s="369" t="s">
        <v>2000</v>
      </c>
      <c r="J87" s="369" t="s">
        <v>2033</v>
      </c>
      <c r="K87" s="369" t="s">
        <v>1975</v>
      </c>
      <c r="L87" s="369" t="s">
        <v>2034</v>
      </c>
      <c r="M87" s="369" t="s">
        <v>2035</v>
      </c>
      <c r="N87" s="369">
        <v>2</v>
      </c>
      <c r="O87" s="369" t="s">
        <v>2036</v>
      </c>
      <c r="P87" s="369" t="s">
        <v>2032</v>
      </c>
      <c r="Q87" s="369">
        <v>76</v>
      </c>
      <c r="R87" s="369">
        <v>0</v>
      </c>
      <c r="S87" s="369">
        <v>0</v>
      </c>
      <c r="T87" s="369">
        <v>0</v>
      </c>
      <c r="U87" s="369">
        <v>7</v>
      </c>
      <c r="V87" s="369" t="s">
        <v>1980</v>
      </c>
      <c r="W87" s="369" t="s">
        <v>1981</v>
      </c>
      <c r="X87" s="369" t="s">
        <v>1982</v>
      </c>
      <c r="Y87" s="369" t="s">
        <v>1983</v>
      </c>
      <c r="Z87" s="369" t="s">
        <v>1984</v>
      </c>
      <c r="AA87" s="369" t="s">
        <v>2004</v>
      </c>
      <c r="AB87" s="369" t="s">
        <v>1986</v>
      </c>
      <c r="AC87" s="369" t="s">
        <v>1672</v>
      </c>
      <c r="AD87" s="369" t="s">
        <v>1673</v>
      </c>
      <c r="AE87" s="369" t="s">
        <v>1678</v>
      </c>
      <c r="AF87" s="369" t="s">
        <v>1810</v>
      </c>
      <c r="AG87" s="369" t="s">
        <v>2016</v>
      </c>
      <c r="AH87" s="369">
        <v>0</v>
      </c>
      <c r="AI87" s="369">
        <v>14690</v>
      </c>
      <c r="AJ87" s="369">
        <v>14690</v>
      </c>
      <c r="AK87" s="370">
        <v>7345</v>
      </c>
      <c r="AL87" s="370">
        <v>7345</v>
      </c>
      <c r="AM87" s="370">
        <v>0</v>
      </c>
      <c r="AN87" s="370">
        <v>0</v>
      </c>
      <c r="AO87" s="370">
        <v>0</v>
      </c>
      <c r="AP87" s="370">
        <v>0</v>
      </c>
      <c r="AQ87" s="370">
        <v>0</v>
      </c>
      <c r="AR87" s="370">
        <v>0</v>
      </c>
      <c r="AS87" s="370">
        <v>1130</v>
      </c>
      <c r="AT87" s="370">
        <v>1130</v>
      </c>
      <c r="AU87" s="370">
        <v>1130</v>
      </c>
      <c r="AV87" s="370">
        <v>1130</v>
      </c>
      <c r="AW87" s="370">
        <v>0</v>
      </c>
      <c r="AX87" s="370">
        <v>0</v>
      </c>
      <c r="AY87" s="370">
        <v>0</v>
      </c>
      <c r="AZ87" s="370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1130</v>
      </c>
      <c r="BF87" s="370">
        <v>1130</v>
      </c>
      <c r="BG87" s="370">
        <v>1130</v>
      </c>
      <c r="BH87" s="370">
        <v>1130</v>
      </c>
      <c r="BI87" s="370">
        <v>0</v>
      </c>
      <c r="BJ87" s="370">
        <v>0</v>
      </c>
      <c r="BK87" s="370">
        <v>0</v>
      </c>
      <c r="BL87" s="370">
        <v>0</v>
      </c>
      <c r="BM87" s="370">
        <v>0</v>
      </c>
      <c r="BN87" s="370">
        <v>0</v>
      </c>
      <c r="BO87" s="370">
        <v>0</v>
      </c>
      <c r="BP87" s="370">
        <v>0</v>
      </c>
      <c r="BQ87" s="370">
        <v>1130</v>
      </c>
      <c r="BR87" s="370">
        <v>1130</v>
      </c>
      <c r="BS87" s="370">
        <v>1130</v>
      </c>
      <c r="BT87" s="370">
        <v>1130</v>
      </c>
      <c r="BU87" s="370">
        <v>0</v>
      </c>
      <c r="BV87" s="370">
        <v>0</v>
      </c>
      <c r="BW87" s="370">
        <v>0</v>
      </c>
      <c r="BX87" s="370">
        <v>0</v>
      </c>
      <c r="BY87" s="370">
        <v>0</v>
      </c>
      <c r="BZ87" s="370">
        <v>0</v>
      </c>
      <c r="CA87" s="370">
        <v>0</v>
      </c>
      <c r="CB87" s="370">
        <v>0</v>
      </c>
      <c r="CC87" s="370">
        <v>1130</v>
      </c>
      <c r="CD87" s="370">
        <v>1130</v>
      </c>
      <c r="CE87" s="370">
        <v>1130</v>
      </c>
      <c r="CF87" s="370">
        <v>1130</v>
      </c>
      <c r="CG87" s="370">
        <v>0</v>
      </c>
      <c r="CH87" s="370">
        <v>0</v>
      </c>
      <c r="CI87" s="48" t="s">
        <v>1987</v>
      </c>
      <c r="CJ87" s="48" t="s">
        <v>1991</v>
      </c>
      <c r="CK87" s="48" t="s">
        <v>1987</v>
      </c>
      <c r="CL87" s="48" t="s">
        <v>1989</v>
      </c>
      <c r="CM87" s="48" t="s">
        <v>2011</v>
      </c>
      <c r="CN87" s="48" t="s">
        <v>1987</v>
      </c>
      <c r="CO87" s="48" t="str">
        <f t="shared" si="28"/>
        <v>2.3.2.7.5.2</v>
      </c>
      <c r="CP87" s="48" t="str">
        <f>+VLOOKUP(Tabla1[[#This Row],[ESPECÍFICA]],CLASIFICADOR_,2,0)</f>
        <v>2.3.2.7.5.2 - PROPINAS PARA PRACTICANTES</v>
      </c>
      <c r="CQ87" s="48" t="str">
        <f>+VLOOKUP(Tabla1[[#This Row],[ESPECÍFICA]],CLASIFICADOR_,3,0)</f>
        <v>2.3.2.7 - SERVICIOS PROFESIONALES Y TECNICOS</v>
      </c>
      <c r="CR87" s="48" t="str">
        <f>+VLOOKUP(Tabla1[[#This Row],[ESPECÍFICA]],CLASIFICADOR_,4,0)</f>
        <v xml:space="preserve"> </v>
      </c>
      <c r="CS87" s="48">
        <f>+VLOOKUP(Tabla1[[#This Row],[ESPECÍFICA]],CLASIFICADOR_,5,0)</f>
        <v>0</v>
      </c>
      <c r="CT87" s="113" t="str">
        <f>+VLOOKUP(Tabla1[[#This Row],[ESPECÍFICA]],CLASIFICADOR_,6,0)</f>
        <v>N/R</v>
      </c>
      <c r="CU87" s="48" t="str">
        <f>+VLOOKUP(Tabla1[[#This Row],[ESPECÍFICA]],CLASIFICADOR_,7,0)</f>
        <v>N/R</v>
      </c>
      <c r="CV87" s="48">
        <f>+VLOOKUP(Tabla1[[#This Row],[ESPECÍFICA]],CLASIFICADOR_,8,0)</f>
        <v>0</v>
      </c>
      <c r="CW87" s="113" t="str">
        <f>+CONCATENATE("2.",Tabla1[[#This Row],[generica]])</f>
        <v>2.3.BIENES Y SERVICIOS</v>
      </c>
      <c r="CX87" s="48" t="str">
        <f t="shared" si="17"/>
        <v>0007-GG</v>
      </c>
      <c r="CY87" s="113" t="str">
        <f t="shared" si="18"/>
        <v>0007-GG</v>
      </c>
      <c r="CZ87" s="20" t="str">
        <f t="shared" si="19"/>
        <v>0007-GG</v>
      </c>
      <c r="DA87" s="113" t="str">
        <f>+CONCATENATE(Tabla1[[#This Row],[CC COMPLETO]],Tabla1[[#This Row],[ESPECÍFICA]])</f>
        <v>0007-GG2.3.2.7.5.2</v>
      </c>
      <c r="DB87" s="49">
        <f t="shared" si="20"/>
        <v>4520</v>
      </c>
      <c r="DC87" s="49">
        <f t="shared" si="21"/>
        <v>4520</v>
      </c>
      <c r="DD87" s="49">
        <f t="shared" si="22"/>
        <v>4520</v>
      </c>
      <c r="DE87" s="49">
        <f t="shared" si="23"/>
        <v>7345</v>
      </c>
      <c r="DF87" s="49">
        <f t="shared" si="24"/>
        <v>0</v>
      </c>
      <c r="DG87" s="49">
        <f t="shared" si="25"/>
        <v>2825</v>
      </c>
      <c r="DH87" s="49">
        <f t="shared" si="26"/>
        <v>10170</v>
      </c>
      <c r="DI87" s="50">
        <f t="shared" si="27"/>
        <v>0</v>
      </c>
      <c r="DJ87" s="78">
        <f>+SUM(Tabla1[[#This Row],[EJECUTADO 01]:[EJECUTADO 06]])</f>
        <v>0</v>
      </c>
      <c r="DK87" s="78">
        <f>+Tabla1[[#This Row],[mto_devenga_01]]</f>
        <v>0</v>
      </c>
      <c r="DL87" s="78">
        <f>+Tabla1[[#This Row],[mto_devenga_02]]</f>
        <v>0</v>
      </c>
      <c r="DM87" s="78">
        <f>+Tabla1[[#This Row],[mto_devenga_03]]</f>
        <v>0</v>
      </c>
      <c r="DN87" s="78">
        <f>+Tabla1[[#This Row],[mto_devenga_04]]</f>
        <v>0</v>
      </c>
      <c r="DO87" s="78">
        <f>+Tabla1[[#This Row],[mto_devenga_05]]</f>
        <v>0</v>
      </c>
      <c r="DP87" s="76">
        <f>+Tabla1[[#This Row],[mto_devenga_06]]</f>
        <v>0</v>
      </c>
      <c r="DQ87" s="76">
        <f>+Tabla1[[#This Row],[mto_devenga_07]]</f>
        <v>1130</v>
      </c>
      <c r="DR87" s="76">
        <f>+Tabla1[[#This Row],[mto_devenga_08]]</f>
        <v>1130</v>
      </c>
      <c r="DS87" s="76">
        <f>+Tabla1[[#This Row],[mto_devenga_09]]</f>
        <v>1130</v>
      </c>
      <c r="DT87" s="76">
        <f>IFERROR(VLOOKUP(Tabla1[[#This Row],[COD SE]],PF_OCTUBRE,14,0),"0")</f>
        <v>1130</v>
      </c>
      <c r="DU87" s="76">
        <f>IFERROR(VLOOKUP(Tabla1[[#This Row],[COD SE]],PF_OCTUBRE,15,0),"0")</f>
        <v>1130</v>
      </c>
      <c r="DV87" s="76">
        <f>IFERROR(VLOOKUP(Tabla1[[#This Row],[COD SE]],PF_OCTUBRE,16,0),"0")</f>
        <v>9040</v>
      </c>
      <c r="DW87" s="76">
        <f>+SUM(Tabla1[[#This Row],[EJECUTADO 01]:[PF DICIEMBRE
]])</f>
        <v>14690</v>
      </c>
      <c r="DX87" s="76">
        <f>IFERROR(VLOOKUP(Tabla1[[#This Row],[COD SE]],PF_OCTUBRE,18,0),"0")</f>
        <v>0</v>
      </c>
      <c r="DY87" s="76">
        <f>IFERROR(VLOOKUP(Tabla1[[#This Row],[COD SE]],PF_OCTUBRE,19,0),"0")</f>
        <v>0</v>
      </c>
      <c r="DZ87" s="76">
        <f>IFERROR(VLOOKUP(Tabla1[[#This Row],[COD SE]],PF_OCTUBRE,20,0),"0")</f>
        <v>0</v>
      </c>
      <c r="EA87" s="76">
        <f>+Tabla1[[#This Row],[TOTAL EJEC REAL]]+Tabla1[[#This Row],[SALDO FINAL]]</f>
        <v>14690</v>
      </c>
      <c r="EB87" s="76">
        <f>IFERROR(VLOOKUP(Tabla1[[#This Row],[COD SE]],PF_OCTUBRE,22,0),"0")</f>
        <v>9040</v>
      </c>
      <c r="EC87" s="76">
        <f>+IFERROR(VLOOKUP(Tabla1[[#This Row],[COD SE]],SALDO_ESC_2,7,0),0)</f>
        <v>0</v>
      </c>
      <c r="ED87" s="76">
        <f>+IFERROR(VLOOKUP(Tabla1[[#This Row],[COD SE]],SALDO_ESC_3,7,0),0)</f>
        <v>0</v>
      </c>
      <c r="EE87" s="76">
        <f>+Tabla1[[#This Row],[mto_pim]]-Tabla1[[#This Row],[TRANSF ESC2 ]]</f>
        <v>14690</v>
      </c>
      <c r="EF87" s="76">
        <f>+Tabla1[[#This Row],[mto_pim]]-Tabla1[[#This Row],[TRANFS ESC 3 ]]</f>
        <v>14690</v>
      </c>
      <c r="EG87" s="76">
        <f>+IFERROR(VLOOKUP(Tabla1[[#This Row],[COD SE]],HISTORICO,4,0),0)</f>
        <v>0</v>
      </c>
      <c r="EH87" s="76">
        <f>+IFERROR(VLOOKUP(Tabla1[[#This Row],[COD SE]],HISTORICO,5,0),0)</f>
        <v>0</v>
      </c>
      <c r="EI87" s="76">
        <f>+IFERROR(VLOOKUP(Tabla1[[#This Row],[COD SE]],HISTORICO,6,0),0)</f>
        <v>0</v>
      </c>
      <c r="EJ87" s="76">
        <f>+IFERROR(VLOOKUP(Tabla1[[#This Row],[COD SE]],HISTORICO,7,0),0)</f>
        <v>0</v>
      </c>
      <c r="EK87" s="76">
        <f>+IFERROR(VLOOKUP(Tabla1[[#This Row],[COD SE]],HISTORICO,8,0),0)</f>
        <v>0</v>
      </c>
      <c r="EL87" s="76">
        <f>+IFERROR(VLOOKUP(Tabla1[[#This Row],[COD SE]],HISTORICO,9,0),0)</f>
        <v>0</v>
      </c>
      <c r="EM87" s="76">
        <f>+IFERROR(VLOOKUP(Tabla1[[#This Row],[COD SE]],HISTORICO,10,0),0)</f>
        <v>1130</v>
      </c>
      <c r="EN87" s="76">
        <f>+IFERROR(VLOOKUP(Tabla1[[#This Row],[COD SE]],HISTORICO,11,0),0)</f>
        <v>1130</v>
      </c>
      <c r="EO87" s="76">
        <f>+IFERROR(VLOOKUP(Tabla1[[#This Row],[COD SE]],HISTORICO,12,0),0)</f>
        <v>1130</v>
      </c>
      <c r="EP87" s="58">
        <f>+SUM(Tabla1[[#This Row],[EJECUTADO 01]:[EJECUTADO 03]])</f>
        <v>0</v>
      </c>
      <c r="EQ87" s="58">
        <f>+SUM(Tabla1[[#This Row],[EJECUTADO 04]:[EJECUTADO 06]])</f>
        <v>0</v>
      </c>
      <c r="ER87" s="58">
        <f>+SUM(Tabla1[[#This Row],[EJECUTADO 07]:[EJECUTADO 09]])</f>
        <v>3390</v>
      </c>
      <c r="ES87" s="58">
        <f>+SUM(Tabla1[[#This Row],[PF OCTUBRE]:[PF DICIEMBRE
]])</f>
        <v>11300</v>
      </c>
      <c r="ET87" s="58">
        <f>+SUM(Tabla1[[#This Row],[EJECUTADO 01]:[EJECUTADO 09]])</f>
        <v>3390</v>
      </c>
    </row>
    <row r="88" spans="1:150" ht="12.75" customHeight="1" x14ac:dyDescent="0.2">
      <c r="A88" s="369">
        <v>2025</v>
      </c>
      <c r="B88" s="369" t="s">
        <v>1969</v>
      </c>
      <c r="C88" s="369" t="s">
        <v>1970</v>
      </c>
      <c r="D88" s="369" t="s">
        <v>1971</v>
      </c>
      <c r="E88" s="369">
        <v>1650</v>
      </c>
      <c r="F88" s="369" t="s">
        <v>1599</v>
      </c>
      <c r="G88" s="369" t="s">
        <v>1999</v>
      </c>
      <c r="H88" s="369" t="s">
        <v>1606</v>
      </c>
      <c r="I88" s="369" t="s">
        <v>2000</v>
      </c>
      <c r="J88" s="369" t="s">
        <v>2033</v>
      </c>
      <c r="K88" s="369" t="s">
        <v>1975</v>
      </c>
      <c r="L88" s="369" t="s">
        <v>2034</v>
      </c>
      <c r="M88" s="369" t="s">
        <v>2035</v>
      </c>
      <c r="N88" s="369">
        <v>2</v>
      </c>
      <c r="O88" s="369" t="s">
        <v>2036</v>
      </c>
      <c r="P88" s="369" t="s">
        <v>2032</v>
      </c>
      <c r="Q88" s="369">
        <v>76</v>
      </c>
      <c r="R88" s="369">
        <v>0</v>
      </c>
      <c r="S88" s="369">
        <v>0</v>
      </c>
      <c r="T88" s="369">
        <v>0</v>
      </c>
      <c r="U88" s="369">
        <v>7</v>
      </c>
      <c r="V88" s="369" t="s">
        <v>1980</v>
      </c>
      <c r="W88" s="369" t="s">
        <v>1981</v>
      </c>
      <c r="X88" s="369" t="s">
        <v>1982</v>
      </c>
      <c r="Y88" s="369" t="s">
        <v>1983</v>
      </c>
      <c r="Z88" s="369" t="s">
        <v>1984</v>
      </c>
      <c r="AA88" s="369" t="s">
        <v>2004</v>
      </c>
      <c r="AB88" s="369" t="s">
        <v>1986</v>
      </c>
      <c r="AC88" s="369" t="s">
        <v>1656</v>
      </c>
      <c r="AD88" s="369" t="s">
        <v>1657</v>
      </c>
      <c r="AE88" s="369" t="s">
        <v>1664</v>
      </c>
      <c r="AF88" s="369" t="s">
        <v>1665</v>
      </c>
      <c r="AG88" s="369" t="s">
        <v>1666</v>
      </c>
      <c r="AH88" s="369">
        <v>0</v>
      </c>
      <c r="AI88" s="369">
        <v>41572</v>
      </c>
      <c r="AJ88" s="369">
        <v>41572</v>
      </c>
      <c r="AK88" s="370">
        <v>41572</v>
      </c>
      <c r="AL88" s="370">
        <v>41572</v>
      </c>
      <c r="AM88" s="370">
        <v>0</v>
      </c>
      <c r="AN88" s="370">
        <v>0</v>
      </c>
      <c r="AO88" s="370">
        <v>0</v>
      </c>
      <c r="AP88" s="370">
        <v>10392.86</v>
      </c>
      <c r="AQ88" s="370">
        <v>0</v>
      </c>
      <c r="AR88" s="370">
        <v>0</v>
      </c>
      <c r="AS88" s="370">
        <v>0</v>
      </c>
      <c r="AT88" s="370">
        <v>0</v>
      </c>
      <c r="AU88" s="370">
        <v>0</v>
      </c>
      <c r="AV88" s="370">
        <v>0</v>
      </c>
      <c r="AW88" s="370">
        <v>0</v>
      </c>
      <c r="AX88" s="370">
        <v>0</v>
      </c>
      <c r="AY88" s="370">
        <v>0</v>
      </c>
      <c r="AZ88" s="370">
        <v>0</v>
      </c>
      <c r="BA88" s="370">
        <v>0</v>
      </c>
      <c r="BB88" s="370">
        <v>10392.86</v>
      </c>
      <c r="BC88" s="370">
        <v>0</v>
      </c>
      <c r="BD88" s="370">
        <v>0</v>
      </c>
      <c r="BE88" s="370">
        <v>0</v>
      </c>
      <c r="BF88" s="370">
        <v>0</v>
      </c>
      <c r="BG88" s="370">
        <v>0</v>
      </c>
      <c r="BH88" s="370">
        <v>0</v>
      </c>
      <c r="BI88" s="370">
        <v>0</v>
      </c>
      <c r="BJ88" s="370">
        <v>0</v>
      </c>
      <c r="BK88" s="370">
        <v>0</v>
      </c>
      <c r="BL88" s="370">
        <v>0</v>
      </c>
      <c r="BM88" s="370">
        <v>0</v>
      </c>
      <c r="BN88" s="370">
        <v>10392.86</v>
      </c>
      <c r="BO88" s="370">
        <v>0</v>
      </c>
      <c r="BP88" s="370">
        <v>0</v>
      </c>
      <c r="BQ88" s="370">
        <v>0</v>
      </c>
      <c r="BR88" s="370">
        <v>0</v>
      </c>
      <c r="BS88" s="370">
        <v>0</v>
      </c>
      <c r="BT88" s="370">
        <v>0</v>
      </c>
      <c r="BU88" s="370">
        <v>0</v>
      </c>
      <c r="BV88" s="370">
        <v>0</v>
      </c>
      <c r="BW88" s="370">
        <v>0</v>
      </c>
      <c r="BX88" s="370">
        <v>0</v>
      </c>
      <c r="BY88" s="370">
        <v>0</v>
      </c>
      <c r="BZ88" s="370">
        <v>10392.86</v>
      </c>
      <c r="CA88" s="370">
        <v>0</v>
      </c>
      <c r="CB88" s="370">
        <v>0</v>
      </c>
      <c r="CC88" s="370">
        <v>0</v>
      </c>
      <c r="CD88" s="370">
        <v>0</v>
      </c>
      <c r="CE88" s="370">
        <v>0</v>
      </c>
      <c r="CF88" s="370">
        <v>0</v>
      </c>
      <c r="CG88" s="370">
        <v>0</v>
      </c>
      <c r="CH88" s="370">
        <v>0</v>
      </c>
      <c r="CI88" s="48" t="s">
        <v>1987</v>
      </c>
      <c r="CJ88" s="48" t="s">
        <v>1990</v>
      </c>
      <c r="CK88" s="48" t="s">
        <v>1990</v>
      </c>
      <c r="CL88" s="48" t="s">
        <v>2005</v>
      </c>
      <c r="CM88" s="48" t="s">
        <v>1990</v>
      </c>
      <c r="CN88" s="48" t="s">
        <v>1987</v>
      </c>
      <c r="CO88" s="48" t="str">
        <f t="shared" si="28"/>
        <v>2.1.1.9.1.2</v>
      </c>
      <c r="CP88" s="48" t="str">
        <f>+VLOOKUP(Tabla1[[#This Row],[ESPECÍFICA]],CLASIFICADOR_,2,0)</f>
        <v>2.1.1.9.1.2 - AGUINALDOS</v>
      </c>
      <c r="CQ88" s="48" t="str">
        <f>+VLOOKUP(Tabla1[[#This Row],[ESPECÍFICA]],CLASIFICADOR_,3,0)</f>
        <v>02.SERVIR</v>
      </c>
      <c r="CR88" s="48" t="str">
        <f>+VLOOKUP(Tabla1[[#This Row],[ESPECÍFICA]],CLASIFICADOR_,4,0)</f>
        <v xml:space="preserve"> </v>
      </c>
      <c r="CS88" s="48">
        <f>+VLOOKUP(Tabla1[[#This Row],[ESPECÍFICA]],CLASIFICADOR_,5,0)</f>
        <v>0</v>
      </c>
      <c r="CT88" s="113" t="str">
        <f>+VLOOKUP(Tabla1[[#This Row],[ESPECÍFICA]],CLASIFICADOR_,6,0)</f>
        <v>N/R</v>
      </c>
      <c r="CU88" s="48" t="str">
        <f>+VLOOKUP(Tabla1[[#This Row],[ESPECÍFICA]],CLASIFICADOR_,7,0)</f>
        <v>N/R</v>
      </c>
      <c r="CV88" s="48">
        <f>+VLOOKUP(Tabla1[[#This Row],[ESPECÍFICA]],CLASIFICADOR_,8,0)</f>
        <v>0</v>
      </c>
      <c r="CW88" s="113" t="str">
        <f>+CONCATENATE("2.",Tabla1[[#This Row],[generica]])</f>
        <v>2.1.PERSONAL Y OBLIGACIONES SOCIALES</v>
      </c>
      <c r="CX88" s="48" t="str">
        <f t="shared" si="17"/>
        <v>0007-GG</v>
      </c>
      <c r="CY88" s="113" t="str">
        <f t="shared" si="18"/>
        <v>0007-GG</v>
      </c>
      <c r="CZ88" s="20" t="str">
        <f t="shared" si="19"/>
        <v>0007-GG</v>
      </c>
      <c r="DA88" s="113" t="str">
        <f>+CONCATENATE(Tabla1[[#This Row],[CC COMPLETO]],Tabla1[[#This Row],[ESPECÍFICA]])</f>
        <v>0007-GG2.1.1.9.1.2</v>
      </c>
      <c r="DB88" s="49">
        <f t="shared" si="20"/>
        <v>10392.86</v>
      </c>
      <c r="DC88" s="49">
        <f t="shared" si="21"/>
        <v>10392.86</v>
      </c>
      <c r="DD88" s="49">
        <f t="shared" si="22"/>
        <v>10392.86</v>
      </c>
      <c r="DE88" s="49">
        <f t="shared" si="23"/>
        <v>0</v>
      </c>
      <c r="DF88" s="49">
        <f t="shared" si="24"/>
        <v>0</v>
      </c>
      <c r="DG88" s="49">
        <f t="shared" si="25"/>
        <v>31179.14</v>
      </c>
      <c r="DH88" s="49">
        <f t="shared" si="26"/>
        <v>31179.14</v>
      </c>
      <c r="DI88" s="50">
        <f t="shared" si="27"/>
        <v>0</v>
      </c>
      <c r="DJ88" s="78">
        <f>+SUM(Tabla1[[#This Row],[EJECUTADO 01]:[EJECUTADO 06]])</f>
        <v>10392.86</v>
      </c>
      <c r="DK88" s="78">
        <f>+Tabla1[[#This Row],[mto_devenga_01]]</f>
        <v>0</v>
      </c>
      <c r="DL88" s="78">
        <f>+Tabla1[[#This Row],[mto_devenga_02]]</f>
        <v>0</v>
      </c>
      <c r="DM88" s="78">
        <f>+Tabla1[[#This Row],[mto_devenga_03]]</f>
        <v>0</v>
      </c>
      <c r="DN88" s="78">
        <f>+Tabla1[[#This Row],[mto_devenga_04]]</f>
        <v>10392.86</v>
      </c>
      <c r="DO88" s="78">
        <f>+Tabla1[[#This Row],[mto_devenga_05]]</f>
        <v>0</v>
      </c>
      <c r="DP88" s="76">
        <f>+Tabla1[[#This Row],[mto_devenga_06]]</f>
        <v>0</v>
      </c>
      <c r="DQ88" s="76">
        <f>+Tabla1[[#This Row],[mto_devenga_07]]</f>
        <v>0</v>
      </c>
      <c r="DR88" s="76">
        <f>+Tabla1[[#This Row],[mto_devenga_08]]</f>
        <v>0</v>
      </c>
      <c r="DS88" s="76">
        <f>+Tabla1[[#This Row],[mto_devenga_09]]</f>
        <v>0</v>
      </c>
      <c r="DT88" s="76">
        <f>IFERROR(VLOOKUP(Tabla1[[#This Row],[COD SE]],PF_OCTUBRE,14,0),"0")</f>
        <v>0</v>
      </c>
      <c r="DU88" s="76">
        <f>IFERROR(VLOOKUP(Tabla1[[#This Row],[COD SE]],PF_OCTUBRE,15,0),"0")</f>
        <v>0</v>
      </c>
      <c r="DV88" s="76">
        <f>IFERROR(VLOOKUP(Tabla1[[#This Row],[COD SE]],PF_OCTUBRE,16,0),"0")</f>
        <v>20785.71</v>
      </c>
      <c r="DW88" s="76">
        <f>+SUM(Tabla1[[#This Row],[EJECUTADO 01]:[PF DICIEMBRE
]])</f>
        <v>31178.57</v>
      </c>
      <c r="DX88" s="76">
        <f>IFERROR(VLOOKUP(Tabla1[[#This Row],[COD SE]],PF_OCTUBRE,18,0),"0")</f>
        <v>0</v>
      </c>
      <c r="DY88" s="76">
        <f>IFERROR(VLOOKUP(Tabla1[[#This Row],[COD SE]],PF_OCTUBRE,19,0),"0")</f>
        <v>10393.43</v>
      </c>
      <c r="DZ88" s="76">
        <f>IFERROR(VLOOKUP(Tabla1[[#This Row],[COD SE]],PF_OCTUBRE,20,0),"0")</f>
        <v>10393.43</v>
      </c>
      <c r="EA88" s="76">
        <f>+Tabla1[[#This Row],[TOTAL EJEC REAL]]+Tabla1[[#This Row],[SALDO FINAL]]</f>
        <v>41572</v>
      </c>
      <c r="EB88" s="76">
        <f>IFERROR(VLOOKUP(Tabla1[[#This Row],[COD SE]],PF_OCTUBRE,22,0),"0")</f>
        <v>31179.14</v>
      </c>
      <c r="EC88" s="76">
        <f>+IFERROR(VLOOKUP(Tabla1[[#This Row],[COD SE]],SALDO_ESC_2,7,0),0)</f>
        <v>0</v>
      </c>
      <c r="ED88" s="76">
        <f>+IFERROR(VLOOKUP(Tabla1[[#This Row],[COD SE]],SALDO_ESC_3,7,0),0)</f>
        <v>10393.43</v>
      </c>
      <c r="EE88" s="76">
        <f>+Tabla1[[#This Row],[mto_pim]]-Tabla1[[#This Row],[TRANSF ESC2 ]]</f>
        <v>41572</v>
      </c>
      <c r="EF88" s="76">
        <f>+Tabla1[[#This Row],[mto_pim]]-Tabla1[[#This Row],[TRANFS ESC 3 ]]</f>
        <v>31178.57</v>
      </c>
      <c r="EG88" s="76">
        <f>+IFERROR(VLOOKUP(Tabla1[[#This Row],[COD SE]],HISTORICO,4,0),0)</f>
        <v>0</v>
      </c>
      <c r="EH88" s="76">
        <f>+IFERROR(VLOOKUP(Tabla1[[#This Row],[COD SE]],HISTORICO,5,0),0)</f>
        <v>0</v>
      </c>
      <c r="EI88" s="76">
        <f>+IFERROR(VLOOKUP(Tabla1[[#This Row],[COD SE]],HISTORICO,6,0),0)</f>
        <v>0</v>
      </c>
      <c r="EJ88" s="76">
        <f>+IFERROR(VLOOKUP(Tabla1[[#This Row],[COD SE]],HISTORICO,7,0),0)</f>
        <v>0</v>
      </c>
      <c r="EK88" s="76">
        <f>+IFERROR(VLOOKUP(Tabla1[[#This Row],[COD SE]],HISTORICO,8,0),0)</f>
        <v>0</v>
      </c>
      <c r="EL88" s="76">
        <f>+IFERROR(VLOOKUP(Tabla1[[#This Row],[COD SE]],HISTORICO,9,0),0)</f>
        <v>0</v>
      </c>
      <c r="EM88" s="76">
        <f>+IFERROR(VLOOKUP(Tabla1[[#This Row],[COD SE]],HISTORICO,10,0),0)</f>
        <v>0</v>
      </c>
      <c r="EN88" s="76">
        <f>+IFERROR(VLOOKUP(Tabla1[[#This Row],[COD SE]],HISTORICO,11,0),0)</f>
        <v>0</v>
      </c>
      <c r="EO88" s="76">
        <f>+IFERROR(VLOOKUP(Tabla1[[#This Row],[COD SE]],HISTORICO,12,0),0)</f>
        <v>0</v>
      </c>
      <c r="EP88" s="58">
        <f>+SUM(Tabla1[[#This Row],[EJECUTADO 01]:[EJECUTADO 03]])</f>
        <v>0</v>
      </c>
      <c r="EQ88" s="58">
        <f>+SUM(Tabla1[[#This Row],[EJECUTADO 04]:[EJECUTADO 06]])</f>
        <v>10392.86</v>
      </c>
      <c r="ER88" s="58">
        <f>+SUM(Tabla1[[#This Row],[EJECUTADO 07]:[EJECUTADO 09]])</f>
        <v>0</v>
      </c>
      <c r="ES88" s="58">
        <f>+SUM(Tabla1[[#This Row],[PF OCTUBRE]:[PF DICIEMBRE
]])</f>
        <v>20785.71</v>
      </c>
      <c r="ET88" s="58">
        <f>+SUM(Tabla1[[#This Row],[EJECUTADO 01]:[EJECUTADO 09]])</f>
        <v>10392.86</v>
      </c>
    </row>
    <row r="89" spans="1:150" ht="12.75" customHeight="1" x14ac:dyDescent="0.2">
      <c r="A89" s="369">
        <v>2025</v>
      </c>
      <c r="B89" s="369" t="s">
        <v>1969</v>
      </c>
      <c r="C89" s="369" t="s">
        <v>1970</v>
      </c>
      <c r="D89" s="369" t="s">
        <v>1971</v>
      </c>
      <c r="E89" s="369">
        <v>1650</v>
      </c>
      <c r="F89" s="369" t="s">
        <v>1599</v>
      </c>
      <c r="G89" s="369" t="s">
        <v>1999</v>
      </c>
      <c r="H89" s="369" t="s">
        <v>1606</v>
      </c>
      <c r="I89" s="369" t="s">
        <v>2000</v>
      </c>
      <c r="J89" s="369" t="s">
        <v>2033</v>
      </c>
      <c r="K89" s="369" t="s">
        <v>1975</v>
      </c>
      <c r="L89" s="369" t="s">
        <v>2034</v>
      </c>
      <c r="M89" s="369" t="s">
        <v>2035</v>
      </c>
      <c r="N89" s="369">
        <v>2</v>
      </c>
      <c r="O89" s="369" t="s">
        <v>2036</v>
      </c>
      <c r="P89" s="369" t="s">
        <v>2032</v>
      </c>
      <c r="Q89" s="369">
        <v>76</v>
      </c>
      <c r="R89" s="369">
        <v>0</v>
      </c>
      <c r="S89" s="369">
        <v>0</v>
      </c>
      <c r="T89" s="369">
        <v>0</v>
      </c>
      <c r="U89" s="369">
        <v>7</v>
      </c>
      <c r="V89" s="369" t="s">
        <v>1980</v>
      </c>
      <c r="W89" s="369" t="s">
        <v>1981</v>
      </c>
      <c r="X89" s="369" t="s">
        <v>1982</v>
      </c>
      <c r="Y89" s="369" t="s">
        <v>1983</v>
      </c>
      <c r="Z89" s="369" t="s">
        <v>1984</v>
      </c>
      <c r="AA89" s="369" t="s">
        <v>2004</v>
      </c>
      <c r="AB89" s="369" t="s">
        <v>1986</v>
      </c>
      <c r="AC89" s="369" t="s">
        <v>1672</v>
      </c>
      <c r="AD89" s="369" t="s">
        <v>1673</v>
      </c>
      <c r="AE89" s="369" t="s">
        <v>1678</v>
      </c>
      <c r="AF89" s="369" t="s">
        <v>1810</v>
      </c>
      <c r="AG89" s="369" t="s">
        <v>1812</v>
      </c>
      <c r="AH89" s="369">
        <v>0</v>
      </c>
      <c r="AI89" s="369">
        <v>0</v>
      </c>
      <c r="AJ89" s="369">
        <v>0</v>
      </c>
      <c r="AK89" s="370">
        <v>0</v>
      </c>
      <c r="AL89" s="370">
        <v>0</v>
      </c>
      <c r="AM89" s="370">
        <v>0</v>
      </c>
      <c r="AN89" s="370">
        <v>0</v>
      </c>
      <c r="AO89" s="370">
        <v>0</v>
      </c>
      <c r="AP89" s="370">
        <v>0</v>
      </c>
      <c r="AQ89" s="370">
        <v>0</v>
      </c>
      <c r="AR89" s="370">
        <v>0</v>
      </c>
      <c r="AS89" s="370">
        <v>0</v>
      </c>
      <c r="AT89" s="370">
        <v>0</v>
      </c>
      <c r="AU89" s="370">
        <v>0</v>
      </c>
      <c r="AV89" s="370">
        <v>0</v>
      </c>
      <c r="AW89" s="370">
        <v>0</v>
      </c>
      <c r="AX89" s="370">
        <v>0</v>
      </c>
      <c r="AY89" s="370">
        <v>0</v>
      </c>
      <c r="AZ89" s="370">
        <v>0</v>
      </c>
      <c r="BA89" s="370">
        <v>0</v>
      </c>
      <c r="BB89" s="370">
        <v>0</v>
      </c>
      <c r="BC89" s="370">
        <v>0</v>
      </c>
      <c r="BD89" s="370">
        <v>0</v>
      </c>
      <c r="BE89" s="370">
        <v>0</v>
      </c>
      <c r="BF89" s="370">
        <v>0</v>
      </c>
      <c r="BG89" s="370">
        <v>0</v>
      </c>
      <c r="BH89" s="370">
        <v>0</v>
      </c>
      <c r="BI89" s="370">
        <v>0</v>
      </c>
      <c r="BJ89" s="370">
        <v>0</v>
      </c>
      <c r="BK89" s="370">
        <v>0</v>
      </c>
      <c r="BL89" s="370">
        <v>0</v>
      </c>
      <c r="BM89" s="370">
        <v>0</v>
      </c>
      <c r="BN89" s="370">
        <v>0</v>
      </c>
      <c r="BO89" s="370">
        <v>0</v>
      </c>
      <c r="BP89" s="370">
        <v>0</v>
      </c>
      <c r="BQ89" s="370">
        <v>0</v>
      </c>
      <c r="BR89" s="370">
        <v>0</v>
      </c>
      <c r="BS89" s="370">
        <v>0</v>
      </c>
      <c r="BT89" s="370">
        <v>0</v>
      </c>
      <c r="BU89" s="370">
        <v>0</v>
      </c>
      <c r="BV89" s="370">
        <v>0</v>
      </c>
      <c r="BW89" s="370">
        <v>0</v>
      </c>
      <c r="BX89" s="370">
        <v>0</v>
      </c>
      <c r="BY89" s="370">
        <v>0</v>
      </c>
      <c r="BZ89" s="370">
        <v>0</v>
      </c>
      <c r="CA89" s="370">
        <v>0</v>
      </c>
      <c r="CB89" s="370">
        <v>0</v>
      </c>
      <c r="CC89" s="370">
        <v>0</v>
      </c>
      <c r="CD89" s="370">
        <v>0</v>
      </c>
      <c r="CE89" s="370">
        <v>0</v>
      </c>
      <c r="CF89" s="370">
        <v>0</v>
      </c>
      <c r="CG89" s="370">
        <v>0</v>
      </c>
      <c r="CH89" s="370">
        <v>0</v>
      </c>
      <c r="CI89" s="48" t="s">
        <v>1987</v>
      </c>
      <c r="CJ89" s="48" t="s">
        <v>1991</v>
      </c>
      <c r="CK89" s="48" t="s">
        <v>1987</v>
      </c>
      <c r="CL89" s="48" t="s">
        <v>1989</v>
      </c>
      <c r="CM89" s="48" t="s">
        <v>2011</v>
      </c>
      <c r="CN89" s="48" t="s">
        <v>1992</v>
      </c>
      <c r="CO89" s="48" t="str">
        <f t="shared" si="28"/>
        <v>2.3.2.7.5.8</v>
      </c>
      <c r="CP89" s="48" t="str">
        <f>+VLOOKUP(Tabla1[[#This Row],[ESPECÍFICA]],CLASIFICADOR_,2,0)</f>
        <v>2.3.2.7.5.8 - CONTRIBUCIONES A LOS SEGUROS DE SALUD</v>
      </c>
      <c r="CQ89" s="48" t="str">
        <f>+VLOOKUP(Tabla1[[#This Row],[ESPECÍFICA]],CLASIFICADOR_,3,0)</f>
        <v>2.3.2.7 - SERVICIOS PROFESIONALES Y TECNICOS</v>
      </c>
      <c r="CR89" s="48" t="str">
        <f>+VLOOKUP(Tabla1[[#This Row],[ESPECÍFICA]],CLASIFICADOR_,4,0)</f>
        <v xml:space="preserve"> </v>
      </c>
      <c r="CS89" s="48">
        <f>+VLOOKUP(Tabla1[[#This Row],[ESPECÍFICA]],CLASIFICADOR_,5,0)</f>
        <v>0</v>
      </c>
      <c r="CT89" s="113" t="str">
        <f>+VLOOKUP(Tabla1[[#This Row],[ESPECÍFICA]],CLASIFICADOR_,6,0)</f>
        <v>N/R</v>
      </c>
      <c r="CU89" s="48" t="str">
        <f>+VLOOKUP(Tabla1[[#This Row],[ESPECÍFICA]],CLASIFICADOR_,7,0)</f>
        <v>N/R</v>
      </c>
      <c r="CV89" s="48">
        <f>+VLOOKUP(Tabla1[[#This Row],[ESPECÍFICA]],CLASIFICADOR_,8,0)</f>
        <v>0</v>
      </c>
      <c r="CW89" s="113" t="str">
        <f>+CONCATENATE("2.",Tabla1[[#This Row],[generica]])</f>
        <v>2.3.BIENES Y SERVICIOS</v>
      </c>
      <c r="CX89" s="48" t="str">
        <f t="shared" si="17"/>
        <v>0007-GG</v>
      </c>
      <c r="CY89" s="113" t="str">
        <f t="shared" si="18"/>
        <v>0007-GG</v>
      </c>
      <c r="CZ89" s="20" t="str">
        <f t="shared" si="19"/>
        <v>0007-GG</v>
      </c>
      <c r="DA89" s="113" t="str">
        <f>+CONCATENATE(Tabla1[[#This Row],[CC COMPLETO]],Tabla1[[#This Row],[ESPECÍFICA]])</f>
        <v>0007-GG2.3.2.7.5.8</v>
      </c>
      <c r="DB89" s="49">
        <f t="shared" si="20"/>
        <v>0</v>
      </c>
      <c r="DC89" s="49">
        <f t="shared" si="21"/>
        <v>0</v>
      </c>
      <c r="DD89" s="49">
        <f t="shared" si="22"/>
        <v>0</v>
      </c>
      <c r="DE89" s="49">
        <f t="shared" si="23"/>
        <v>0</v>
      </c>
      <c r="DF89" s="49">
        <f t="shared" si="24"/>
        <v>0</v>
      </c>
      <c r="DG89" s="49">
        <f t="shared" si="25"/>
        <v>0</v>
      </c>
      <c r="DH89" s="49">
        <f t="shared" si="26"/>
        <v>0</v>
      </c>
      <c r="DI89" s="50">
        <f t="shared" si="27"/>
        <v>0</v>
      </c>
      <c r="DJ89" s="78">
        <f>+SUM(Tabla1[[#This Row],[EJECUTADO 01]:[EJECUTADO 06]])</f>
        <v>0</v>
      </c>
      <c r="DK89" s="78">
        <f>+Tabla1[[#This Row],[mto_devenga_01]]</f>
        <v>0</v>
      </c>
      <c r="DL89" s="78">
        <f>+Tabla1[[#This Row],[mto_devenga_02]]</f>
        <v>0</v>
      </c>
      <c r="DM89" s="78">
        <f>+Tabla1[[#This Row],[mto_devenga_03]]</f>
        <v>0</v>
      </c>
      <c r="DN89" s="78">
        <f>+Tabla1[[#This Row],[mto_devenga_04]]</f>
        <v>0</v>
      </c>
      <c r="DO89" s="78">
        <f>+Tabla1[[#This Row],[mto_devenga_05]]</f>
        <v>0</v>
      </c>
      <c r="DP89" s="76">
        <f>+Tabla1[[#This Row],[mto_devenga_06]]</f>
        <v>0</v>
      </c>
      <c r="DQ89" s="76">
        <f>+Tabla1[[#This Row],[mto_devenga_07]]</f>
        <v>0</v>
      </c>
      <c r="DR89" s="76">
        <f>+Tabla1[[#This Row],[mto_devenga_08]]</f>
        <v>0</v>
      </c>
      <c r="DS89" s="76">
        <f>+Tabla1[[#This Row],[mto_devenga_09]]</f>
        <v>0</v>
      </c>
      <c r="DT89" s="76">
        <f>IFERROR(VLOOKUP(Tabla1[[#This Row],[COD SE]],PF_OCTUBRE,14,0),"0")</f>
        <v>0</v>
      </c>
      <c r="DU89" s="76">
        <f>IFERROR(VLOOKUP(Tabla1[[#This Row],[COD SE]],PF_OCTUBRE,15,0),"0")</f>
        <v>0</v>
      </c>
      <c r="DV89" s="76">
        <f>IFERROR(VLOOKUP(Tabla1[[#This Row],[COD SE]],PF_OCTUBRE,16,0),"0")</f>
        <v>0</v>
      </c>
      <c r="DW89" s="76">
        <f>+SUM(Tabla1[[#This Row],[EJECUTADO 01]:[PF DICIEMBRE
]])</f>
        <v>0</v>
      </c>
      <c r="DX89" s="76">
        <f>IFERROR(VLOOKUP(Tabla1[[#This Row],[COD SE]],PF_OCTUBRE,18,0),"0")</f>
        <v>0</v>
      </c>
      <c r="DY89" s="76">
        <f>IFERROR(VLOOKUP(Tabla1[[#This Row],[COD SE]],PF_OCTUBRE,19,0),"0")</f>
        <v>0</v>
      </c>
      <c r="DZ89" s="76">
        <f>IFERROR(VLOOKUP(Tabla1[[#This Row],[COD SE]],PF_OCTUBRE,20,0),"0")</f>
        <v>0</v>
      </c>
      <c r="EA89" s="76">
        <f>+Tabla1[[#This Row],[TOTAL EJEC REAL]]+Tabla1[[#This Row],[SALDO FINAL]]</f>
        <v>0</v>
      </c>
      <c r="EB89" s="76">
        <f>IFERROR(VLOOKUP(Tabla1[[#This Row],[COD SE]],PF_OCTUBRE,22,0),"0")</f>
        <v>0</v>
      </c>
      <c r="EC89" s="76">
        <f>+IFERROR(VLOOKUP(Tabla1[[#This Row],[COD SE]],SALDO_ESC_2,7,0),0)</f>
        <v>0</v>
      </c>
      <c r="ED89" s="76">
        <f>+IFERROR(VLOOKUP(Tabla1[[#This Row],[COD SE]],SALDO_ESC_3,7,0),0)</f>
        <v>0</v>
      </c>
      <c r="EE89" s="76">
        <f>+Tabla1[[#This Row],[mto_pim]]-Tabla1[[#This Row],[TRANSF ESC2 ]]</f>
        <v>0</v>
      </c>
      <c r="EF89" s="76">
        <f>+Tabla1[[#This Row],[mto_pim]]-Tabla1[[#This Row],[TRANFS ESC 3 ]]</f>
        <v>0</v>
      </c>
      <c r="EG89" s="76">
        <f>+IFERROR(VLOOKUP(Tabla1[[#This Row],[COD SE]],HISTORICO,4,0),0)</f>
        <v>0</v>
      </c>
      <c r="EH89" s="76">
        <f>+IFERROR(VLOOKUP(Tabla1[[#This Row],[COD SE]],HISTORICO,5,0),0)</f>
        <v>0</v>
      </c>
      <c r="EI89" s="76">
        <f>+IFERROR(VLOOKUP(Tabla1[[#This Row],[COD SE]],HISTORICO,6,0),0)</f>
        <v>0</v>
      </c>
      <c r="EJ89" s="76">
        <f>+IFERROR(VLOOKUP(Tabla1[[#This Row],[COD SE]],HISTORICO,7,0),0)</f>
        <v>0</v>
      </c>
      <c r="EK89" s="76">
        <f>+IFERROR(VLOOKUP(Tabla1[[#This Row],[COD SE]],HISTORICO,8,0),0)</f>
        <v>0</v>
      </c>
      <c r="EL89" s="76">
        <f>+IFERROR(VLOOKUP(Tabla1[[#This Row],[COD SE]],HISTORICO,9,0),0)</f>
        <v>0</v>
      </c>
      <c r="EM89" s="76">
        <f>+IFERROR(VLOOKUP(Tabla1[[#This Row],[COD SE]],HISTORICO,10,0),0)</f>
        <v>0</v>
      </c>
      <c r="EN89" s="76">
        <f>+IFERROR(VLOOKUP(Tabla1[[#This Row],[COD SE]],HISTORICO,11,0),0)</f>
        <v>0</v>
      </c>
      <c r="EO89" s="76">
        <f>+IFERROR(VLOOKUP(Tabla1[[#This Row],[COD SE]],HISTORICO,12,0),0)</f>
        <v>0</v>
      </c>
      <c r="EP89" s="58">
        <f>+SUM(Tabla1[[#This Row],[EJECUTADO 01]:[EJECUTADO 03]])</f>
        <v>0</v>
      </c>
      <c r="EQ89" s="58">
        <f>+SUM(Tabla1[[#This Row],[EJECUTADO 04]:[EJECUTADO 06]])</f>
        <v>0</v>
      </c>
      <c r="ER89" s="58">
        <f>+SUM(Tabla1[[#This Row],[EJECUTADO 07]:[EJECUTADO 09]])</f>
        <v>0</v>
      </c>
      <c r="ES89" s="58">
        <f>+SUM(Tabla1[[#This Row],[PF OCTUBRE]:[PF DICIEMBRE
]])</f>
        <v>0</v>
      </c>
      <c r="ET89" s="58">
        <f>+SUM(Tabla1[[#This Row],[EJECUTADO 01]:[EJECUTADO 09]])</f>
        <v>0</v>
      </c>
    </row>
    <row r="90" spans="1:150" ht="12.75" customHeight="1" x14ac:dyDescent="0.2">
      <c r="A90" s="369">
        <v>2025</v>
      </c>
      <c r="B90" s="369" t="s">
        <v>1969</v>
      </c>
      <c r="C90" s="369" t="s">
        <v>1970</v>
      </c>
      <c r="D90" s="369" t="s">
        <v>1971</v>
      </c>
      <c r="E90" s="369">
        <v>1650</v>
      </c>
      <c r="F90" s="369" t="s">
        <v>1599</v>
      </c>
      <c r="G90" s="369" t="s">
        <v>1999</v>
      </c>
      <c r="H90" s="369" t="s">
        <v>1606</v>
      </c>
      <c r="I90" s="369" t="s">
        <v>2000</v>
      </c>
      <c r="J90" s="369" t="s">
        <v>2033</v>
      </c>
      <c r="K90" s="369" t="s">
        <v>1975</v>
      </c>
      <c r="L90" s="369" t="s">
        <v>2034</v>
      </c>
      <c r="M90" s="369" t="s">
        <v>2035</v>
      </c>
      <c r="N90" s="369">
        <v>2</v>
      </c>
      <c r="O90" s="369" t="s">
        <v>2036</v>
      </c>
      <c r="P90" s="369" t="s">
        <v>2032</v>
      </c>
      <c r="Q90" s="369">
        <v>76</v>
      </c>
      <c r="R90" s="369">
        <v>0</v>
      </c>
      <c r="S90" s="369">
        <v>0</v>
      </c>
      <c r="T90" s="369">
        <v>0</v>
      </c>
      <c r="U90" s="369">
        <v>7</v>
      </c>
      <c r="V90" s="369" t="s">
        <v>1980</v>
      </c>
      <c r="W90" s="369" t="s">
        <v>1981</v>
      </c>
      <c r="X90" s="369" t="s">
        <v>1982</v>
      </c>
      <c r="Y90" s="369" t="s">
        <v>1983</v>
      </c>
      <c r="Z90" s="369" t="s">
        <v>1984</v>
      </c>
      <c r="AA90" s="369" t="s">
        <v>2004</v>
      </c>
      <c r="AB90" s="369" t="s">
        <v>1986</v>
      </c>
      <c r="AC90" s="369" t="s">
        <v>1656</v>
      </c>
      <c r="AD90" s="369" t="s">
        <v>1657</v>
      </c>
      <c r="AE90" s="369" t="s">
        <v>1658</v>
      </c>
      <c r="AF90" s="369" t="s">
        <v>1658</v>
      </c>
      <c r="AG90" s="369" t="s">
        <v>1659</v>
      </c>
      <c r="AH90" s="369">
        <v>0</v>
      </c>
      <c r="AI90" s="369">
        <v>249429</v>
      </c>
      <c r="AJ90" s="369">
        <v>249429</v>
      </c>
      <c r="AK90" s="370">
        <v>249429</v>
      </c>
      <c r="AL90" s="370">
        <v>249429</v>
      </c>
      <c r="AM90" s="370">
        <v>20785.71</v>
      </c>
      <c r="AN90" s="370">
        <v>20785.71</v>
      </c>
      <c r="AO90" s="370">
        <v>20785.71</v>
      </c>
      <c r="AP90" s="370">
        <v>6928.57</v>
      </c>
      <c r="AQ90" s="370">
        <v>0</v>
      </c>
      <c r="AR90" s="370">
        <v>0</v>
      </c>
      <c r="AS90" s="370">
        <v>0</v>
      </c>
      <c r="AT90" s="370">
        <v>0</v>
      </c>
      <c r="AU90" s="370">
        <v>0</v>
      </c>
      <c r="AV90" s="370">
        <v>17321.43</v>
      </c>
      <c r="AW90" s="370">
        <v>0</v>
      </c>
      <c r="AX90" s="370">
        <v>0</v>
      </c>
      <c r="AY90" s="370">
        <v>20785.71</v>
      </c>
      <c r="AZ90" s="370">
        <v>20785.71</v>
      </c>
      <c r="BA90" s="370">
        <v>20785.71</v>
      </c>
      <c r="BB90" s="370">
        <v>6928.57</v>
      </c>
      <c r="BC90" s="370">
        <v>0</v>
      </c>
      <c r="BD90" s="370">
        <v>0</v>
      </c>
      <c r="BE90" s="370">
        <v>0</v>
      </c>
      <c r="BF90" s="370">
        <v>0</v>
      </c>
      <c r="BG90" s="370">
        <v>0</v>
      </c>
      <c r="BH90" s="370">
        <v>17321.43</v>
      </c>
      <c r="BI90" s="370">
        <v>0</v>
      </c>
      <c r="BJ90" s="370">
        <v>0</v>
      </c>
      <c r="BK90" s="370">
        <v>20785.71</v>
      </c>
      <c r="BL90" s="370">
        <v>20785.71</v>
      </c>
      <c r="BM90" s="370">
        <v>20785.71</v>
      </c>
      <c r="BN90" s="370">
        <v>6033.4</v>
      </c>
      <c r="BO90" s="370">
        <v>895.17</v>
      </c>
      <c r="BP90" s="370">
        <v>0</v>
      </c>
      <c r="BQ90" s="370">
        <v>0</v>
      </c>
      <c r="BR90" s="370">
        <v>0</v>
      </c>
      <c r="BS90" s="370">
        <v>0</v>
      </c>
      <c r="BT90" s="370">
        <v>17321.43</v>
      </c>
      <c r="BU90" s="370">
        <v>0</v>
      </c>
      <c r="BV90" s="370">
        <v>0</v>
      </c>
      <c r="BW90" s="370">
        <v>20785.71</v>
      </c>
      <c r="BX90" s="370">
        <v>20785.71</v>
      </c>
      <c r="BY90" s="370">
        <v>20785.71</v>
      </c>
      <c r="BZ90" s="370">
        <v>6928.57</v>
      </c>
      <c r="CA90" s="370">
        <v>0</v>
      </c>
      <c r="CB90" s="370">
        <v>0</v>
      </c>
      <c r="CC90" s="370">
        <v>0</v>
      </c>
      <c r="CD90" s="370">
        <v>0</v>
      </c>
      <c r="CE90" s="370">
        <v>0</v>
      </c>
      <c r="CF90" s="370">
        <v>17321.43</v>
      </c>
      <c r="CG90" s="370">
        <v>0</v>
      </c>
      <c r="CH90" s="370">
        <v>0</v>
      </c>
      <c r="CI90" s="48" t="s">
        <v>1987</v>
      </c>
      <c r="CJ90" s="48" t="s">
        <v>1990</v>
      </c>
      <c r="CK90" s="48" t="s">
        <v>1990</v>
      </c>
      <c r="CL90" s="48" t="s">
        <v>1990</v>
      </c>
      <c r="CM90" s="48" t="s">
        <v>1990</v>
      </c>
      <c r="CN90" s="48" t="s">
        <v>1992</v>
      </c>
      <c r="CO90" s="48" t="str">
        <f t="shared" si="28"/>
        <v>2.1.1.1.1.8</v>
      </c>
      <c r="CP90" s="48" t="str">
        <f>+VLOOKUP(Tabla1[[#This Row],[ESPECÍFICA]],CLASIFICADOR_,2,0)</f>
        <v>2.1.1.1.1.8 - PERSONAL DE LA LEY SERVIR (RÉGIMEN DEL SERVICIO CIVIL)</v>
      </c>
      <c r="CQ90" s="48" t="str">
        <f>+VLOOKUP(Tabla1[[#This Row],[ESPECÍFICA]],CLASIFICADOR_,3,0)</f>
        <v>02.SERVIR</v>
      </c>
      <c r="CR90" s="48" t="str">
        <f>+VLOOKUP(Tabla1[[#This Row],[ESPECÍFICA]],CLASIFICADOR_,4,0)</f>
        <v xml:space="preserve"> </v>
      </c>
      <c r="CS90" s="48">
        <f>+VLOOKUP(Tabla1[[#This Row],[ESPECÍFICA]],CLASIFICADOR_,5,0)</f>
        <v>0</v>
      </c>
      <c r="CT90" s="113" t="str">
        <f>+VLOOKUP(Tabla1[[#This Row],[ESPECÍFICA]],CLASIFICADOR_,6,0)</f>
        <v>N/R</v>
      </c>
      <c r="CU90" s="48" t="str">
        <f>+VLOOKUP(Tabla1[[#This Row],[ESPECÍFICA]],CLASIFICADOR_,7,0)</f>
        <v>N/R</v>
      </c>
      <c r="CV90" s="48">
        <f>+VLOOKUP(Tabla1[[#This Row],[ESPECÍFICA]],CLASIFICADOR_,8,0)</f>
        <v>0</v>
      </c>
      <c r="CW90" s="113" t="str">
        <f>+CONCATENATE("2.",Tabla1[[#This Row],[generica]])</f>
        <v>2.1.PERSONAL Y OBLIGACIONES SOCIALES</v>
      </c>
      <c r="CX90" s="48" t="str">
        <f t="shared" si="17"/>
        <v>0007-GG</v>
      </c>
      <c r="CY90" s="113" t="str">
        <f t="shared" si="18"/>
        <v>0007-GG</v>
      </c>
      <c r="CZ90" s="20" t="str">
        <f t="shared" si="19"/>
        <v>0007-GG</v>
      </c>
      <c r="DA90" s="113" t="str">
        <f>+CONCATENATE(Tabla1[[#This Row],[CC COMPLETO]],Tabla1[[#This Row],[ESPECÍFICA]])</f>
        <v>0007-GG2.1.1.1.1.8</v>
      </c>
      <c r="DB90" s="49">
        <f t="shared" si="20"/>
        <v>86607.13</v>
      </c>
      <c r="DC90" s="49">
        <f t="shared" si="21"/>
        <v>86607.13</v>
      </c>
      <c r="DD90" s="49">
        <f t="shared" si="22"/>
        <v>86607.13</v>
      </c>
      <c r="DE90" s="49">
        <f t="shared" si="23"/>
        <v>0</v>
      </c>
      <c r="DF90" s="49">
        <f t="shared" si="24"/>
        <v>0</v>
      </c>
      <c r="DG90" s="49">
        <f t="shared" si="25"/>
        <v>162821.87</v>
      </c>
      <c r="DH90" s="49">
        <f t="shared" si="26"/>
        <v>162821.87</v>
      </c>
      <c r="DI90" s="50">
        <f t="shared" si="27"/>
        <v>0</v>
      </c>
      <c r="DJ90" s="78">
        <f>+SUM(Tabla1[[#This Row],[EJECUTADO 01]:[EJECUTADO 06]])</f>
        <v>69285.7</v>
      </c>
      <c r="DK90" s="78">
        <f>+Tabla1[[#This Row],[mto_devenga_01]]</f>
        <v>20785.71</v>
      </c>
      <c r="DL90" s="78">
        <f>+Tabla1[[#This Row],[mto_devenga_02]]</f>
        <v>20785.71</v>
      </c>
      <c r="DM90" s="78">
        <f>+Tabla1[[#This Row],[mto_devenga_03]]</f>
        <v>20785.71</v>
      </c>
      <c r="DN90" s="78">
        <f>+Tabla1[[#This Row],[mto_devenga_04]]</f>
        <v>6928.57</v>
      </c>
      <c r="DO90" s="78">
        <f>+Tabla1[[#This Row],[mto_devenga_05]]</f>
        <v>0</v>
      </c>
      <c r="DP90" s="76">
        <f>+Tabla1[[#This Row],[mto_devenga_06]]</f>
        <v>0</v>
      </c>
      <c r="DQ90" s="76">
        <f>+Tabla1[[#This Row],[mto_devenga_07]]</f>
        <v>0</v>
      </c>
      <c r="DR90" s="76">
        <f>+Tabla1[[#This Row],[mto_devenga_08]]</f>
        <v>0</v>
      </c>
      <c r="DS90" s="76">
        <f>+Tabla1[[#This Row],[mto_devenga_09]]</f>
        <v>0</v>
      </c>
      <c r="DT90" s="76">
        <f>IFERROR(VLOOKUP(Tabla1[[#This Row],[COD SE]],PF_OCTUBRE,14,0),"0")</f>
        <v>20785.71</v>
      </c>
      <c r="DU90" s="76">
        <f>IFERROR(VLOOKUP(Tabla1[[#This Row],[COD SE]],PF_OCTUBRE,15,0),"0")</f>
        <v>20785.71</v>
      </c>
      <c r="DV90" s="76">
        <f>IFERROR(VLOOKUP(Tabla1[[#This Row],[COD SE]],PF_OCTUBRE,16,0),"0")</f>
        <v>20785.709999999992</v>
      </c>
      <c r="DW90" s="76">
        <f>+SUM(Tabla1[[#This Row],[EJECUTADO 01]:[PF DICIEMBRE
]])</f>
        <v>131642.82999999999</v>
      </c>
      <c r="DX90" s="76">
        <f>IFERROR(VLOOKUP(Tabla1[[#This Row],[COD SE]],PF_OCTUBRE,18,0),"0")</f>
        <v>0</v>
      </c>
      <c r="DY90" s="76">
        <f>IFERROR(VLOOKUP(Tabla1[[#This Row],[COD SE]],PF_OCTUBRE,19,0),"0")</f>
        <v>117786.17000000001</v>
      </c>
      <c r="DZ90" s="76">
        <f>IFERROR(VLOOKUP(Tabla1[[#This Row],[COD SE]],PF_OCTUBRE,20,0),"0")</f>
        <v>117786.17000000001</v>
      </c>
      <c r="EA90" s="76">
        <f>+Tabla1[[#This Row],[TOTAL EJEC REAL]]+Tabla1[[#This Row],[SALDO FINAL]]</f>
        <v>249429</v>
      </c>
      <c r="EB90" s="76">
        <f>IFERROR(VLOOKUP(Tabla1[[#This Row],[COD SE]],PF_OCTUBRE,22,0),"0")</f>
        <v>138571.88</v>
      </c>
      <c r="EC90" s="76">
        <f>+IFERROR(VLOOKUP(Tabla1[[#This Row],[COD SE]],SALDO_ESC_2,7,0),0)</f>
        <v>0</v>
      </c>
      <c r="ED90" s="76">
        <f>+IFERROR(VLOOKUP(Tabla1[[#This Row],[COD SE]],SALDO_ESC_3,7,0),0)</f>
        <v>117786.17000000001</v>
      </c>
      <c r="EE90" s="76">
        <f>+Tabla1[[#This Row],[mto_pim]]-Tabla1[[#This Row],[TRANSF ESC2 ]]</f>
        <v>249429</v>
      </c>
      <c r="EF90" s="76">
        <f>+Tabla1[[#This Row],[mto_pim]]-Tabla1[[#This Row],[TRANFS ESC 3 ]]</f>
        <v>131642.82999999999</v>
      </c>
      <c r="EG90" s="76">
        <f>+IFERROR(VLOOKUP(Tabla1[[#This Row],[COD SE]],HISTORICO,4,0),0)</f>
        <v>20785.709999999995</v>
      </c>
      <c r="EH90" s="76">
        <f>+IFERROR(VLOOKUP(Tabla1[[#This Row],[COD SE]],HISTORICO,5,0),0)</f>
        <v>20785.709999999995</v>
      </c>
      <c r="EI90" s="76">
        <f>+IFERROR(VLOOKUP(Tabla1[[#This Row],[COD SE]],HISTORICO,6,0),0)</f>
        <v>20785.709999999995</v>
      </c>
      <c r="EJ90" s="76">
        <f>+IFERROR(VLOOKUP(Tabla1[[#This Row],[COD SE]],HISTORICO,7,0),0)</f>
        <v>20785.71</v>
      </c>
      <c r="EK90" s="76">
        <f>+IFERROR(VLOOKUP(Tabla1[[#This Row],[COD SE]],HISTORICO,8,0),0)</f>
        <v>0</v>
      </c>
      <c r="EL90" s="76">
        <f>+IFERROR(VLOOKUP(Tabla1[[#This Row],[COD SE]],HISTORICO,9,0),0)</f>
        <v>0</v>
      </c>
      <c r="EM90" s="76">
        <f>+IFERROR(VLOOKUP(Tabla1[[#This Row],[COD SE]],HISTORICO,10,0),0)</f>
        <v>0</v>
      </c>
      <c r="EN90" s="76">
        <f>+IFERROR(VLOOKUP(Tabla1[[#This Row],[COD SE]],HISTORICO,11,0),0)</f>
        <v>0</v>
      </c>
      <c r="EO90" s="76">
        <f>+IFERROR(VLOOKUP(Tabla1[[#This Row],[COD SE]],HISTORICO,12,0),0)</f>
        <v>0</v>
      </c>
      <c r="EP90" s="58">
        <f>+SUM(Tabla1[[#This Row],[EJECUTADO 01]:[EJECUTADO 03]])</f>
        <v>62357.13</v>
      </c>
      <c r="EQ90" s="58">
        <f>+SUM(Tabla1[[#This Row],[EJECUTADO 04]:[EJECUTADO 06]])</f>
        <v>6928.57</v>
      </c>
      <c r="ER90" s="58">
        <f>+SUM(Tabla1[[#This Row],[EJECUTADO 07]:[EJECUTADO 09]])</f>
        <v>0</v>
      </c>
      <c r="ES90" s="58">
        <f>+SUM(Tabla1[[#This Row],[PF OCTUBRE]:[PF DICIEMBRE
]])</f>
        <v>62357.12999999999</v>
      </c>
      <c r="ET90" s="58">
        <f>+SUM(Tabla1[[#This Row],[EJECUTADO 01]:[EJECUTADO 09]])</f>
        <v>69285.7</v>
      </c>
    </row>
    <row r="91" spans="1:150" ht="12.75" customHeight="1" x14ac:dyDescent="0.2">
      <c r="A91" s="369">
        <v>2025</v>
      </c>
      <c r="B91" s="369" t="s">
        <v>1969</v>
      </c>
      <c r="C91" s="369" t="s">
        <v>1970</v>
      </c>
      <c r="D91" s="369" t="s">
        <v>1971</v>
      </c>
      <c r="E91" s="369">
        <v>1650</v>
      </c>
      <c r="F91" s="369" t="s">
        <v>1599</v>
      </c>
      <c r="G91" s="369" t="s">
        <v>1999</v>
      </c>
      <c r="H91" s="369" t="s">
        <v>1606</v>
      </c>
      <c r="I91" s="369" t="s">
        <v>2000</v>
      </c>
      <c r="J91" s="369" t="s">
        <v>2033</v>
      </c>
      <c r="K91" s="369" t="s">
        <v>1975</v>
      </c>
      <c r="L91" s="369" t="s">
        <v>2034</v>
      </c>
      <c r="M91" s="369" t="s">
        <v>2035</v>
      </c>
      <c r="N91" s="369">
        <v>2</v>
      </c>
      <c r="O91" s="369" t="s">
        <v>2036</v>
      </c>
      <c r="P91" s="369" t="s">
        <v>2032</v>
      </c>
      <c r="Q91" s="369">
        <v>76</v>
      </c>
      <c r="R91" s="369">
        <v>0</v>
      </c>
      <c r="S91" s="369">
        <v>0</v>
      </c>
      <c r="T91" s="369">
        <v>0</v>
      </c>
      <c r="U91" s="369">
        <v>7</v>
      </c>
      <c r="V91" s="369" t="s">
        <v>1980</v>
      </c>
      <c r="W91" s="369" t="s">
        <v>1981</v>
      </c>
      <c r="X91" s="369" t="s">
        <v>1982</v>
      </c>
      <c r="Y91" s="369" t="s">
        <v>1983</v>
      </c>
      <c r="Z91" s="369" t="s">
        <v>1984</v>
      </c>
      <c r="AA91" s="369" t="s">
        <v>2004</v>
      </c>
      <c r="AB91" s="369" t="s">
        <v>1986</v>
      </c>
      <c r="AC91" s="369" t="s">
        <v>1656</v>
      </c>
      <c r="AD91" s="369" t="s">
        <v>1657</v>
      </c>
      <c r="AE91" s="369" t="s">
        <v>1660</v>
      </c>
      <c r="AF91" s="369" t="s">
        <v>1661</v>
      </c>
      <c r="AG91" s="369" t="s">
        <v>1663</v>
      </c>
      <c r="AH91" s="369">
        <v>345171</v>
      </c>
      <c r="AI91" s="369">
        <v>-153213</v>
      </c>
      <c r="AJ91" s="369">
        <v>191958</v>
      </c>
      <c r="AK91" s="370">
        <v>112000</v>
      </c>
      <c r="AL91" s="370">
        <v>112000</v>
      </c>
      <c r="AM91" s="370">
        <v>0</v>
      </c>
      <c r="AN91" s="370">
        <v>0</v>
      </c>
      <c r="AO91" s="370">
        <v>0</v>
      </c>
      <c r="AP91" s="370">
        <v>0</v>
      </c>
      <c r="AQ91" s="370">
        <v>5133.33</v>
      </c>
      <c r="AR91" s="370">
        <v>0</v>
      </c>
      <c r="AS91" s="370">
        <v>0</v>
      </c>
      <c r="AT91" s="370">
        <v>0</v>
      </c>
      <c r="AU91" s="370">
        <v>0</v>
      </c>
      <c r="AV91" s="370">
        <v>0</v>
      </c>
      <c r="AW91" s="370">
        <v>0</v>
      </c>
      <c r="AX91" s="370">
        <v>0</v>
      </c>
      <c r="AY91" s="370">
        <v>0</v>
      </c>
      <c r="AZ91" s="370">
        <v>0</v>
      </c>
      <c r="BA91" s="370">
        <v>0</v>
      </c>
      <c r="BB91" s="370">
        <v>0</v>
      </c>
      <c r="BC91" s="370">
        <v>5133.33</v>
      </c>
      <c r="BD91" s="370">
        <v>0</v>
      </c>
      <c r="BE91" s="370">
        <v>0</v>
      </c>
      <c r="BF91" s="370">
        <v>0</v>
      </c>
      <c r="BG91" s="370">
        <v>0</v>
      </c>
      <c r="BH91" s="370">
        <v>0</v>
      </c>
      <c r="BI91" s="370">
        <v>0</v>
      </c>
      <c r="BJ91" s="370">
        <v>0</v>
      </c>
      <c r="BK91" s="370">
        <v>0</v>
      </c>
      <c r="BL91" s="370">
        <v>0</v>
      </c>
      <c r="BM91" s="370">
        <v>0</v>
      </c>
      <c r="BN91" s="370">
        <v>0</v>
      </c>
      <c r="BO91" s="370">
        <v>5133.33</v>
      </c>
      <c r="BP91" s="370">
        <v>0</v>
      </c>
      <c r="BQ91" s="370">
        <v>0</v>
      </c>
      <c r="BR91" s="370">
        <v>0</v>
      </c>
      <c r="BS91" s="370">
        <v>0</v>
      </c>
      <c r="BT91" s="370">
        <v>0</v>
      </c>
      <c r="BU91" s="370">
        <v>0</v>
      </c>
      <c r="BV91" s="370">
        <v>0</v>
      </c>
      <c r="BW91" s="370">
        <v>0</v>
      </c>
      <c r="BX91" s="370">
        <v>0</v>
      </c>
      <c r="BY91" s="370">
        <v>0</v>
      </c>
      <c r="BZ91" s="370">
        <v>0</v>
      </c>
      <c r="CA91" s="370">
        <v>5133.33</v>
      </c>
      <c r="CB91" s="370">
        <v>0</v>
      </c>
      <c r="CC91" s="370">
        <v>0</v>
      </c>
      <c r="CD91" s="370">
        <v>0</v>
      </c>
      <c r="CE91" s="370">
        <v>0</v>
      </c>
      <c r="CF91" s="370">
        <v>0</v>
      </c>
      <c r="CG91" s="370">
        <v>0</v>
      </c>
      <c r="CH91" s="370">
        <v>0</v>
      </c>
      <c r="CI91" s="48" t="s">
        <v>1987</v>
      </c>
      <c r="CJ91" s="48" t="s">
        <v>1990</v>
      </c>
      <c r="CK91" s="48" t="s">
        <v>1990</v>
      </c>
      <c r="CL91" s="48" t="s">
        <v>2010</v>
      </c>
      <c r="CM91" s="48" t="s">
        <v>1990</v>
      </c>
      <c r="CN91" s="48" t="s">
        <v>1987</v>
      </c>
      <c r="CO91" s="48" t="str">
        <f t="shared" si="28"/>
        <v>2.1.1.13.1.2</v>
      </c>
      <c r="CP91" s="48" t="str">
        <f>+VLOOKUP(Tabla1[[#This Row],[ESPECÍFICA]],CLASIFICADOR_,2,0)</f>
        <v>2.1.1.13.1.2 - CONTRATO ADMINISTRATIVO DE SERVICIOS - TRANSITORIO</v>
      </c>
      <c r="CQ91" s="48" t="str">
        <f>+VLOOKUP(Tabla1[[#This Row],[ESPECÍFICA]],CLASIFICADOR_,3,0)</f>
        <v>01.CAS</v>
      </c>
      <c r="CR91" s="48" t="str">
        <f>+VLOOKUP(Tabla1[[#This Row],[ESPECÍFICA]],CLASIFICADOR_,4,0)</f>
        <v xml:space="preserve"> </v>
      </c>
      <c r="CS91" s="48">
        <f>+VLOOKUP(Tabla1[[#This Row],[ESPECÍFICA]],CLASIFICADOR_,5,0)</f>
        <v>0</v>
      </c>
      <c r="CT91" s="113" t="str">
        <f>+VLOOKUP(Tabla1[[#This Row],[ESPECÍFICA]],CLASIFICADOR_,6,0)</f>
        <v>N/R</v>
      </c>
      <c r="CU91" s="48" t="str">
        <f>+VLOOKUP(Tabla1[[#This Row],[ESPECÍFICA]],CLASIFICADOR_,7,0)</f>
        <v>N/R</v>
      </c>
      <c r="CV91" s="48">
        <f>+VLOOKUP(Tabla1[[#This Row],[ESPECÍFICA]],CLASIFICADOR_,8,0)</f>
        <v>0</v>
      </c>
      <c r="CW91" s="113" t="str">
        <f>+CONCATENATE("2.",Tabla1[[#This Row],[generica]])</f>
        <v>2.1.PERSONAL Y OBLIGACIONES SOCIALES</v>
      </c>
      <c r="CX91" s="48" t="str">
        <f t="shared" si="17"/>
        <v>0007-GG</v>
      </c>
      <c r="CY91" s="113" t="str">
        <f t="shared" si="18"/>
        <v>0007-GG</v>
      </c>
      <c r="CZ91" s="20" t="str">
        <f t="shared" si="19"/>
        <v>0007-GG</v>
      </c>
      <c r="DA91" s="113" t="str">
        <f>+CONCATENATE(Tabla1[[#This Row],[CC COMPLETO]],Tabla1[[#This Row],[ESPECÍFICA]])</f>
        <v>0007-GG2.1.1.13.1.2</v>
      </c>
      <c r="DB91" s="49">
        <f t="shared" si="20"/>
        <v>5133.33</v>
      </c>
      <c r="DC91" s="49">
        <f t="shared" si="21"/>
        <v>5133.33</v>
      </c>
      <c r="DD91" s="49">
        <f t="shared" si="22"/>
        <v>5133.33</v>
      </c>
      <c r="DE91" s="49">
        <f t="shared" si="23"/>
        <v>79958</v>
      </c>
      <c r="DF91" s="49">
        <f t="shared" si="24"/>
        <v>0</v>
      </c>
      <c r="DG91" s="49">
        <f t="shared" si="25"/>
        <v>106866.67</v>
      </c>
      <c r="DH91" s="49">
        <f t="shared" si="26"/>
        <v>186824.67</v>
      </c>
      <c r="DI91" s="50">
        <f t="shared" si="27"/>
        <v>1.4871846128440686E-2</v>
      </c>
      <c r="DJ91" s="78">
        <f>+SUM(Tabla1[[#This Row],[EJECUTADO 01]:[EJECUTADO 06]])</f>
        <v>5133.33</v>
      </c>
      <c r="DK91" s="78">
        <f>+Tabla1[[#This Row],[mto_devenga_01]]</f>
        <v>0</v>
      </c>
      <c r="DL91" s="78">
        <f>+Tabla1[[#This Row],[mto_devenga_02]]</f>
        <v>0</v>
      </c>
      <c r="DM91" s="78">
        <f>+Tabla1[[#This Row],[mto_devenga_03]]</f>
        <v>0</v>
      </c>
      <c r="DN91" s="78">
        <f>+Tabla1[[#This Row],[mto_devenga_04]]</f>
        <v>0</v>
      </c>
      <c r="DO91" s="78">
        <f>+Tabla1[[#This Row],[mto_devenga_05]]</f>
        <v>5133.33</v>
      </c>
      <c r="DP91" s="76">
        <f>+Tabla1[[#This Row],[mto_devenga_06]]</f>
        <v>0</v>
      </c>
      <c r="DQ91" s="76">
        <f>+Tabla1[[#This Row],[mto_devenga_07]]</f>
        <v>0</v>
      </c>
      <c r="DR91" s="76">
        <f>+Tabla1[[#This Row],[mto_devenga_08]]</f>
        <v>0</v>
      </c>
      <c r="DS91" s="76">
        <f>+Tabla1[[#This Row],[mto_devenga_09]]</f>
        <v>0</v>
      </c>
      <c r="DT91" s="76">
        <f>IFERROR(VLOOKUP(Tabla1[[#This Row],[COD SE]],PF_OCTUBRE,14,0),"0")</f>
        <v>0</v>
      </c>
      <c r="DU91" s="76">
        <f>IFERROR(VLOOKUP(Tabla1[[#This Row],[COD SE]],PF_OCTUBRE,15,0),"0")</f>
        <v>0</v>
      </c>
      <c r="DV91" s="76">
        <f>IFERROR(VLOOKUP(Tabla1[[#This Row],[COD SE]],PF_OCTUBRE,16,0),"0")</f>
        <v>0</v>
      </c>
      <c r="DW91" s="76">
        <f>+SUM(Tabla1[[#This Row],[EJECUTADO 01]:[PF DICIEMBRE
]])</f>
        <v>5133.33</v>
      </c>
      <c r="DX91" s="76">
        <f>IFERROR(VLOOKUP(Tabla1[[#This Row],[COD SE]],PF_OCTUBRE,18,0),"0")</f>
        <v>0</v>
      </c>
      <c r="DY91" s="76">
        <f>IFERROR(VLOOKUP(Tabla1[[#This Row],[COD SE]],PF_OCTUBRE,19,0),"0")</f>
        <v>186824.67</v>
      </c>
      <c r="DZ91" s="76">
        <f>IFERROR(VLOOKUP(Tabla1[[#This Row],[COD SE]],PF_OCTUBRE,20,0),"0")</f>
        <v>186824.67</v>
      </c>
      <c r="EA91" s="76">
        <f>+Tabla1[[#This Row],[TOTAL EJEC REAL]]+Tabla1[[#This Row],[SALDO FINAL]]</f>
        <v>191958</v>
      </c>
      <c r="EB91" s="76">
        <f>IFERROR(VLOOKUP(Tabla1[[#This Row],[COD SE]],PF_OCTUBRE,22,0),"0")</f>
        <v>186824.67</v>
      </c>
      <c r="EC91" s="76">
        <f>+IFERROR(VLOOKUP(Tabla1[[#This Row],[COD SE]],SALDO_ESC_2,7,0),0)</f>
        <v>0</v>
      </c>
      <c r="ED91" s="76">
        <f>+IFERROR(VLOOKUP(Tabla1[[#This Row],[COD SE]],SALDO_ESC_3,7,0),0)</f>
        <v>186824.67</v>
      </c>
      <c r="EE91" s="76">
        <f>+Tabla1[[#This Row],[mto_pim]]-Tabla1[[#This Row],[TRANSF ESC2 ]]</f>
        <v>191958</v>
      </c>
      <c r="EF91" s="76">
        <f>+Tabla1[[#This Row],[mto_pim]]-Tabla1[[#This Row],[TRANFS ESC 3 ]]</f>
        <v>5133.3299999999872</v>
      </c>
      <c r="EG91" s="76">
        <f>+IFERROR(VLOOKUP(Tabla1[[#This Row],[COD SE]],HISTORICO,4,0),0)</f>
        <v>13164.19</v>
      </c>
      <c r="EH91" s="76">
        <f>+IFERROR(VLOOKUP(Tabla1[[#This Row],[COD SE]],HISTORICO,5,0),0)</f>
        <v>0</v>
      </c>
      <c r="EI91" s="76">
        <f>+IFERROR(VLOOKUP(Tabla1[[#This Row],[COD SE]],HISTORICO,6,0),0)</f>
        <v>0</v>
      </c>
      <c r="EJ91" s="76">
        <f>+IFERROR(VLOOKUP(Tabla1[[#This Row],[COD SE]],HISTORICO,7,0),0)</f>
        <v>14264.19</v>
      </c>
      <c r="EK91" s="76">
        <f>+IFERROR(VLOOKUP(Tabla1[[#This Row],[COD SE]],HISTORICO,8,0),0)</f>
        <v>7000</v>
      </c>
      <c r="EL91" s="76">
        <f>+IFERROR(VLOOKUP(Tabla1[[#This Row],[COD SE]],HISTORICO,9,0),0)</f>
        <v>0</v>
      </c>
      <c r="EM91" s="76">
        <f>+IFERROR(VLOOKUP(Tabla1[[#This Row],[COD SE]],HISTORICO,10,0),0)</f>
        <v>0</v>
      </c>
      <c r="EN91" s="76">
        <f>+IFERROR(VLOOKUP(Tabla1[[#This Row],[COD SE]],HISTORICO,11,0),0)</f>
        <v>0</v>
      </c>
      <c r="EO91" s="76">
        <f>+IFERROR(VLOOKUP(Tabla1[[#This Row],[COD SE]],HISTORICO,12,0),0)</f>
        <v>0</v>
      </c>
      <c r="EP91" s="58">
        <f>+SUM(Tabla1[[#This Row],[EJECUTADO 01]:[EJECUTADO 03]])</f>
        <v>0</v>
      </c>
      <c r="EQ91" s="58">
        <f>+SUM(Tabla1[[#This Row],[EJECUTADO 04]:[EJECUTADO 06]])</f>
        <v>5133.33</v>
      </c>
      <c r="ER91" s="58">
        <f>+SUM(Tabla1[[#This Row],[EJECUTADO 07]:[EJECUTADO 09]])</f>
        <v>0</v>
      </c>
      <c r="ES91" s="58">
        <f>+SUM(Tabla1[[#This Row],[PF OCTUBRE]:[PF DICIEMBRE
]])</f>
        <v>0</v>
      </c>
      <c r="ET91" s="58">
        <f>+SUM(Tabla1[[#This Row],[EJECUTADO 01]:[EJECUTADO 09]])</f>
        <v>5133.33</v>
      </c>
    </row>
    <row r="92" spans="1:150" ht="12.75" customHeight="1" x14ac:dyDescent="0.2">
      <c r="A92" s="369">
        <v>2025</v>
      </c>
      <c r="B92" s="369" t="s">
        <v>1969</v>
      </c>
      <c r="C92" s="369" t="s">
        <v>1970</v>
      </c>
      <c r="D92" s="369" t="s">
        <v>1971</v>
      </c>
      <c r="E92" s="369">
        <v>1650</v>
      </c>
      <c r="F92" s="369" t="s">
        <v>1599</v>
      </c>
      <c r="G92" s="369" t="s">
        <v>1999</v>
      </c>
      <c r="H92" s="369" t="s">
        <v>1606</v>
      </c>
      <c r="I92" s="369" t="s">
        <v>2000</v>
      </c>
      <c r="J92" s="369" t="s">
        <v>2033</v>
      </c>
      <c r="K92" s="369" t="s">
        <v>1975</v>
      </c>
      <c r="L92" s="369" t="s">
        <v>2034</v>
      </c>
      <c r="M92" s="369" t="s">
        <v>2035</v>
      </c>
      <c r="N92" s="369">
        <v>2</v>
      </c>
      <c r="O92" s="369" t="s">
        <v>2036</v>
      </c>
      <c r="P92" s="369" t="s">
        <v>2032</v>
      </c>
      <c r="Q92" s="369">
        <v>76</v>
      </c>
      <c r="R92" s="369">
        <v>0</v>
      </c>
      <c r="S92" s="369">
        <v>0</v>
      </c>
      <c r="T92" s="369">
        <v>0</v>
      </c>
      <c r="U92" s="369">
        <v>7</v>
      </c>
      <c r="V92" s="369" t="s">
        <v>1980</v>
      </c>
      <c r="W92" s="369" t="s">
        <v>1981</v>
      </c>
      <c r="X92" s="369" t="s">
        <v>1982</v>
      </c>
      <c r="Y92" s="369" t="s">
        <v>1983</v>
      </c>
      <c r="Z92" s="369" t="s">
        <v>1984</v>
      </c>
      <c r="AA92" s="369" t="s">
        <v>2004</v>
      </c>
      <c r="AB92" s="369" t="s">
        <v>1986</v>
      </c>
      <c r="AC92" s="369" t="s">
        <v>1672</v>
      </c>
      <c r="AD92" s="369" t="s">
        <v>1673</v>
      </c>
      <c r="AE92" s="369" t="s">
        <v>1681</v>
      </c>
      <c r="AF92" s="369" t="s">
        <v>1682</v>
      </c>
      <c r="AG92" s="369" t="s">
        <v>1682</v>
      </c>
      <c r="AH92" s="369">
        <v>120000</v>
      </c>
      <c r="AI92" s="369">
        <v>71420</v>
      </c>
      <c r="AJ92" s="369">
        <v>191420</v>
      </c>
      <c r="AK92" s="370">
        <v>184500</v>
      </c>
      <c r="AL92" s="370">
        <v>184500</v>
      </c>
      <c r="AM92" s="370">
        <v>72500</v>
      </c>
      <c r="AN92" s="370">
        <v>15000</v>
      </c>
      <c r="AO92" s="370">
        <v>18000</v>
      </c>
      <c r="AP92" s="370">
        <v>13500</v>
      </c>
      <c r="AQ92" s="370">
        <v>33000</v>
      </c>
      <c r="AR92" s="370">
        <v>0</v>
      </c>
      <c r="AS92" s="370">
        <v>0</v>
      </c>
      <c r="AT92" s="370">
        <v>0</v>
      </c>
      <c r="AU92" s="370">
        <v>0</v>
      </c>
      <c r="AV92" s="370">
        <v>32500</v>
      </c>
      <c r="AW92" s="370">
        <v>0</v>
      </c>
      <c r="AX92" s="370">
        <v>0</v>
      </c>
      <c r="AY92" s="370">
        <v>14000</v>
      </c>
      <c r="AZ92" s="370">
        <v>9000</v>
      </c>
      <c r="BA92" s="370">
        <v>41000</v>
      </c>
      <c r="BB92" s="370">
        <v>27500</v>
      </c>
      <c r="BC92" s="370">
        <v>27500</v>
      </c>
      <c r="BD92" s="370">
        <v>14000</v>
      </c>
      <c r="BE92" s="370">
        <v>14000</v>
      </c>
      <c r="BF92" s="370">
        <v>5000</v>
      </c>
      <c r="BG92" s="370">
        <v>0</v>
      </c>
      <c r="BH92" s="370">
        <v>0</v>
      </c>
      <c r="BI92" s="370">
        <v>0</v>
      </c>
      <c r="BJ92" s="370">
        <v>0</v>
      </c>
      <c r="BK92" s="370">
        <v>5000</v>
      </c>
      <c r="BL92" s="370">
        <v>18000</v>
      </c>
      <c r="BM92" s="370">
        <v>41000</v>
      </c>
      <c r="BN92" s="370">
        <v>18500</v>
      </c>
      <c r="BO92" s="370">
        <v>36500</v>
      </c>
      <c r="BP92" s="370">
        <v>14000</v>
      </c>
      <c r="BQ92" s="370">
        <v>14000</v>
      </c>
      <c r="BR92" s="370">
        <v>5000</v>
      </c>
      <c r="BS92" s="370">
        <v>0</v>
      </c>
      <c r="BT92" s="370">
        <v>0</v>
      </c>
      <c r="BU92" s="370">
        <v>0</v>
      </c>
      <c r="BV92" s="370">
        <v>0</v>
      </c>
      <c r="BW92" s="370">
        <v>72500</v>
      </c>
      <c r="BX92" s="370">
        <v>15000</v>
      </c>
      <c r="BY92" s="370">
        <v>18000</v>
      </c>
      <c r="BZ92" s="370">
        <v>13500</v>
      </c>
      <c r="CA92" s="370">
        <v>33000</v>
      </c>
      <c r="CB92" s="370">
        <v>0</v>
      </c>
      <c r="CC92" s="370">
        <v>0</v>
      </c>
      <c r="CD92" s="370">
        <v>0</v>
      </c>
      <c r="CE92" s="370">
        <v>0</v>
      </c>
      <c r="CF92" s="370">
        <v>0</v>
      </c>
      <c r="CG92" s="370">
        <v>0</v>
      </c>
      <c r="CH92" s="370">
        <v>0</v>
      </c>
      <c r="CI92" s="48" t="s">
        <v>1987</v>
      </c>
      <c r="CJ92" s="48" t="s">
        <v>1991</v>
      </c>
      <c r="CK92" s="48" t="s">
        <v>1987</v>
      </c>
      <c r="CL92" s="48" t="s">
        <v>2005</v>
      </c>
      <c r="CM92" s="48" t="s">
        <v>1990</v>
      </c>
      <c r="CN92" s="48" t="s">
        <v>1990</v>
      </c>
      <c r="CO92" s="48" t="str">
        <f t="shared" si="28"/>
        <v>2.3.2.9.1.1</v>
      </c>
      <c r="CP92" s="48" t="str">
        <f>+VLOOKUP(Tabla1[[#This Row],[ESPECÍFICA]],CLASIFICADOR_,2,0)</f>
        <v>2.3.2.9.1.1 - LOCACIÓN DE SERVICIOS REALIZADOS POR PERSONA NATURAL</v>
      </c>
      <c r="CQ92" s="48" t="str">
        <f>+VLOOKUP(Tabla1[[#This Row],[ESPECÍFICA]],CLASIFICADOR_,3,0)</f>
        <v>2.3.2.9 - LOCACIÓN DE SERVICIOS REALIZADOS POR PERSONA NATURAL</v>
      </c>
      <c r="CR92" s="48" t="str">
        <f>+VLOOKUP(Tabla1[[#This Row],[ESPECÍFICA]],CLASIFICADOR_,4,0)</f>
        <v xml:space="preserve"> </v>
      </c>
      <c r="CS92" s="48">
        <f>+VLOOKUP(Tabla1[[#This Row],[ESPECÍFICA]],CLASIFICADOR_,5,0)</f>
        <v>0</v>
      </c>
      <c r="CT92" s="113" t="str">
        <f>+VLOOKUP(Tabla1[[#This Row],[ESPECÍFICA]],CLASIFICADOR_,6,0)</f>
        <v>N/R</v>
      </c>
      <c r="CU92" s="48" t="str">
        <f>+VLOOKUP(Tabla1[[#This Row],[ESPECÍFICA]],CLASIFICADOR_,7,0)</f>
        <v>N/R</v>
      </c>
      <c r="CV92" s="48">
        <f>+VLOOKUP(Tabla1[[#This Row],[ESPECÍFICA]],CLASIFICADOR_,8,0)</f>
        <v>0</v>
      </c>
      <c r="CW92" s="113" t="str">
        <f>+CONCATENATE("2.",Tabla1[[#This Row],[generica]])</f>
        <v>2.3.BIENES Y SERVICIOS</v>
      </c>
      <c r="CX92" s="48" t="str">
        <f t="shared" si="17"/>
        <v>0007-GG</v>
      </c>
      <c r="CY92" s="113" t="str">
        <f t="shared" si="18"/>
        <v>0007-GG</v>
      </c>
      <c r="CZ92" s="20" t="str">
        <f t="shared" si="19"/>
        <v>0007-GG</v>
      </c>
      <c r="DA92" s="113" t="str">
        <f>+CONCATENATE(Tabla1[[#This Row],[CC COMPLETO]],Tabla1[[#This Row],[ESPECÍFICA]])</f>
        <v>0007-GG2.3.2.9.1.1</v>
      </c>
      <c r="DB92" s="49">
        <f t="shared" si="20"/>
        <v>184500</v>
      </c>
      <c r="DC92" s="49">
        <f t="shared" si="21"/>
        <v>152000</v>
      </c>
      <c r="DD92" s="49">
        <f t="shared" si="22"/>
        <v>152000</v>
      </c>
      <c r="DE92" s="49">
        <f t="shared" si="23"/>
        <v>6920</v>
      </c>
      <c r="DF92" s="49">
        <f t="shared" si="24"/>
        <v>0</v>
      </c>
      <c r="DG92" s="49">
        <f t="shared" si="25"/>
        <v>32500</v>
      </c>
      <c r="DH92" s="49">
        <f t="shared" si="26"/>
        <v>39420</v>
      </c>
      <c r="DI92" s="50">
        <f t="shared" si="27"/>
        <v>1.2666666666666666</v>
      </c>
      <c r="DJ92" s="78">
        <f>+SUM(Tabla1[[#This Row],[EJECUTADO 01]:[EJECUTADO 06]])</f>
        <v>133000</v>
      </c>
      <c r="DK92" s="78">
        <f>+Tabla1[[#This Row],[mto_devenga_01]]</f>
        <v>14000</v>
      </c>
      <c r="DL92" s="78">
        <f>+Tabla1[[#This Row],[mto_devenga_02]]</f>
        <v>9000</v>
      </c>
      <c r="DM92" s="78">
        <f>+Tabla1[[#This Row],[mto_devenga_03]]</f>
        <v>41000</v>
      </c>
      <c r="DN92" s="78">
        <f>+Tabla1[[#This Row],[mto_devenga_04]]</f>
        <v>27500</v>
      </c>
      <c r="DO92" s="78">
        <f>+Tabla1[[#This Row],[mto_devenga_05]]</f>
        <v>27500</v>
      </c>
      <c r="DP92" s="76">
        <f>+Tabla1[[#This Row],[mto_devenga_06]]</f>
        <v>14000</v>
      </c>
      <c r="DQ92" s="76">
        <f>+Tabla1[[#This Row],[mto_devenga_07]]</f>
        <v>14000</v>
      </c>
      <c r="DR92" s="76">
        <f>+Tabla1[[#This Row],[mto_devenga_08]]</f>
        <v>5000</v>
      </c>
      <c r="DS92" s="76">
        <f>+Tabla1[[#This Row],[mto_devenga_09]]</f>
        <v>0</v>
      </c>
      <c r="DT92" s="76">
        <f>IFERROR(VLOOKUP(Tabla1[[#This Row],[COD SE]],PF_OCTUBRE,14,0),"0")</f>
        <v>13000</v>
      </c>
      <c r="DU92" s="76">
        <f>IFERROR(VLOOKUP(Tabla1[[#This Row],[COD SE]],PF_OCTUBRE,15,0),"0")</f>
        <v>13000</v>
      </c>
      <c r="DV92" s="76">
        <f>IFERROR(VLOOKUP(Tabla1[[#This Row],[COD SE]],PF_OCTUBRE,16,0),"0")</f>
        <v>13420</v>
      </c>
      <c r="DW92" s="76">
        <f>+SUM(Tabla1[[#This Row],[EJECUTADO 01]:[PF DICIEMBRE
]])</f>
        <v>191420</v>
      </c>
      <c r="DX92" s="76">
        <f>IFERROR(VLOOKUP(Tabla1[[#This Row],[COD SE]],PF_OCTUBRE,18,0),"0")</f>
        <v>0</v>
      </c>
      <c r="DY92" s="76">
        <f>IFERROR(VLOOKUP(Tabla1[[#This Row],[COD SE]],PF_OCTUBRE,19,0),"0")</f>
        <v>0</v>
      </c>
      <c r="DZ92" s="76">
        <f>IFERROR(VLOOKUP(Tabla1[[#This Row],[COD SE]],PF_OCTUBRE,20,0),"0")</f>
        <v>0</v>
      </c>
      <c r="EA92" s="76">
        <f>+Tabla1[[#This Row],[TOTAL EJEC REAL]]+Tabla1[[#This Row],[SALDO FINAL]]</f>
        <v>191420</v>
      </c>
      <c r="EB92" s="76">
        <f>IFERROR(VLOOKUP(Tabla1[[#This Row],[COD SE]],PF_OCTUBRE,22,0),"0")</f>
        <v>13420</v>
      </c>
      <c r="EC92" s="76">
        <f>+IFERROR(VLOOKUP(Tabla1[[#This Row],[COD SE]],SALDO_ESC_2,7,0),0)</f>
        <v>0</v>
      </c>
      <c r="ED92" s="76">
        <f>+IFERROR(VLOOKUP(Tabla1[[#This Row],[COD SE]],SALDO_ESC_3,7,0),0)</f>
        <v>0</v>
      </c>
      <c r="EE92" s="76">
        <f>+Tabla1[[#This Row],[mto_pim]]-Tabla1[[#This Row],[TRANSF ESC2 ]]</f>
        <v>191420</v>
      </c>
      <c r="EF92" s="76">
        <f>+Tabla1[[#This Row],[mto_pim]]-Tabla1[[#This Row],[TRANFS ESC 3 ]]</f>
        <v>191420</v>
      </c>
      <c r="EG92" s="76">
        <f>+IFERROR(VLOOKUP(Tabla1[[#This Row],[COD SE]],HISTORICO,4,0),0)</f>
        <v>24000</v>
      </c>
      <c r="EH92" s="76">
        <f>+IFERROR(VLOOKUP(Tabla1[[#This Row],[COD SE]],HISTORICO,5,0),0)</f>
        <v>22500</v>
      </c>
      <c r="EI92" s="76">
        <f>+IFERROR(VLOOKUP(Tabla1[[#This Row],[COD SE]],HISTORICO,6,0),0)</f>
        <v>41000</v>
      </c>
      <c r="EJ92" s="76">
        <f>+IFERROR(VLOOKUP(Tabla1[[#This Row],[COD SE]],HISTORICO,7,0),0)</f>
        <v>27500</v>
      </c>
      <c r="EK92" s="76">
        <f>+IFERROR(VLOOKUP(Tabla1[[#This Row],[COD SE]],HISTORICO,8,0),0)</f>
        <v>27500</v>
      </c>
      <c r="EL92" s="76">
        <f>+IFERROR(VLOOKUP(Tabla1[[#This Row],[COD SE]],HISTORICO,9,0),0)</f>
        <v>14000</v>
      </c>
      <c r="EM92" s="76">
        <f>+IFERROR(VLOOKUP(Tabla1[[#This Row],[COD SE]],HISTORICO,10,0),0)</f>
        <v>14000</v>
      </c>
      <c r="EN92" s="76">
        <f>+IFERROR(VLOOKUP(Tabla1[[#This Row],[COD SE]],HISTORICO,11,0),0)</f>
        <v>0</v>
      </c>
      <c r="EO92" s="76">
        <f>+IFERROR(VLOOKUP(Tabla1[[#This Row],[COD SE]],HISTORICO,12,0),0)</f>
        <v>0</v>
      </c>
      <c r="EP92" s="58">
        <f>+SUM(Tabla1[[#This Row],[EJECUTADO 01]:[EJECUTADO 03]])</f>
        <v>64000</v>
      </c>
      <c r="EQ92" s="58">
        <f>+SUM(Tabla1[[#This Row],[EJECUTADO 04]:[EJECUTADO 06]])</f>
        <v>69000</v>
      </c>
      <c r="ER92" s="58">
        <f>+SUM(Tabla1[[#This Row],[EJECUTADO 07]:[EJECUTADO 09]])</f>
        <v>19000</v>
      </c>
      <c r="ES92" s="58">
        <f>+SUM(Tabla1[[#This Row],[PF OCTUBRE]:[PF DICIEMBRE
]])</f>
        <v>39420</v>
      </c>
      <c r="ET92" s="58">
        <f>+SUM(Tabla1[[#This Row],[EJECUTADO 01]:[EJECUTADO 09]])</f>
        <v>152000</v>
      </c>
    </row>
    <row r="93" spans="1:150" ht="12.75" customHeight="1" x14ac:dyDescent="0.2">
      <c r="A93" s="369">
        <v>2025</v>
      </c>
      <c r="B93" s="369" t="s">
        <v>1969</v>
      </c>
      <c r="C93" s="369" t="s">
        <v>1970</v>
      </c>
      <c r="D93" s="369" t="s">
        <v>1971</v>
      </c>
      <c r="E93" s="369">
        <v>1650</v>
      </c>
      <c r="F93" s="369" t="s">
        <v>1599</v>
      </c>
      <c r="G93" s="369" t="s">
        <v>1999</v>
      </c>
      <c r="H93" s="369" t="s">
        <v>1606</v>
      </c>
      <c r="I93" s="369" t="s">
        <v>2000</v>
      </c>
      <c r="J93" s="369" t="s">
        <v>2033</v>
      </c>
      <c r="K93" s="369" t="s">
        <v>1975</v>
      </c>
      <c r="L93" s="369" t="s">
        <v>2034</v>
      </c>
      <c r="M93" s="369" t="s">
        <v>2035</v>
      </c>
      <c r="N93" s="369">
        <v>2</v>
      </c>
      <c r="O93" s="369" t="s">
        <v>2036</v>
      </c>
      <c r="P93" s="369" t="s">
        <v>2032</v>
      </c>
      <c r="Q93" s="369">
        <v>76</v>
      </c>
      <c r="R93" s="369">
        <v>0</v>
      </c>
      <c r="S93" s="369">
        <v>0</v>
      </c>
      <c r="T93" s="369">
        <v>0</v>
      </c>
      <c r="U93" s="369">
        <v>7</v>
      </c>
      <c r="V93" s="369" t="s">
        <v>1980</v>
      </c>
      <c r="W93" s="369" t="s">
        <v>1981</v>
      </c>
      <c r="X93" s="369" t="s">
        <v>1982</v>
      </c>
      <c r="Y93" s="369" t="s">
        <v>1983</v>
      </c>
      <c r="Z93" s="369" t="s">
        <v>1984</v>
      </c>
      <c r="AA93" s="369" t="s">
        <v>2004</v>
      </c>
      <c r="AB93" s="369" t="s">
        <v>1986</v>
      </c>
      <c r="AC93" s="369" t="s">
        <v>1656</v>
      </c>
      <c r="AD93" s="369" t="s">
        <v>2006</v>
      </c>
      <c r="AE93" s="369" t="s">
        <v>2007</v>
      </c>
      <c r="AF93" s="369" t="s">
        <v>2007</v>
      </c>
      <c r="AG93" s="369" t="s">
        <v>2008</v>
      </c>
      <c r="AH93" s="369">
        <v>0</v>
      </c>
      <c r="AI93" s="369">
        <v>10220</v>
      </c>
      <c r="AJ93" s="369">
        <v>10220</v>
      </c>
      <c r="AK93" s="370">
        <v>10220</v>
      </c>
      <c r="AL93" s="370">
        <v>10220</v>
      </c>
      <c r="AM93" s="370">
        <v>0</v>
      </c>
      <c r="AN93" s="370">
        <v>0</v>
      </c>
      <c r="AO93" s="370">
        <v>0</v>
      </c>
      <c r="AP93" s="370">
        <v>10161.94</v>
      </c>
      <c r="AQ93" s="370">
        <v>0</v>
      </c>
      <c r="AR93" s="370">
        <v>0</v>
      </c>
      <c r="AS93" s="370">
        <v>0</v>
      </c>
      <c r="AT93" s="370">
        <v>0</v>
      </c>
      <c r="AU93" s="370">
        <v>0</v>
      </c>
      <c r="AV93" s="370">
        <v>0</v>
      </c>
      <c r="AW93" s="370">
        <v>0</v>
      </c>
      <c r="AX93" s="370">
        <v>0</v>
      </c>
      <c r="AY93" s="370">
        <v>0</v>
      </c>
      <c r="AZ93" s="370">
        <v>0</v>
      </c>
      <c r="BA93" s="370">
        <v>0</v>
      </c>
      <c r="BB93" s="370">
        <v>10161.94</v>
      </c>
      <c r="BC93" s="370">
        <v>0</v>
      </c>
      <c r="BD93" s="370">
        <v>0</v>
      </c>
      <c r="BE93" s="370">
        <v>0</v>
      </c>
      <c r="BF93" s="370">
        <v>0</v>
      </c>
      <c r="BG93" s="370">
        <v>0</v>
      </c>
      <c r="BH93" s="370">
        <v>0</v>
      </c>
      <c r="BI93" s="370">
        <v>0</v>
      </c>
      <c r="BJ93" s="370">
        <v>0</v>
      </c>
      <c r="BK93" s="370">
        <v>0</v>
      </c>
      <c r="BL93" s="370">
        <v>0</v>
      </c>
      <c r="BM93" s="370">
        <v>0</v>
      </c>
      <c r="BN93" s="370">
        <v>10161.94</v>
      </c>
      <c r="BO93" s="370">
        <v>0</v>
      </c>
      <c r="BP93" s="370">
        <v>0</v>
      </c>
      <c r="BQ93" s="370">
        <v>0</v>
      </c>
      <c r="BR93" s="370">
        <v>0</v>
      </c>
      <c r="BS93" s="370">
        <v>0</v>
      </c>
      <c r="BT93" s="370">
        <v>0</v>
      </c>
      <c r="BU93" s="370">
        <v>0</v>
      </c>
      <c r="BV93" s="370">
        <v>0</v>
      </c>
      <c r="BW93" s="370">
        <v>0</v>
      </c>
      <c r="BX93" s="370">
        <v>0</v>
      </c>
      <c r="BY93" s="370">
        <v>0</v>
      </c>
      <c r="BZ93" s="370">
        <v>10161.94</v>
      </c>
      <c r="CA93" s="370">
        <v>0</v>
      </c>
      <c r="CB93" s="370">
        <v>0</v>
      </c>
      <c r="CC93" s="370">
        <v>0</v>
      </c>
      <c r="CD93" s="370">
        <v>0</v>
      </c>
      <c r="CE93" s="370">
        <v>0</v>
      </c>
      <c r="CF93" s="370">
        <v>0</v>
      </c>
      <c r="CG93" s="370">
        <v>0</v>
      </c>
      <c r="CH93" s="370">
        <v>0</v>
      </c>
      <c r="CI93" s="48" t="s">
        <v>1987</v>
      </c>
      <c r="CJ93" s="48" t="s">
        <v>1990</v>
      </c>
      <c r="CK93" s="48" t="s">
        <v>1993</v>
      </c>
      <c r="CL93" s="48" t="s">
        <v>1990</v>
      </c>
      <c r="CM93" s="48" t="s">
        <v>1990</v>
      </c>
      <c r="CN93" s="48" t="s">
        <v>1988</v>
      </c>
      <c r="CO93" s="48" t="str">
        <f t="shared" si="28"/>
        <v>2.1.4.1.1.6</v>
      </c>
      <c r="CP93" s="48" t="str">
        <f>+VLOOKUP(Tabla1[[#This Row],[ESPECÍFICA]],CLASIFICADOR_,2,0)</f>
        <v>2.1.4.1.1.6 - COMPENSACION VACACIONAL (VACACIONES TRUNCAS) AL PERSONAL ACTIVO</v>
      </c>
      <c r="CQ93" s="48" t="str">
        <f>+VLOOKUP(Tabla1[[#This Row],[ESPECÍFICA]],CLASIFICADOR_,3,0)</f>
        <v>02.SERVIR</v>
      </c>
      <c r="CR93" s="48" t="str">
        <f>+VLOOKUP(Tabla1[[#This Row],[ESPECÍFICA]],CLASIFICADOR_,4,0)</f>
        <v xml:space="preserve"> </v>
      </c>
      <c r="CS93" s="48">
        <f>+VLOOKUP(Tabla1[[#This Row],[ESPECÍFICA]],CLASIFICADOR_,5,0)</f>
        <v>0</v>
      </c>
      <c r="CT93" s="113" t="str">
        <f>+VLOOKUP(Tabla1[[#This Row],[ESPECÍFICA]],CLASIFICADOR_,6,0)</f>
        <v>N/R</v>
      </c>
      <c r="CU93" s="48" t="str">
        <f>+VLOOKUP(Tabla1[[#This Row],[ESPECÍFICA]],CLASIFICADOR_,7,0)</f>
        <v>N/R</v>
      </c>
      <c r="CV93" s="48">
        <f>+VLOOKUP(Tabla1[[#This Row],[ESPECÍFICA]],CLASIFICADOR_,8,0)</f>
        <v>0</v>
      </c>
      <c r="CW93" s="113" t="str">
        <f>+CONCATENATE("2.",Tabla1[[#This Row],[generica]])</f>
        <v>2.1.PERSONAL Y OBLIGACIONES SOCIALES</v>
      </c>
      <c r="CX93" s="48" t="str">
        <f t="shared" si="17"/>
        <v>0007-GG</v>
      </c>
      <c r="CY93" s="113" t="str">
        <f t="shared" si="18"/>
        <v>0007-GG</v>
      </c>
      <c r="CZ93" s="20" t="str">
        <f t="shared" si="19"/>
        <v>0007-GG</v>
      </c>
      <c r="DA93" s="113" t="str">
        <f>+CONCATENATE(Tabla1[[#This Row],[CC COMPLETO]],Tabla1[[#This Row],[ESPECÍFICA]])</f>
        <v>0007-GG2.1.4.1.1.6</v>
      </c>
      <c r="DB93" s="49">
        <f t="shared" si="20"/>
        <v>10161.94</v>
      </c>
      <c r="DC93" s="49">
        <f t="shared" si="21"/>
        <v>10161.94</v>
      </c>
      <c r="DD93" s="49">
        <f t="shared" si="22"/>
        <v>10161.94</v>
      </c>
      <c r="DE93" s="49">
        <f t="shared" si="23"/>
        <v>0</v>
      </c>
      <c r="DF93" s="49">
        <f t="shared" si="24"/>
        <v>0</v>
      </c>
      <c r="DG93" s="49">
        <f t="shared" si="25"/>
        <v>58.059999999999491</v>
      </c>
      <c r="DH93" s="49">
        <f t="shared" si="26"/>
        <v>58.059999999999491</v>
      </c>
      <c r="DI93" s="50">
        <f t="shared" si="27"/>
        <v>0</v>
      </c>
      <c r="DJ93" s="78">
        <f>+SUM(Tabla1[[#This Row],[EJECUTADO 01]:[EJECUTADO 06]])</f>
        <v>10161.94</v>
      </c>
      <c r="DK93" s="78">
        <f>+Tabla1[[#This Row],[mto_devenga_01]]</f>
        <v>0</v>
      </c>
      <c r="DL93" s="78">
        <f>+Tabla1[[#This Row],[mto_devenga_02]]</f>
        <v>0</v>
      </c>
      <c r="DM93" s="78">
        <f>+Tabla1[[#This Row],[mto_devenga_03]]</f>
        <v>0</v>
      </c>
      <c r="DN93" s="78">
        <f>+Tabla1[[#This Row],[mto_devenga_04]]</f>
        <v>10161.94</v>
      </c>
      <c r="DO93" s="78">
        <f>+Tabla1[[#This Row],[mto_devenga_05]]</f>
        <v>0</v>
      </c>
      <c r="DP93" s="76">
        <f>+Tabla1[[#This Row],[mto_devenga_06]]</f>
        <v>0</v>
      </c>
      <c r="DQ93" s="76">
        <f>+Tabla1[[#This Row],[mto_devenga_07]]</f>
        <v>0</v>
      </c>
      <c r="DR93" s="76">
        <f>+Tabla1[[#This Row],[mto_devenga_08]]</f>
        <v>0</v>
      </c>
      <c r="DS93" s="76">
        <f>+Tabla1[[#This Row],[mto_devenga_09]]</f>
        <v>0</v>
      </c>
      <c r="DT93" s="76">
        <f>IFERROR(VLOOKUP(Tabla1[[#This Row],[COD SE]],PF_OCTUBRE,14,0),"0")</f>
        <v>0</v>
      </c>
      <c r="DU93" s="76">
        <f>IFERROR(VLOOKUP(Tabla1[[#This Row],[COD SE]],PF_OCTUBRE,15,0),"0")</f>
        <v>0</v>
      </c>
      <c r="DV93" s="76">
        <f>IFERROR(VLOOKUP(Tabla1[[#This Row],[COD SE]],PF_OCTUBRE,16,0),"0")</f>
        <v>0</v>
      </c>
      <c r="DW93" s="76">
        <f>+SUM(Tabla1[[#This Row],[EJECUTADO 01]:[PF DICIEMBRE
]])</f>
        <v>10161.94</v>
      </c>
      <c r="DX93" s="76">
        <f>IFERROR(VLOOKUP(Tabla1[[#This Row],[COD SE]],PF_OCTUBRE,18,0),"0")</f>
        <v>0</v>
      </c>
      <c r="DY93" s="76">
        <f>IFERROR(VLOOKUP(Tabla1[[#This Row],[COD SE]],PF_OCTUBRE,19,0),"0")</f>
        <v>58.06</v>
      </c>
      <c r="DZ93" s="76">
        <f>IFERROR(VLOOKUP(Tabla1[[#This Row],[COD SE]],PF_OCTUBRE,20,0),"0")</f>
        <v>58.06</v>
      </c>
      <c r="EA93" s="76">
        <f>+Tabla1[[#This Row],[TOTAL EJEC REAL]]+Tabla1[[#This Row],[SALDO FINAL]]</f>
        <v>10220</v>
      </c>
      <c r="EB93" s="76">
        <f>IFERROR(VLOOKUP(Tabla1[[#This Row],[COD SE]],PF_OCTUBRE,22,0),"0")</f>
        <v>58.06</v>
      </c>
      <c r="EC93" s="76">
        <f>+IFERROR(VLOOKUP(Tabla1[[#This Row],[COD SE]],SALDO_ESC_2,7,0),0)</f>
        <v>0</v>
      </c>
      <c r="ED93" s="76">
        <f>+IFERROR(VLOOKUP(Tabla1[[#This Row],[COD SE]],SALDO_ESC_3,7,0),0)</f>
        <v>58.06</v>
      </c>
      <c r="EE93" s="76">
        <f>+Tabla1[[#This Row],[mto_pim]]-Tabla1[[#This Row],[TRANSF ESC2 ]]</f>
        <v>10220</v>
      </c>
      <c r="EF93" s="76">
        <f>+Tabla1[[#This Row],[mto_pim]]-Tabla1[[#This Row],[TRANFS ESC 3 ]]</f>
        <v>10161.94</v>
      </c>
      <c r="EG93" s="76">
        <f>+IFERROR(VLOOKUP(Tabla1[[#This Row],[COD SE]],HISTORICO,4,0),0)</f>
        <v>0</v>
      </c>
      <c r="EH93" s="76">
        <f>+IFERROR(VLOOKUP(Tabla1[[#This Row],[COD SE]],HISTORICO,5,0),0)</f>
        <v>0</v>
      </c>
      <c r="EI93" s="76">
        <f>+IFERROR(VLOOKUP(Tabla1[[#This Row],[COD SE]],HISTORICO,6,0),0)</f>
        <v>0</v>
      </c>
      <c r="EJ93" s="76">
        <f>+IFERROR(VLOOKUP(Tabla1[[#This Row],[COD SE]],HISTORICO,7,0),0)</f>
        <v>0</v>
      </c>
      <c r="EK93" s="76">
        <f>+IFERROR(VLOOKUP(Tabla1[[#This Row],[COD SE]],HISTORICO,8,0),0)</f>
        <v>0</v>
      </c>
      <c r="EL93" s="76">
        <f>+IFERROR(VLOOKUP(Tabla1[[#This Row],[COD SE]],HISTORICO,9,0),0)</f>
        <v>0</v>
      </c>
      <c r="EM93" s="76">
        <f>+IFERROR(VLOOKUP(Tabla1[[#This Row],[COD SE]],HISTORICO,10,0),0)</f>
        <v>0</v>
      </c>
      <c r="EN93" s="76">
        <f>+IFERROR(VLOOKUP(Tabla1[[#This Row],[COD SE]],HISTORICO,11,0),0)</f>
        <v>0</v>
      </c>
      <c r="EO93" s="76">
        <f>+IFERROR(VLOOKUP(Tabla1[[#This Row],[COD SE]],HISTORICO,12,0),0)</f>
        <v>0</v>
      </c>
      <c r="EP93" s="58">
        <f>+SUM(Tabla1[[#This Row],[EJECUTADO 01]:[EJECUTADO 03]])</f>
        <v>0</v>
      </c>
      <c r="EQ93" s="58">
        <f>+SUM(Tabla1[[#This Row],[EJECUTADO 04]:[EJECUTADO 06]])</f>
        <v>10161.94</v>
      </c>
      <c r="ER93" s="58">
        <f>+SUM(Tabla1[[#This Row],[EJECUTADO 07]:[EJECUTADO 09]])</f>
        <v>0</v>
      </c>
      <c r="ES93" s="58">
        <f>+SUM(Tabla1[[#This Row],[PF OCTUBRE]:[PF DICIEMBRE
]])</f>
        <v>0</v>
      </c>
      <c r="ET93" s="58">
        <f>+SUM(Tabla1[[#This Row],[EJECUTADO 01]:[EJECUTADO 09]])</f>
        <v>10161.94</v>
      </c>
    </row>
    <row r="94" spans="1:150" ht="12.75" customHeight="1" x14ac:dyDescent="0.2">
      <c r="A94" s="369">
        <v>2025</v>
      </c>
      <c r="B94" s="369" t="s">
        <v>1969</v>
      </c>
      <c r="C94" s="369" t="s">
        <v>1970</v>
      </c>
      <c r="D94" s="369" t="s">
        <v>1971</v>
      </c>
      <c r="E94" s="369">
        <v>1650</v>
      </c>
      <c r="F94" s="369" t="s">
        <v>1599</v>
      </c>
      <c r="G94" s="369" t="s">
        <v>1999</v>
      </c>
      <c r="H94" s="369" t="s">
        <v>1606</v>
      </c>
      <c r="I94" s="369" t="s">
        <v>2000</v>
      </c>
      <c r="J94" s="369" t="s">
        <v>2033</v>
      </c>
      <c r="K94" s="369" t="s">
        <v>1975</v>
      </c>
      <c r="L94" s="369" t="s">
        <v>2034</v>
      </c>
      <c r="M94" s="369" t="s">
        <v>2035</v>
      </c>
      <c r="N94" s="369">
        <v>2</v>
      </c>
      <c r="O94" s="369" t="s">
        <v>2036</v>
      </c>
      <c r="P94" s="369" t="s">
        <v>2032</v>
      </c>
      <c r="Q94" s="369">
        <v>76</v>
      </c>
      <c r="R94" s="369">
        <v>0</v>
      </c>
      <c r="S94" s="369">
        <v>0</v>
      </c>
      <c r="T94" s="369">
        <v>0</v>
      </c>
      <c r="U94" s="369">
        <v>7</v>
      </c>
      <c r="V94" s="369" t="s">
        <v>1980</v>
      </c>
      <c r="W94" s="369" t="s">
        <v>1981</v>
      </c>
      <c r="X94" s="369" t="s">
        <v>1982</v>
      </c>
      <c r="Y94" s="369" t="s">
        <v>1983</v>
      </c>
      <c r="Z94" s="369" t="s">
        <v>1984</v>
      </c>
      <c r="AA94" s="369" t="s">
        <v>2004</v>
      </c>
      <c r="AB94" s="369" t="s">
        <v>1986</v>
      </c>
      <c r="AC94" s="369" t="s">
        <v>1656</v>
      </c>
      <c r="AD94" s="369" t="s">
        <v>1668</v>
      </c>
      <c r="AE94" s="369" t="s">
        <v>1669</v>
      </c>
      <c r="AF94" s="369" t="s">
        <v>1669</v>
      </c>
      <c r="AG94" s="369" t="s">
        <v>1670</v>
      </c>
      <c r="AH94" s="369">
        <v>0</v>
      </c>
      <c r="AI94" s="369">
        <v>22449</v>
      </c>
      <c r="AJ94" s="369">
        <v>22449</v>
      </c>
      <c r="AK94" s="370">
        <v>22449</v>
      </c>
      <c r="AL94" s="370">
        <v>22449</v>
      </c>
      <c r="AM94" s="370">
        <v>1870.71</v>
      </c>
      <c r="AN94" s="370">
        <v>1870.71</v>
      </c>
      <c r="AO94" s="370">
        <v>1870.71</v>
      </c>
      <c r="AP94" s="370">
        <v>1538.14</v>
      </c>
      <c r="AQ94" s="370">
        <v>0</v>
      </c>
      <c r="AR94" s="370">
        <v>0</v>
      </c>
      <c r="AS94" s="370">
        <v>0</v>
      </c>
      <c r="AT94" s="370">
        <v>0</v>
      </c>
      <c r="AU94" s="370">
        <v>0</v>
      </c>
      <c r="AV94" s="370">
        <v>1558.93</v>
      </c>
      <c r="AW94" s="370">
        <v>0</v>
      </c>
      <c r="AX94" s="370">
        <v>0</v>
      </c>
      <c r="AY94" s="370">
        <v>1870.71</v>
      </c>
      <c r="AZ94" s="370">
        <v>1870.71</v>
      </c>
      <c r="BA94" s="370">
        <v>1870.71</v>
      </c>
      <c r="BB94" s="370">
        <v>1538.14</v>
      </c>
      <c r="BC94" s="370">
        <v>0</v>
      </c>
      <c r="BD94" s="370">
        <v>0</v>
      </c>
      <c r="BE94" s="370">
        <v>0</v>
      </c>
      <c r="BF94" s="370">
        <v>0</v>
      </c>
      <c r="BG94" s="370">
        <v>0</v>
      </c>
      <c r="BH94" s="370">
        <v>1558.93</v>
      </c>
      <c r="BI94" s="370">
        <v>0</v>
      </c>
      <c r="BJ94" s="370">
        <v>0</v>
      </c>
      <c r="BK94" s="370">
        <v>1870.71</v>
      </c>
      <c r="BL94" s="370">
        <v>1870.71</v>
      </c>
      <c r="BM94" s="370">
        <v>1870.71</v>
      </c>
      <c r="BN94" s="370">
        <v>1538.14</v>
      </c>
      <c r="BO94" s="370">
        <v>0</v>
      </c>
      <c r="BP94" s="370">
        <v>0</v>
      </c>
      <c r="BQ94" s="370">
        <v>0</v>
      </c>
      <c r="BR94" s="370">
        <v>0</v>
      </c>
      <c r="BS94" s="370">
        <v>0</v>
      </c>
      <c r="BT94" s="370">
        <v>1558.93</v>
      </c>
      <c r="BU94" s="370">
        <v>0</v>
      </c>
      <c r="BV94" s="370">
        <v>0</v>
      </c>
      <c r="BW94" s="370">
        <v>1870.71</v>
      </c>
      <c r="BX94" s="370">
        <v>1870.71</v>
      </c>
      <c r="BY94" s="370">
        <v>1870.71</v>
      </c>
      <c r="BZ94" s="370">
        <v>1538.14</v>
      </c>
      <c r="CA94" s="370">
        <v>0</v>
      </c>
      <c r="CB94" s="370">
        <v>0</v>
      </c>
      <c r="CC94" s="370">
        <v>0</v>
      </c>
      <c r="CD94" s="370">
        <v>0</v>
      </c>
      <c r="CE94" s="370">
        <v>0</v>
      </c>
      <c r="CF94" s="370">
        <v>1558.93</v>
      </c>
      <c r="CG94" s="370">
        <v>0</v>
      </c>
      <c r="CH94" s="370">
        <v>0</v>
      </c>
      <c r="CI94" s="48" t="s">
        <v>1987</v>
      </c>
      <c r="CJ94" s="48" t="s">
        <v>1990</v>
      </c>
      <c r="CK94" s="48" t="s">
        <v>1991</v>
      </c>
      <c r="CL94" s="48" t="s">
        <v>1990</v>
      </c>
      <c r="CM94" s="48" t="s">
        <v>1990</v>
      </c>
      <c r="CN94" s="48" t="s">
        <v>2010</v>
      </c>
      <c r="CO94" s="48" t="str">
        <f t="shared" si="28"/>
        <v>2.1.3.1.1.13</v>
      </c>
      <c r="CP94" s="48" t="str">
        <f>+VLOOKUP(Tabla1[[#This Row],[ESPECÍFICA]],CLASIFICADOR_,2,0)</f>
        <v>2.1.3.1.1.13 - CONTRIBUCIONES A ESSALUD DEL PERSONAL ADMINISTRATIVO</v>
      </c>
      <c r="CQ94" s="48" t="str">
        <f>+VLOOKUP(Tabla1[[#This Row],[ESPECÍFICA]],CLASIFICADOR_,3,0)</f>
        <v>02.SERVIR</v>
      </c>
      <c r="CR94" s="48" t="str">
        <f>+VLOOKUP(Tabla1[[#This Row],[ESPECÍFICA]],CLASIFICADOR_,4,0)</f>
        <v xml:space="preserve"> </v>
      </c>
      <c r="CS94" s="48">
        <f>+VLOOKUP(Tabla1[[#This Row],[ESPECÍFICA]],CLASIFICADOR_,5,0)</f>
        <v>0</v>
      </c>
      <c r="CT94" s="113" t="str">
        <f>+VLOOKUP(Tabla1[[#This Row],[ESPECÍFICA]],CLASIFICADOR_,6,0)</f>
        <v>N/R</v>
      </c>
      <c r="CU94" s="48" t="str">
        <f>+VLOOKUP(Tabla1[[#This Row],[ESPECÍFICA]],CLASIFICADOR_,7,0)</f>
        <v>N/R</v>
      </c>
      <c r="CV94" s="48">
        <f>+VLOOKUP(Tabla1[[#This Row],[ESPECÍFICA]],CLASIFICADOR_,8,0)</f>
        <v>0</v>
      </c>
      <c r="CW94" s="113" t="str">
        <f>+CONCATENATE("2.",Tabla1[[#This Row],[generica]])</f>
        <v>2.1.PERSONAL Y OBLIGACIONES SOCIALES</v>
      </c>
      <c r="CX94" s="48" t="str">
        <f t="shared" si="17"/>
        <v>0007-GG</v>
      </c>
      <c r="CY94" s="113" t="str">
        <f t="shared" si="18"/>
        <v>0007-GG</v>
      </c>
      <c r="CZ94" s="20" t="str">
        <f t="shared" si="19"/>
        <v>0007-GG</v>
      </c>
      <c r="DA94" s="113" t="str">
        <f>+CONCATENATE(Tabla1[[#This Row],[CC COMPLETO]],Tabla1[[#This Row],[ESPECÍFICA]])</f>
        <v>0007-GG2.1.3.1.1.13</v>
      </c>
      <c r="DB94" s="49">
        <f t="shared" si="20"/>
        <v>8709.2000000000007</v>
      </c>
      <c r="DC94" s="49">
        <f t="shared" si="21"/>
        <v>8709.2000000000007</v>
      </c>
      <c r="DD94" s="49">
        <f t="shared" si="22"/>
        <v>8709.2000000000007</v>
      </c>
      <c r="DE94" s="49">
        <f t="shared" si="23"/>
        <v>0</v>
      </c>
      <c r="DF94" s="49">
        <f t="shared" si="24"/>
        <v>0</v>
      </c>
      <c r="DG94" s="49">
        <f t="shared" si="25"/>
        <v>13739.8</v>
      </c>
      <c r="DH94" s="49">
        <f t="shared" si="26"/>
        <v>13739.8</v>
      </c>
      <c r="DI94" s="50">
        <f t="shared" si="27"/>
        <v>0</v>
      </c>
      <c r="DJ94" s="78">
        <f>+SUM(Tabla1[[#This Row],[EJECUTADO 01]:[EJECUTADO 06]])</f>
        <v>7150.27</v>
      </c>
      <c r="DK94" s="78">
        <f>+Tabla1[[#This Row],[mto_devenga_01]]</f>
        <v>1870.71</v>
      </c>
      <c r="DL94" s="78">
        <f>+Tabla1[[#This Row],[mto_devenga_02]]</f>
        <v>1870.71</v>
      </c>
      <c r="DM94" s="78">
        <f>+Tabla1[[#This Row],[mto_devenga_03]]</f>
        <v>1870.71</v>
      </c>
      <c r="DN94" s="78">
        <f>+Tabla1[[#This Row],[mto_devenga_04]]</f>
        <v>1538.14</v>
      </c>
      <c r="DO94" s="78">
        <f>+Tabla1[[#This Row],[mto_devenga_05]]</f>
        <v>0</v>
      </c>
      <c r="DP94" s="76">
        <f>+Tabla1[[#This Row],[mto_devenga_06]]</f>
        <v>0</v>
      </c>
      <c r="DQ94" s="76">
        <f>+Tabla1[[#This Row],[mto_devenga_07]]</f>
        <v>0</v>
      </c>
      <c r="DR94" s="76">
        <f>+Tabla1[[#This Row],[mto_devenga_08]]</f>
        <v>0</v>
      </c>
      <c r="DS94" s="76">
        <f>+Tabla1[[#This Row],[mto_devenga_09]]</f>
        <v>0</v>
      </c>
      <c r="DT94" s="76">
        <f>IFERROR(VLOOKUP(Tabla1[[#This Row],[COD SE]],PF_OCTUBRE,14,0),"0")</f>
        <v>1870.71</v>
      </c>
      <c r="DU94" s="76">
        <f>IFERROR(VLOOKUP(Tabla1[[#This Row],[COD SE]],PF_OCTUBRE,15,0),"0")</f>
        <v>1870.71</v>
      </c>
      <c r="DV94" s="76">
        <f>IFERROR(VLOOKUP(Tabla1[[#This Row],[COD SE]],PF_OCTUBRE,16,0),"0")</f>
        <v>1870.7100000000009</v>
      </c>
      <c r="DW94" s="76">
        <f>+SUM(Tabla1[[#This Row],[EJECUTADO 01]:[PF DICIEMBRE
]])</f>
        <v>12762.4</v>
      </c>
      <c r="DX94" s="76">
        <f>IFERROR(VLOOKUP(Tabla1[[#This Row],[COD SE]],PF_OCTUBRE,18,0),"0")</f>
        <v>0</v>
      </c>
      <c r="DY94" s="76">
        <f>IFERROR(VLOOKUP(Tabla1[[#This Row],[COD SE]],PF_OCTUBRE,19,0),"0")</f>
        <v>9686.5999999999985</v>
      </c>
      <c r="DZ94" s="76">
        <f>IFERROR(VLOOKUP(Tabla1[[#This Row],[COD SE]],PF_OCTUBRE,20,0),"0")</f>
        <v>9686.5999999999985</v>
      </c>
      <c r="EA94" s="76">
        <f>+Tabla1[[#This Row],[TOTAL EJEC REAL]]+Tabla1[[#This Row],[SALDO FINAL]]</f>
        <v>22449</v>
      </c>
      <c r="EB94" s="76">
        <f>IFERROR(VLOOKUP(Tabla1[[#This Row],[COD SE]],PF_OCTUBRE,22,0),"0")</f>
        <v>11557.31</v>
      </c>
      <c r="EC94" s="76">
        <f>+IFERROR(VLOOKUP(Tabla1[[#This Row],[COD SE]],SALDO_ESC_2,7,0),0)</f>
        <v>0</v>
      </c>
      <c r="ED94" s="76">
        <f>+IFERROR(VLOOKUP(Tabla1[[#This Row],[COD SE]],SALDO_ESC_3,7,0),0)</f>
        <v>9686.5999999999985</v>
      </c>
      <c r="EE94" s="76">
        <f>+Tabla1[[#This Row],[mto_pim]]-Tabla1[[#This Row],[TRANSF ESC2 ]]</f>
        <v>22449</v>
      </c>
      <c r="EF94" s="76">
        <f>+Tabla1[[#This Row],[mto_pim]]-Tabla1[[#This Row],[TRANFS ESC 3 ]]</f>
        <v>12762.400000000001</v>
      </c>
      <c r="EG94" s="76">
        <f>+IFERROR(VLOOKUP(Tabla1[[#This Row],[COD SE]],HISTORICO,4,0),0)</f>
        <v>1870.71</v>
      </c>
      <c r="EH94" s="76">
        <f>+IFERROR(VLOOKUP(Tabla1[[#This Row],[COD SE]],HISTORICO,5,0),0)</f>
        <v>1870.71</v>
      </c>
      <c r="EI94" s="76">
        <f>+IFERROR(VLOOKUP(Tabla1[[#This Row],[COD SE]],HISTORICO,6,0),0)</f>
        <v>1870.71</v>
      </c>
      <c r="EJ94" s="76">
        <f>+IFERROR(VLOOKUP(Tabla1[[#This Row],[COD SE]],HISTORICO,7,0),0)</f>
        <v>1870.71</v>
      </c>
      <c r="EK94" s="76">
        <f>+IFERROR(VLOOKUP(Tabla1[[#This Row],[COD SE]],HISTORICO,8,0),0)</f>
        <v>0</v>
      </c>
      <c r="EL94" s="76">
        <f>+IFERROR(VLOOKUP(Tabla1[[#This Row],[COD SE]],HISTORICO,9,0),0)</f>
        <v>0</v>
      </c>
      <c r="EM94" s="76">
        <f>+IFERROR(VLOOKUP(Tabla1[[#This Row],[COD SE]],HISTORICO,10,0),0)</f>
        <v>0</v>
      </c>
      <c r="EN94" s="76">
        <f>+IFERROR(VLOOKUP(Tabla1[[#This Row],[COD SE]],HISTORICO,11,0),0)</f>
        <v>0</v>
      </c>
      <c r="EO94" s="76">
        <f>+IFERROR(VLOOKUP(Tabla1[[#This Row],[COD SE]],HISTORICO,12,0),0)</f>
        <v>0</v>
      </c>
      <c r="EP94" s="58">
        <f>+SUM(Tabla1[[#This Row],[EJECUTADO 01]:[EJECUTADO 03]])</f>
        <v>5612.13</v>
      </c>
      <c r="EQ94" s="58">
        <f>+SUM(Tabla1[[#This Row],[EJECUTADO 04]:[EJECUTADO 06]])</f>
        <v>1538.14</v>
      </c>
      <c r="ER94" s="58">
        <f>+SUM(Tabla1[[#This Row],[EJECUTADO 07]:[EJECUTADO 09]])</f>
        <v>0</v>
      </c>
      <c r="ES94" s="58">
        <f>+SUM(Tabla1[[#This Row],[PF OCTUBRE]:[PF DICIEMBRE
]])</f>
        <v>5612.130000000001</v>
      </c>
      <c r="ET94" s="58">
        <f>+SUM(Tabla1[[#This Row],[EJECUTADO 01]:[EJECUTADO 09]])</f>
        <v>7150.27</v>
      </c>
    </row>
    <row r="95" spans="1:150" ht="12.75" customHeight="1" x14ac:dyDescent="0.2">
      <c r="A95" s="369">
        <v>2025</v>
      </c>
      <c r="B95" s="369" t="s">
        <v>1969</v>
      </c>
      <c r="C95" s="369" t="s">
        <v>1970</v>
      </c>
      <c r="D95" s="369" t="s">
        <v>1971</v>
      </c>
      <c r="E95" s="369">
        <v>1650</v>
      </c>
      <c r="F95" s="369" t="s">
        <v>1599</v>
      </c>
      <c r="G95" s="369" t="s">
        <v>1999</v>
      </c>
      <c r="H95" s="369" t="s">
        <v>1606</v>
      </c>
      <c r="I95" s="369" t="s">
        <v>2000</v>
      </c>
      <c r="J95" s="369" t="s">
        <v>2033</v>
      </c>
      <c r="K95" s="369" t="s">
        <v>1975</v>
      </c>
      <c r="L95" s="369" t="s">
        <v>2034</v>
      </c>
      <c r="M95" s="369" t="s">
        <v>2035</v>
      </c>
      <c r="N95" s="369">
        <v>2</v>
      </c>
      <c r="O95" s="369" t="s">
        <v>2036</v>
      </c>
      <c r="P95" s="369" t="s">
        <v>2032</v>
      </c>
      <c r="Q95" s="369">
        <v>76</v>
      </c>
      <c r="R95" s="369">
        <v>0</v>
      </c>
      <c r="S95" s="369">
        <v>0</v>
      </c>
      <c r="T95" s="369">
        <v>0</v>
      </c>
      <c r="U95" s="369">
        <v>7</v>
      </c>
      <c r="V95" s="369" t="s">
        <v>1980</v>
      </c>
      <c r="W95" s="369" t="s">
        <v>1981</v>
      </c>
      <c r="X95" s="369" t="s">
        <v>1982</v>
      </c>
      <c r="Y95" s="369" t="s">
        <v>1983</v>
      </c>
      <c r="Z95" s="369" t="s">
        <v>1984</v>
      </c>
      <c r="AA95" s="369" t="s">
        <v>2004</v>
      </c>
      <c r="AB95" s="369" t="s">
        <v>1986</v>
      </c>
      <c r="AC95" s="369" t="s">
        <v>1656</v>
      </c>
      <c r="AD95" s="369" t="s">
        <v>1668</v>
      </c>
      <c r="AE95" s="369" t="s">
        <v>1669</v>
      </c>
      <c r="AF95" s="369" t="s">
        <v>1669</v>
      </c>
      <c r="AG95" s="369" t="s">
        <v>1671</v>
      </c>
      <c r="AH95" s="369">
        <v>15018</v>
      </c>
      <c r="AI95" s="369">
        <v>-2016</v>
      </c>
      <c r="AJ95" s="369">
        <v>13002</v>
      </c>
      <c r="AK95" s="370">
        <v>12134.08</v>
      </c>
      <c r="AL95" s="370">
        <v>12134.08</v>
      </c>
      <c r="AM95" s="370">
        <v>866.72</v>
      </c>
      <c r="AN95" s="370">
        <v>866.72</v>
      </c>
      <c r="AO95" s="370">
        <v>866.72</v>
      </c>
      <c r="AP95" s="370">
        <v>866.72</v>
      </c>
      <c r="AQ95" s="370">
        <v>1083.4000000000001</v>
      </c>
      <c r="AR95" s="370">
        <v>866.72</v>
      </c>
      <c r="AS95" s="370">
        <v>650.04</v>
      </c>
      <c r="AT95" s="370">
        <v>650.04</v>
      </c>
      <c r="AU95" s="370">
        <v>650.04</v>
      </c>
      <c r="AV95" s="370">
        <v>650.04</v>
      </c>
      <c r="AW95" s="370">
        <v>0</v>
      </c>
      <c r="AX95" s="370">
        <v>0</v>
      </c>
      <c r="AY95" s="370">
        <v>866.72</v>
      </c>
      <c r="AZ95" s="370">
        <v>866.72</v>
      </c>
      <c r="BA95" s="370">
        <v>866.72</v>
      </c>
      <c r="BB95" s="370">
        <v>866.72</v>
      </c>
      <c r="BC95" s="370">
        <v>1083.4000000000001</v>
      </c>
      <c r="BD95" s="370">
        <v>866.72</v>
      </c>
      <c r="BE95" s="370">
        <v>650.04</v>
      </c>
      <c r="BF95" s="370">
        <v>650.04</v>
      </c>
      <c r="BG95" s="370">
        <v>650.04</v>
      </c>
      <c r="BH95" s="370">
        <v>650.04</v>
      </c>
      <c r="BI95" s="370">
        <v>0</v>
      </c>
      <c r="BJ95" s="370">
        <v>0</v>
      </c>
      <c r="BK95" s="370">
        <v>866.72</v>
      </c>
      <c r="BL95" s="370">
        <v>866.72</v>
      </c>
      <c r="BM95" s="370">
        <v>866.72</v>
      </c>
      <c r="BN95" s="370">
        <v>866.72</v>
      </c>
      <c r="BO95" s="370">
        <v>1083.4000000000001</v>
      </c>
      <c r="BP95" s="370">
        <v>866.72</v>
      </c>
      <c r="BQ95" s="370">
        <v>650.04</v>
      </c>
      <c r="BR95" s="370">
        <v>650.04</v>
      </c>
      <c r="BS95" s="370">
        <v>650.04</v>
      </c>
      <c r="BT95" s="370">
        <v>650.04</v>
      </c>
      <c r="BU95" s="370">
        <v>0</v>
      </c>
      <c r="BV95" s="370">
        <v>0</v>
      </c>
      <c r="BW95" s="370">
        <v>866.72</v>
      </c>
      <c r="BX95" s="370">
        <v>866.72</v>
      </c>
      <c r="BY95" s="370">
        <v>866.72</v>
      </c>
      <c r="BZ95" s="370">
        <v>866.72</v>
      </c>
      <c r="CA95" s="370">
        <v>1083.4000000000001</v>
      </c>
      <c r="CB95" s="370">
        <v>866.72</v>
      </c>
      <c r="CC95" s="370">
        <v>650.04</v>
      </c>
      <c r="CD95" s="370">
        <v>650.04</v>
      </c>
      <c r="CE95" s="370">
        <v>650.04</v>
      </c>
      <c r="CF95" s="370">
        <v>650.04</v>
      </c>
      <c r="CG95" s="370">
        <v>0</v>
      </c>
      <c r="CH95" s="370">
        <v>0</v>
      </c>
      <c r="CI95" s="48" t="s">
        <v>1987</v>
      </c>
      <c r="CJ95" s="48" t="s">
        <v>1990</v>
      </c>
      <c r="CK95" s="48" t="s">
        <v>1991</v>
      </c>
      <c r="CL95" s="48" t="s">
        <v>1990</v>
      </c>
      <c r="CM95" s="48" t="s">
        <v>1990</v>
      </c>
      <c r="CN95" s="48" t="s">
        <v>2014</v>
      </c>
      <c r="CO95" s="48" t="str">
        <f t="shared" si="28"/>
        <v>2.1.3.1.1.15</v>
      </c>
      <c r="CP95" s="48" t="str">
        <f>+VLOOKUP(Tabla1[[#This Row],[ESPECÍFICA]],CLASIFICADOR_,2,0)</f>
        <v>2.1.3.1.1.15 - CONTRIBUCIONES A ESSALUD DE CONTRATO ADMINISTRATIVO DE SERVICIOS</v>
      </c>
      <c r="CQ95" s="48" t="str">
        <f>+VLOOKUP(Tabla1[[#This Row],[ESPECÍFICA]],CLASIFICADOR_,3,0)</f>
        <v>01.CAS</v>
      </c>
      <c r="CR95" s="48" t="str">
        <f>+VLOOKUP(Tabla1[[#This Row],[ESPECÍFICA]],CLASIFICADOR_,4,0)</f>
        <v xml:space="preserve"> </v>
      </c>
      <c r="CS95" s="48">
        <f>+VLOOKUP(Tabla1[[#This Row],[ESPECÍFICA]],CLASIFICADOR_,5,0)</f>
        <v>0</v>
      </c>
      <c r="CT95" s="113" t="str">
        <f>+VLOOKUP(Tabla1[[#This Row],[ESPECÍFICA]],CLASIFICADOR_,6,0)</f>
        <v>N/R</v>
      </c>
      <c r="CU95" s="48" t="str">
        <f>+VLOOKUP(Tabla1[[#This Row],[ESPECÍFICA]],CLASIFICADOR_,7,0)</f>
        <v>N/R</v>
      </c>
      <c r="CV95" s="48">
        <f>+VLOOKUP(Tabla1[[#This Row],[ESPECÍFICA]],CLASIFICADOR_,8,0)</f>
        <v>0</v>
      </c>
      <c r="CW95" s="113" t="str">
        <f>+CONCATENATE("2.",Tabla1[[#This Row],[generica]])</f>
        <v>2.1.PERSONAL Y OBLIGACIONES SOCIALES</v>
      </c>
      <c r="CX95" s="48" t="str">
        <f t="shared" si="17"/>
        <v>0007-GG</v>
      </c>
      <c r="CY95" s="113" t="str">
        <f t="shared" si="18"/>
        <v>0007-GG</v>
      </c>
      <c r="CZ95" s="20" t="str">
        <f t="shared" si="19"/>
        <v>0007-GG</v>
      </c>
      <c r="DA95" s="113" t="str">
        <f>+CONCATENATE(Tabla1[[#This Row],[CC COMPLETO]],Tabla1[[#This Row],[ESPECÍFICA]])</f>
        <v>0007-GG2.1.3.1.1.15</v>
      </c>
      <c r="DB95" s="49">
        <f t="shared" si="20"/>
        <v>8017.1600000000008</v>
      </c>
      <c r="DC95" s="49">
        <f t="shared" si="21"/>
        <v>8017.1600000000008</v>
      </c>
      <c r="DD95" s="49">
        <f t="shared" si="22"/>
        <v>8017.1600000000008</v>
      </c>
      <c r="DE95" s="49">
        <f t="shared" si="23"/>
        <v>867.92000000000007</v>
      </c>
      <c r="DF95" s="49">
        <f t="shared" si="24"/>
        <v>0</v>
      </c>
      <c r="DG95" s="49">
        <f t="shared" si="25"/>
        <v>4116.9199999999992</v>
      </c>
      <c r="DH95" s="49">
        <f t="shared" si="26"/>
        <v>4984.8399999999992</v>
      </c>
      <c r="DI95" s="50">
        <f t="shared" si="27"/>
        <v>0.53383672925822356</v>
      </c>
      <c r="DJ95" s="78">
        <f>+SUM(Tabla1[[#This Row],[EJECUTADO 01]:[EJECUTADO 06]])</f>
        <v>5417.0000000000009</v>
      </c>
      <c r="DK95" s="78">
        <f>+Tabla1[[#This Row],[mto_devenga_01]]</f>
        <v>866.72</v>
      </c>
      <c r="DL95" s="78">
        <f>+Tabla1[[#This Row],[mto_devenga_02]]</f>
        <v>866.72</v>
      </c>
      <c r="DM95" s="78">
        <f>+Tabla1[[#This Row],[mto_devenga_03]]</f>
        <v>866.72</v>
      </c>
      <c r="DN95" s="78">
        <f>+Tabla1[[#This Row],[mto_devenga_04]]</f>
        <v>866.72</v>
      </c>
      <c r="DO95" s="78">
        <f>+Tabla1[[#This Row],[mto_devenga_05]]</f>
        <v>1083.4000000000001</v>
      </c>
      <c r="DP95" s="76">
        <f>+Tabla1[[#This Row],[mto_devenga_06]]</f>
        <v>866.72</v>
      </c>
      <c r="DQ95" s="76">
        <f>+Tabla1[[#This Row],[mto_devenga_07]]</f>
        <v>650.04</v>
      </c>
      <c r="DR95" s="76">
        <f>+Tabla1[[#This Row],[mto_devenga_08]]</f>
        <v>650.04</v>
      </c>
      <c r="DS95" s="76">
        <f>+Tabla1[[#This Row],[mto_devenga_09]]</f>
        <v>650.04</v>
      </c>
      <c r="DT95" s="76">
        <f>IFERROR(VLOOKUP(Tabla1[[#This Row],[COD SE]],PF_OCTUBRE,14,0),"0")</f>
        <v>650.04</v>
      </c>
      <c r="DU95" s="76">
        <f>IFERROR(VLOOKUP(Tabla1[[#This Row],[COD SE]],PF_OCTUBRE,15,0),"0")</f>
        <v>650.04</v>
      </c>
      <c r="DV95" s="76">
        <f>IFERROR(VLOOKUP(Tabla1[[#This Row],[COD SE]],PF_OCTUBRE,16,0),"0")</f>
        <v>650.04</v>
      </c>
      <c r="DW95" s="76">
        <f>+SUM(Tabla1[[#This Row],[EJECUTADO 01]:[PF DICIEMBRE
]])</f>
        <v>9317.2400000000016</v>
      </c>
      <c r="DX95" s="76">
        <f>IFERROR(VLOOKUP(Tabla1[[#This Row],[COD SE]],PF_OCTUBRE,18,0),"0")</f>
        <v>0</v>
      </c>
      <c r="DY95" s="76">
        <f>IFERROR(VLOOKUP(Tabla1[[#This Row],[COD SE]],PF_OCTUBRE,19,0),"0")</f>
        <v>3684.76</v>
      </c>
      <c r="DZ95" s="76">
        <f>IFERROR(VLOOKUP(Tabla1[[#This Row],[COD SE]],PF_OCTUBRE,20,0),"0")</f>
        <v>3684.76</v>
      </c>
      <c r="EA95" s="76">
        <f>+Tabla1[[#This Row],[TOTAL EJEC REAL]]+Tabla1[[#This Row],[SALDO FINAL]]</f>
        <v>13002.000000000002</v>
      </c>
      <c r="EB95" s="76">
        <f>IFERROR(VLOOKUP(Tabla1[[#This Row],[COD SE]],PF_OCTUBRE,22,0),"0")</f>
        <v>4334.8</v>
      </c>
      <c r="EC95" s="76">
        <f>+IFERROR(VLOOKUP(Tabla1[[#This Row],[COD SE]],SALDO_ESC_2,7,0),0)</f>
        <v>0</v>
      </c>
      <c r="ED95" s="76">
        <f>+IFERROR(VLOOKUP(Tabla1[[#This Row],[COD SE]],SALDO_ESC_3,7,0),0)</f>
        <v>3684.76</v>
      </c>
      <c r="EE95" s="76">
        <f>+Tabla1[[#This Row],[mto_pim]]-Tabla1[[#This Row],[TRANSF ESC2 ]]</f>
        <v>13002</v>
      </c>
      <c r="EF95" s="76">
        <f>+Tabla1[[#This Row],[mto_pim]]-Tabla1[[#This Row],[TRANFS ESC 3 ]]</f>
        <v>9317.24</v>
      </c>
      <c r="EG95" s="76">
        <f>+IFERROR(VLOOKUP(Tabla1[[#This Row],[COD SE]],HISTORICO,4,0),0)</f>
        <v>867.68000000000006</v>
      </c>
      <c r="EH95" s="76">
        <f>+IFERROR(VLOOKUP(Tabla1[[#This Row],[COD SE]],HISTORICO,5,0),0)</f>
        <v>866.72</v>
      </c>
      <c r="EI95" s="76">
        <f>+IFERROR(VLOOKUP(Tabla1[[#This Row],[COD SE]],HISTORICO,6,0),0)</f>
        <v>866.72</v>
      </c>
      <c r="EJ95" s="76">
        <f>+IFERROR(VLOOKUP(Tabla1[[#This Row],[COD SE]],HISTORICO,7,0),0)</f>
        <v>1083.4000000000001</v>
      </c>
      <c r="EK95" s="76">
        <f>+IFERROR(VLOOKUP(Tabla1[[#This Row],[COD SE]],HISTORICO,8,0),0)</f>
        <v>1083.4000000000001</v>
      </c>
      <c r="EL95" s="76">
        <f>+IFERROR(VLOOKUP(Tabla1[[#This Row],[COD SE]],HISTORICO,9,0),0)</f>
        <v>866.72</v>
      </c>
      <c r="EM95" s="76">
        <f>+IFERROR(VLOOKUP(Tabla1[[#This Row],[COD SE]],HISTORICO,10,0),0)</f>
        <v>650.04</v>
      </c>
      <c r="EN95" s="76">
        <f>+IFERROR(VLOOKUP(Tabla1[[#This Row],[COD SE]],HISTORICO,11,0),0)</f>
        <v>650.04</v>
      </c>
      <c r="EO95" s="76">
        <f>+IFERROR(VLOOKUP(Tabla1[[#This Row],[COD SE]],HISTORICO,12,0),0)</f>
        <v>650.04</v>
      </c>
      <c r="EP95" s="58">
        <f>+SUM(Tabla1[[#This Row],[EJECUTADO 01]:[EJECUTADO 03]])</f>
        <v>2600.16</v>
      </c>
      <c r="EQ95" s="58">
        <f>+SUM(Tabla1[[#This Row],[EJECUTADO 04]:[EJECUTADO 06]])</f>
        <v>2816.84</v>
      </c>
      <c r="ER95" s="58">
        <f>+SUM(Tabla1[[#This Row],[EJECUTADO 07]:[EJECUTADO 09]])</f>
        <v>1950.12</v>
      </c>
      <c r="ES95" s="58">
        <f>+SUM(Tabla1[[#This Row],[PF OCTUBRE]:[PF DICIEMBRE
]])</f>
        <v>1950.12</v>
      </c>
      <c r="ET95" s="58">
        <f>+SUM(Tabla1[[#This Row],[EJECUTADO 01]:[EJECUTADO 09]])</f>
        <v>7367.1200000000008</v>
      </c>
    </row>
    <row r="96" spans="1:150" ht="12.75" customHeight="1" x14ac:dyDescent="0.2">
      <c r="A96" s="369">
        <v>2025</v>
      </c>
      <c r="B96" s="369" t="s">
        <v>1969</v>
      </c>
      <c r="C96" s="369" t="s">
        <v>1970</v>
      </c>
      <c r="D96" s="369" t="s">
        <v>1971</v>
      </c>
      <c r="E96" s="369">
        <v>1650</v>
      </c>
      <c r="F96" s="369" t="s">
        <v>1599</v>
      </c>
      <c r="G96" s="369" t="s">
        <v>1999</v>
      </c>
      <c r="H96" s="369" t="s">
        <v>1606</v>
      </c>
      <c r="I96" s="369" t="s">
        <v>2000</v>
      </c>
      <c r="J96" s="369" t="s">
        <v>2033</v>
      </c>
      <c r="K96" s="369" t="s">
        <v>1975</v>
      </c>
      <c r="L96" s="369" t="s">
        <v>2034</v>
      </c>
      <c r="M96" s="369" t="s">
        <v>2035</v>
      </c>
      <c r="N96" s="369">
        <v>2</v>
      </c>
      <c r="O96" s="369" t="s">
        <v>2036</v>
      </c>
      <c r="P96" s="369" t="s">
        <v>2032</v>
      </c>
      <c r="Q96" s="369">
        <v>76</v>
      </c>
      <c r="R96" s="369">
        <v>0</v>
      </c>
      <c r="S96" s="369">
        <v>0</v>
      </c>
      <c r="T96" s="369">
        <v>0</v>
      </c>
      <c r="U96" s="369">
        <v>7</v>
      </c>
      <c r="V96" s="369" t="s">
        <v>1980</v>
      </c>
      <c r="W96" s="369" t="s">
        <v>1981</v>
      </c>
      <c r="X96" s="369" t="s">
        <v>1982</v>
      </c>
      <c r="Y96" s="369" t="s">
        <v>1983</v>
      </c>
      <c r="Z96" s="369" t="s">
        <v>1984</v>
      </c>
      <c r="AA96" s="369" t="s">
        <v>2004</v>
      </c>
      <c r="AB96" s="369" t="s">
        <v>1986</v>
      </c>
      <c r="AC96" s="369" t="s">
        <v>1656</v>
      </c>
      <c r="AD96" s="369" t="s">
        <v>2006</v>
      </c>
      <c r="AE96" s="369" t="s">
        <v>2007</v>
      </c>
      <c r="AF96" s="369" t="s">
        <v>2007</v>
      </c>
      <c r="AG96" s="369" t="s">
        <v>2009</v>
      </c>
      <c r="AH96" s="369">
        <v>0</v>
      </c>
      <c r="AI96" s="369">
        <v>20786</v>
      </c>
      <c r="AJ96" s="369">
        <v>20786</v>
      </c>
      <c r="AK96" s="370">
        <v>10194</v>
      </c>
      <c r="AL96" s="370">
        <v>10194</v>
      </c>
      <c r="AM96" s="370">
        <v>0</v>
      </c>
      <c r="AN96" s="370">
        <v>0</v>
      </c>
      <c r="AO96" s="370">
        <v>0</v>
      </c>
      <c r="AP96" s="370">
        <v>8399.9699999999993</v>
      </c>
      <c r="AQ96" s="370">
        <v>0</v>
      </c>
      <c r="AR96" s="370">
        <v>0</v>
      </c>
      <c r="AS96" s="370">
        <v>0</v>
      </c>
      <c r="AT96" s="370">
        <v>0</v>
      </c>
      <c r="AU96" s="370">
        <v>0</v>
      </c>
      <c r="AV96" s="370">
        <v>0</v>
      </c>
      <c r="AW96" s="370">
        <v>0</v>
      </c>
      <c r="AX96" s="370">
        <v>0</v>
      </c>
      <c r="AY96" s="370">
        <v>0</v>
      </c>
      <c r="AZ96" s="370">
        <v>0</v>
      </c>
      <c r="BA96" s="370">
        <v>0</v>
      </c>
      <c r="BB96" s="370">
        <v>8399.9699999999993</v>
      </c>
      <c r="BC96" s="370">
        <v>0</v>
      </c>
      <c r="BD96" s="370">
        <v>0</v>
      </c>
      <c r="BE96" s="370">
        <v>0</v>
      </c>
      <c r="BF96" s="370">
        <v>0</v>
      </c>
      <c r="BG96" s="370">
        <v>0</v>
      </c>
      <c r="BH96" s="370">
        <v>0</v>
      </c>
      <c r="BI96" s="370">
        <v>0</v>
      </c>
      <c r="BJ96" s="370">
        <v>0</v>
      </c>
      <c r="BK96" s="370">
        <v>0</v>
      </c>
      <c r="BL96" s="370">
        <v>0</v>
      </c>
      <c r="BM96" s="370">
        <v>0</v>
      </c>
      <c r="BN96" s="370">
        <v>8399.9699999999993</v>
      </c>
      <c r="BO96" s="370">
        <v>0</v>
      </c>
      <c r="BP96" s="370">
        <v>0</v>
      </c>
      <c r="BQ96" s="370">
        <v>0</v>
      </c>
      <c r="BR96" s="370">
        <v>0</v>
      </c>
      <c r="BS96" s="370">
        <v>0</v>
      </c>
      <c r="BT96" s="370">
        <v>0</v>
      </c>
      <c r="BU96" s="370">
        <v>0</v>
      </c>
      <c r="BV96" s="370">
        <v>0</v>
      </c>
      <c r="BW96" s="370">
        <v>0</v>
      </c>
      <c r="BX96" s="370">
        <v>0</v>
      </c>
      <c r="BY96" s="370">
        <v>0</v>
      </c>
      <c r="BZ96" s="370">
        <v>8399.9699999999993</v>
      </c>
      <c r="CA96" s="370">
        <v>0</v>
      </c>
      <c r="CB96" s="370">
        <v>0</v>
      </c>
      <c r="CC96" s="370">
        <v>0</v>
      </c>
      <c r="CD96" s="370">
        <v>0</v>
      </c>
      <c r="CE96" s="370">
        <v>0</v>
      </c>
      <c r="CF96" s="370">
        <v>0</v>
      </c>
      <c r="CG96" s="370">
        <v>0</v>
      </c>
      <c r="CH96" s="370">
        <v>0</v>
      </c>
      <c r="CI96" s="48" t="s">
        <v>1987</v>
      </c>
      <c r="CJ96" s="48" t="s">
        <v>1990</v>
      </c>
      <c r="CK96" s="48" t="s">
        <v>1993</v>
      </c>
      <c r="CL96" s="48" t="s">
        <v>1990</v>
      </c>
      <c r="CM96" s="48" t="s">
        <v>1990</v>
      </c>
      <c r="CN96" s="48" t="s">
        <v>1990</v>
      </c>
      <c r="CO96" s="48" t="str">
        <f t="shared" si="28"/>
        <v>2.1.4.1.1.1</v>
      </c>
      <c r="CP96" s="48" t="str">
        <f>+VLOOKUP(Tabla1[[#This Row],[ESPECÍFICA]],CLASIFICADOR_,2,0)</f>
        <v>2.1.4.1.1.1 - COMPENSACION POR TIEMPO DE SERVICIOS DEL REGIMEN LABORAL PRIVADO Y REGIMEN DEL SERVICIO CIVIL</v>
      </c>
      <c r="CQ96" s="48" t="str">
        <f>+VLOOKUP(Tabla1[[#This Row],[ESPECÍFICA]],CLASIFICADOR_,3,0)</f>
        <v>02.SERVIR</v>
      </c>
      <c r="CR96" s="48" t="str">
        <f>+VLOOKUP(Tabla1[[#This Row],[ESPECÍFICA]],CLASIFICADOR_,4,0)</f>
        <v xml:space="preserve"> </v>
      </c>
      <c r="CS96" s="48">
        <f>+VLOOKUP(Tabla1[[#This Row],[ESPECÍFICA]],CLASIFICADOR_,5,0)</f>
        <v>0</v>
      </c>
      <c r="CT96" s="113" t="str">
        <f>+VLOOKUP(Tabla1[[#This Row],[ESPECÍFICA]],CLASIFICADOR_,6,0)</f>
        <v>N/R</v>
      </c>
      <c r="CU96" s="48" t="str">
        <f>+VLOOKUP(Tabla1[[#This Row],[ESPECÍFICA]],CLASIFICADOR_,7,0)</f>
        <v>N/R</v>
      </c>
      <c r="CV96" s="48">
        <f>+VLOOKUP(Tabla1[[#This Row],[ESPECÍFICA]],CLASIFICADOR_,8,0)</f>
        <v>0</v>
      </c>
      <c r="CW96" s="113" t="str">
        <f>+CONCATENATE("2.",Tabla1[[#This Row],[generica]])</f>
        <v>2.1.PERSONAL Y OBLIGACIONES SOCIALES</v>
      </c>
      <c r="CX96" s="48" t="str">
        <f t="shared" si="17"/>
        <v>0007-GG</v>
      </c>
      <c r="CY96" s="113" t="str">
        <f t="shared" si="18"/>
        <v>0007-GG</v>
      </c>
      <c r="CZ96" s="20" t="str">
        <f t="shared" si="19"/>
        <v>0007-GG</v>
      </c>
      <c r="DA96" s="113" t="str">
        <f>+CONCATENATE(Tabla1[[#This Row],[CC COMPLETO]],Tabla1[[#This Row],[ESPECÍFICA]])</f>
        <v>0007-GG2.1.4.1.1.1</v>
      </c>
      <c r="DB96" s="49">
        <f t="shared" si="20"/>
        <v>8399.9699999999993</v>
      </c>
      <c r="DC96" s="49">
        <f t="shared" si="21"/>
        <v>8399.9699999999993</v>
      </c>
      <c r="DD96" s="49">
        <f t="shared" si="22"/>
        <v>8399.9699999999993</v>
      </c>
      <c r="DE96" s="49">
        <f t="shared" si="23"/>
        <v>10592</v>
      </c>
      <c r="DF96" s="49">
        <f t="shared" si="24"/>
        <v>0</v>
      </c>
      <c r="DG96" s="49">
        <f t="shared" si="25"/>
        <v>1794.0300000000007</v>
      </c>
      <c r="DH96" s="49">
        <f t="shared" si="26"/>
        <v>12386.03</v>
      </c>
      <c r="DI96" s="50">
        <f t="shared" si="27"/>
        <v>0</v>
      </c>
      <c r="DJ96" s="78">
        <f>+SUM(Tabla1[[#This Row],[EJECUTADO 01]:[EJECUTADO 06]])</f>
        <v>8399.9699999999993</v>
      </c>
      <c r="DK96" s="78">
        <f>+Tabla1[[#This Row],[mto_devenga_01]]</f>
        <v>0</v>
      </c>
      <c r="DL96" s="78">
        <f>+Tabla1[[#This Row],[mto_devenga_02]]</f>
        <v>0</v>
      </c>
      <c r="DM96" s="78">
        <f>+Tabla1[[#This Row],[mto_devenga_03]]</f>
        <v>0</v>
      </c>
      <c r="DN96" s="78">
        <f>+Tabla1[[#This Row],[mto_devenga_04]]</f>
        <v>8399.9699999999993</v>
      </c>
      <c r="DO96" s="78">
        <f>+Tabla1[[#This Row],[mto_devenga_05]]</f>
        <v>0</v>
      </c>
      <c r="DP96" s="76">
        <f>+Tabla1[[#This Row],[mto_devenga_06]]</f>
        <v>0</v>
      </c>
      <c r="DQ96" s="76">
        <f>+Tabla1[[#This Row],[mto_devenga_07]]</f>
        <v>0</v>
      </c>
      <c r="DR96" s="76">
        <f>+Tabla1[[#This Row],[mto_devenga_08]]</f>
        <v>0</v>
      </c>
      <c r="DS96" s="76">
        <f>+Tabla1[[#This Row],[mto_devenga_09]]</f>
        <v>0</v>
      </c>
      <c r="DT96" s="76">
        <f>IFERROR(VLOOKUP(Tabla1[[#This Row],[COD SE]],PF_OCTUBRE,14,0),"0")</f>
        <v>0</v>
      </c>
      <c r="DU96" s="76">
        <f>IFERROR(VLOOKUP(Tabla1[[#This Row],[COD SE]],PF_OCTUBRE,15,0),"0")</f>
        <v>10393</v>
      </c>
      <c r="DV96" s="76">
        <f>IFERROR(VLOOKUP(Tabla1[[#This Row],[COD SE]],PF_OCTUBRE,16,0),"0")</f>
        <v>0</v>
      </c>
      <c r="DW96" s="76">
        <f>+SUM(Tabla1[[#This Row],[EJECUTADO 01]:[PF DICIEMBRE
]])</f>
        <v>18792.97</v>
      </c>
      <c r="DX96" s="76">
        <f>IFERROR(VLOOKUP(Tabla1[[#This Row],[COD SE]],PF_OCTUBRE,18,0),"0")</f>
        <v>0</v>
      </c>
      <c r="DY96" s="76">
        <f>IFERROR(VLOOKUP(Tabla1[[#This Row],[COD SE]],PF_OCTUBRE,19,0),"0")</f>
        <v>1993.03</v>
      </c>
      <c r="DZ96" s="76">
        <f>IFERROR(VLOOKUP(Tabla1[[#This Row],[COD SE]],PF_OCTUBRE,20,0),"0")</f>
        <v>1993.03</v>
      </c>
      <c r="EA96" s="76">
        <f>+Tabla1[[#This Row],[TOTAL EJEC REAL]]+Tabla1[[#This Row],[SALDO FINAL]]</f>
        <v>20786</v>
      </c>
      <c r="EB96" s="76">
        <f>IFERROR(VLOOKUP(Tabla1[[#This Row],[COD SE]],PF_OCTUBRE,22,0),"0")</f>
        <v>1993.03</v>
      </c>
      <c r="EC96" s="76">
        <f>+IFERROR(VLOOKUP(Tabla1[[#This Row],[COD SE]],SALDO_ESC_2,7,0),0)</f>
        <v>0</v>
      </c>
      <c r="ED96" s="76">
        <f>+IFERROR(VLOOKUP(Tabla1[[#This Row],[COD SE]],SALDO_ESC_3,7,0),0)</f>
        <v>1993.03</v>
      </c>
      <c r="EE96" s="76">
        <f>+Tabla1[[#This Row],[mto_pim]]-Tabla1[[#This Row],[TRANSF ESC2 ]]</f>
        <v>20786</v>
      </c>
      <c r="EF96" s="76">
        <f>+Tabla1[[#This Row],[mto_pim]]-Tabla1[[#This Row],[TRANFS ESC 3 ]]</f>
        <v>18792.97</v>
      </c>
      <c r="EG96" s="76">
        <f>+IFERROR(VLOOKUP(Tabla1[[#This Row],[COD SE]],HISTORICO,4,0),0)</f>
        <v>0</v>
      </c>
      <c r="EH96" s="76">
        <f>+IFERROR(VLOOKUP(Tabla1[[#This Row],[COD SE]],HISTORICO,5,0),0)</f>
        <v>0</v>
      </c>
      <c r="EI96" s="76">
        <f>+IFERROR(VLOOKUP(Tabla1[[#This Row],[COD SE]],HISTORICO,6,0),0)</f>
        <v>0</v>
      </c>
      <c r="EJ96" s="76">
        <f>+IFERROR(VLOOKUP(Tabla1[[#This Row],[COD SE]],HISTORICO,7,0),0)</f>
        <v>0</v>
      </c>
      <c r="EK96" s="76">
        <f>+IFERROR(VLOOKUP(Tabla1[[#This Row],[COD SE]],HISTORICO,8,0),0)</f>
        <v>0</v>
      </c>
      <c r="EL96" s="76">
        <f>+IFERROR(VLOOKUP(Tabla1[[#This Row],[COD SE]],HISTORICO,9,0),0)</f>
        <v>0</v>
      </c>
      <c r="EM96" s="76">
        <f>+IFERROR(VLOOKUP(Tabla1[[#This Row],[COD SE]],HISTORICO,10,0),0)</f>
        <v>0</v>
      </c>
      <c r="EN96" s="76">
        <f>+IFERROR(VLOOKUP(Tabla1[[#This Row],[COD SE]],HISTORICO,11,0),0)</f>
        <v>0</v>
      </c>
      <c r="EO96" s="76">
        <f>+IFERROR(VLOOKUP(Tabla1[[#This Row],[COD SE]],HISTORICO,12,0),0)</f>
        <v>0</v>
      </c>
      <c r="EP96" s="58">
        <f>+SUM(Tabla1[[#This Row],[EJECUTADO 01]:[EJECUTADO 03]])</f>
        <v>0</v>
      </c>
      <c r="EQ96" s="58">
        <f>+SUM(Tabla1[[#This Row],[EJECUTADO 04]:[EJECUTADO 06]])</f>
        <v>8399.9699999999993</v>
      </c>
      <c r="ER96" s="58">
        <f>+SUM(Tabla1[[#This Row],[EJECUTADO 07]:[EJECUTADO 09]])</f>
        <v>0</v>
      </c>
      <c r="ES96" s="58">
        <f>+SUM(Tabla1[[#This Row],[PF OCTUBRE]:[PF DICIEMBRE
]])</f>
        <v>10393</v>
      </c>
      <c r="ET96" s="58">
        <f>+SUM(Tabla1[[#This Row],[EJECUTADO 01]:[EJECUTADO 09]])</f>
        <v>8399.9699999999993</v>
      </c>
    </row>
    <row r="97" spans="1:150" ht="12.75" customHeight="1" x14ac:dyDescent="0.2">
      <c r="A97" s="369">
        <v>2025</v>
      </c>
      <c r="B97" s="369" t="s">
        <v>1969</v>
      </c>
      <c r="C97" s="369" t="s">
        <v>1970</v>
      </c>
      <c r="D97" s="369" t="s">
        <v>1971</v>
      </c>
      <c r="E97" s="369">
        <v>1650</v>
      </c>
      <c r="F97" s="369" t="s">
        <v>1599</v>
      </c>
      <c r="G97" s="369" t="s">
        <v>1999</v>
      </c>
      <c r="H97" s="369" t="s">
        <v>1606</v>
      </c>
      <c r="I97" s="369" t="s">
        <v>2000</v>
      </c>
      <c r="J97" s="369" t="s">
        <v>2033</v>
      </c>
      <c r="K97" s="369" t="s">
        <v>1975</v>
      </c>
      <c r="L97" s="369" t="s">
        <v>2034</v>
      </c>
      <c r="M97" s="369" t="s">
        <v>2035</v>
      </c>
      <c r="N97" s="369">
        <v>2</v>
      </c>
      <c r="O97" s="369" t="s">
        <v>2036</v>
      </c>
      <c r="P97" s="369" t="s">
        <v>2032</v>
      </c>
      <c r="Q97" s="369">
        <v>76</v>
      </c>
      <c r="R97" s="369">
        <v>0</v>
      </c>
      <c r="S97" s="369">
        <v>0</v>
      </c>
      <c r="T97" s="369">
        <v>0</v>
      </c>
      <c r="U97" s="369">
        <v>7</v>
      </c>
      <c r="V97" s="369" t="s">
        <v>1980</v>
      </c>
      <c r="W97" s="369" t="s">
        <v>1981</v>
      </c>
      <c r="X97" s="369" t="s">
        <v>1982</v>
      </c>
      <c r="Y97" s="369" t="s">
        <v>1983</v>
      </c>
      <c r="Z97" s="369" t="s">
        <v>1984</v>
      </c>
      <c r="AA97" s="369" t="s">
        <v>2004</v>
      </c>
      <c r="AB97" s="369" t="s">
        <v>1986</v>
      </c>
      <c r="AC97" s="369" t="s">
        <v>1656</v>
      </c>
      <c r="AD97" s="369" t="s">
        <v>1657</v>
      </c>
      <c r="AE97" s="369" t="s">
        <v>1664</v>
      </c>
      <c r="AF97" s="369" t="s">
        <v>1665</v>
      </c>
      <c r="AG97" s="369" t="s">
        <v>1667</v>
      </c>
      <c r="AH97" s="369">
        <v>3600</v>
      </c>
      <c r="AI97" s="369">
        <v>-600</v>
      </c>
      <c r="AJ97" s="369">
        <v>3000</v>
      </c>
      <c r="AK97" s="370">
        <v>3000</v>
      </c>
      <c r="AL97" s="370">
        <v>3000</v>
      </c>
      <c r="AM97" s="370">
        <v>0</v>
      </c>
      <c r="AN97" s="370">
        <v>0</v>
      </c>
      <c r="AO97" s="370">
        <v>0</v>
      </c>
      <c r="AP97" s="370">
        <v>0</v>
      </c>
      <c r="AQ97" s="370">
        <v>0</v>
      </c>
      <c r="AR97" s="370">
        <v>0</v>
      </c>
      <c r="AS97" s="370">
        <v>900</v>
      </c>
      <c r="AT97" s="370">
        <v>0</v>
      </c>
      <c r="AU97" s="370">
        <v>0</v>
      </c>
      <c r="AV97" s="370">
        <v>0</v>
      </c>
      <c r="AW97" s="370">
        <v>0</v>
      </c>
      <c r="AX97" s="370">
        <v>0</v>
      </c>
      <c r="AY97" s="370">
        <v>0</v>
      </c>
      <c r="AZ97" s="370">
        <v>0</v>
      </c>
      <c r="BA97" s="370">
        <v>0</v>
      </c>
      <c r="BB97" s="370">
        <v>0</v>
      </c>
      <c r="BC97" s="370">
        <v>0</v>
      </c>
      <c r="BD97" s="370">
        <v>0</v>
      </c>
      <c r="BE97" s="370">
        <v>900</v>
      </c>
      <c r="BF97" s="370">
        <v>0</v>
      </c>
      <c r="BG97" s="370">
        <v>0</v>
      </c>
      <c r="BH97" s="370">
        <v>0</v>
      </c>
      <c r="BI97" s="370">
        <v>0</v>
      </c>
      <c r="BJ97" s="370">
        <v>0</v>
      </c>
      <c r="BK97" s="370">
        <v>0</v>
      </c>
      <c r="BL97" s="370">
        <v>0</v>
      </c>
      <c r="BM97" s="370">
        <v>0</v>
      </c>
      <c r="BN97" s="370">
        <v>0</v>
      </c>
      <c r="BO97" s="370">
        <v>0</v>
      </c>
      <c r="BP97" s="370">
        <v>0</v>
      </c>
      <c r="BQ97" s="370">
        <v>900</v>
      </c>
      <c r="BR97" s="370">
        <v>0</v>
      </c>
      <c r="BS97" s="370">
        <v>0</v>
      </c>
      <c r="BT97" s="370">
        <v>0</v>
      </c>
      <c r="BU97" s="370">
        <v>0</v>
      </c>
      <c r="BV97" s="370">
        <v>0</v>
      </c>
      <c r="BW97" s="370">
        <v>0</v>
      </c>
      <c r="BX97" s="370">
        <v>0</v>
      </c>
      <c r="BY97" s="370">
        <v>0</v>
      </c>
      <c r="BZ97" s="370">
        <v>0</v>
      </c>
      <c r="CA97" s="370">
        <v>0</v>
      </c>
      <c r="CB97" s="370">
        <v>0</v>
      </c>
      <c r="CC97" s="370">
        <v>900</v>
      </c>
      <c r="CD97" s="370">
        <v>0</v>
      </c>
      <c r="CE97" s="370">
        <v>0</v>
      </c>
      <c r="CF97" s="370">
        <v>0</v>
      </c>
      <c r="CG97" s="370">
        <v>0</v>
      </c>
      <c r="CH97" s="370">
        <v>0</v>
      </c>
      <c r="CI97" s="48" t="s">
        <v>1987</v>
      </c>
      <c r="CJ97" s="48" t="s">
        <v>1990</v>
      </c>
      <c r="CK97" s="48" t="s">
        <v>1990</v>
      </c>
      <c r="CL97" s="48" t="s">
        <v>2005</v>
      </c>
      <c r="CM97" s="48" t="s">
        <v>1990</v>
      </c>
      <c r="CN97" s="48" t="s">
        <v>1993</v>
      </c>
      <c r="CO97" s="48" t="str">
        <f t="shared" si="28"/>
        <v>2.1.1.9.1.4</v>
      </c>
      <c r="CP97" s="48" t="str">
        <f>+VLOOKUP(Tabla1[[#This Row],[ESPECÍFICA]],CLASIFICADOR_,2,0)</f>
        <v>2.1.1.9.1.4 - AGUINALDOS DE CONTRATO ADMINISTRATIVO DE SERVICIOS</v>
      </c>
      <c r="CQ97" s="48" t="str">
        <f>+VLOOKUP(Tabla1[[#This Row],[ESPECÍFICA]],CLASIFICADOR_,3,0)</f>
        <v>01.CAS</v>
      </c>
      <c r="CR97" s="48" t="str">
        <f>+VLOOKUP(Tabla1[[#This Row],[ESPECÍFICA]],CLASIFICADOR_,4,0)</f>
        <v xml:space="preserve"> </v>
      </c>
      <c r="CS97" s="48">
        <f>+VLOOKUP(Tabla1[[#This Row],[ESPECÍFICA]],CLASIFICADOR_,5,0)</f>
        <v>0</v>
      </c>
      <c r="CT97" s="113" t="str">
        <f>+VLOOKUP(Tabla1[[#This Row],[ESPECÍFICA]],CLASIFICADOR_,6,0)</f>
        <v>N/R</v>
      </c>
      <c r="CU97" s="48" t="str">
        <f>+VLOOKUP(Tabla1[[#This Row],[ESPECÍFICA]],CLASIFICADOR_,7,0)</f>
        <v>N/R</v>
      </c>
      <c r="CV97" s="48">
        <f>+VLOOKUP(Tabla1[[#This Row],[ESPECÍFICA]],CLASIFICADOR_,8,0)</f>
        <v>0</v>
      </c>
      <c r="CW97" s="113" t="str">
        <f>+CONCATENATE("2.",Tabla1[[#This Row],[generica]])</f>
        <v>2.1.PERSONAL Y OBLIGACIONES SOCIALES</v>
      </c>
      <c r="CX97" s="48" t="str">
        <f t="shared" si="17"/>
        <v>0007-GG</v>
      </c>
      <c r="CY97" s="113" t="str">
        <f t="shared" si="18"/>
        <v>0007-GG</v>
      </c>
      <c r="CZ97" s="20" t="str">
        <f t="shared" si="19"/>
        <v>0007-GG</v>
      </c>
      <c r="DA97" s="113" t="str">
        <f>+CONCATENATE(Tabla1[[#This Row],[CC COMPLETO]],Tabla1[[#This Row],[ESPECÍFICA]])</f>
        <v>0007-GG2.1.1.9.1.4</v>
      </c>
      <c r="DB97" s="49">
        <f t="shared" si="20"/>
        <v>900</v>
      </c>
      <c r="DC97" s="49">
        <f t="shared" si="21"/>
        <v>900</v>
      </c>
      <c r="DD97" s="49">
        <f t="shared" si="22"/>
        <v>900</v>
      </c>
      <c r="DE97" s="49">
        <f t="shared" si="23"/>
        <v>0</v>
      </c>
      <c r="DF97" s="49">
        <f t="shared" si="24"/>
        <v>0</v>
      </c>
      <c r="DG97" s="49">
        <f t="shared" si="25"/>
        <v>2100</v>
      </c>
      <c r="DH97" s="49">
        <f t="shared" si="26"/>
        <v>2100</v>
      </c>
      <c r="DI97" s="50">
        <f t="shared" si="27"/>
        <v>0.25</v>
      </c>
      <c r="DJ97" s="78">
        <f>+SUM(Tabla1[[#This Row],[EJECUTADO 01]:[EJECUTADO 06]])</f>
        <v>0</v>
      </c>
      <c r="DK97" s="78">
        <f>+Tabla1[[#This Row],[mto_devenga_01]]</f>
        <v>0</v>
      </c>
      <c r="DL97" s="78">
        <f>+Tabla1[[#This Row],[mto_devenga_02]]</f>
        <v>0</v>
      </c>
      <c r="DM97" s="78">
        <f>+Tabla1[[#This Row],[mto_devenga_03]]</f>
        <v>0</v>
      </c>
      <c r="DN97" s="78">
        <f>+Tabla1[[#This Row],[mto_devenga_04]]</f>
        <v>0</v>
      </c>
      <c r="DO97" s="78">
        <f>+Tabla1[[#This Row],[mto_devenga_05]]</f>
        <v>0</v>
      </c>
      <c r="DP97" s="76">
        <f>+Tabla1[[#This Row],[mto_devenga_06]]</f>
        <v>0</v>
      </c>
      <c r="DQ97" s="76">
        <f>+Tabla1[[#This Row],[mto_devenga_07]]</f>
        <v>900</v>
      </c>
      <c r="DR97" s="76">
        <f>+Tabla1[[#This Row],[mto_devenga_08]]</f>
        <v>0</v>
      </c>
      <c r="DS97" s="76">
        <f>+Tabla1[[#This Row],[mto_devenga_09]]</f>
        <v>0</v>
      </c>
      <c r="DT97" s="76">
        <f>IFERROR(VLOOKUP(Tabla1[[#This Row],[COD SE]],PF_OCTUBRE,14,0),"0")</f>
        <v>0</v>
      </c>
      <c r="DU97" s="76">
        <f>IFERROR(VLOOKUP(Tabla1[[#This Row],[COD SE]],PF_OCTUBRE,15,0),"0")</f>
        <v>0</v>
      </c>
      <c r="DV97" s="76">
        <f>IFERROR(VLOOKUP(Tabla1[[#This Row],[COD SE]],PF_OCTUBRE,16,0),"0")</f>
        <v>900</v>
      </c>
      <c r="DW97" s="76">
        <f>+SUM(Tabla1[[#This Row],[EJECUTADO 01]:[PF DICIEMBRE
]])</f>
        <v>1800</v>
      </c>
      <c r="DX97" s="76">
        <f>IFERROR(VLOOKUP(Tabla1[[#This Row],[COD SE]],PF_OCTUBRE,18,0),"0")</f>
        <v>0</v>
      </c>
      <c r="DY97" s="76">
        <f>IFERROR(VLOOKUP(Tabla1[[#This Row],[COD SE]],PF_OCTUBRE,19,0),"0")</f>
        <v>1200</v>
      </c>
      <c r="DZ97" s="76">
        <f>IFERROR(VLOOKUP(Tabla1[[#This Row],[COD SE]],PF_OCTUBRE,20,0),"0")</f>
        <v>1200</v>
      </c>
      <c r="EA97" s="76">
        <f>+Tabla1[[#This Row],[TOTAL EJEC REAL]]+Tabla1[[#This Row],[SALDO FINAL]]</f>
        <v>3000</v>
      </c>
      <c r="EB97" s="76">
        <f>IFERROR(VLOOKUP(Tabla1[[#This Row],[COD SE]],PF_OCTUBRE,22,0),"0")</f>
        <v>2100</v>
      </c>
      <c r="EC97" s="76">
        <f>+IFERROR(VLOOKUP(Tabla1[[#This Row],[COD SE]],SALDO_ESC_2,7,0),0)</f>
        <v>0</v>
      </c>
      <c r="ED97" s="76">
        <f>+IFERROR(VLOOKUP(Tabla1[[#This Row],[COD SE]],SALDO_ESC_3,7,0),0)</f>
        <v>1200</v>
      </c>
      <c r="EE97" s="76">
        <f>+Tabla1[[#This Row],[mto_pim]]-Tabla1[[#This Row],[TRANSF ESC2 ]]</f>
        <v>3000</v>
      </c>
      <c r="EF97" s="76">
        <f>+Tabla1[[#This Row],[mto_pim]]-Tabla1[[#This Row],[TRANFS ESC 3 ]]</f>
        <v>1800</v>
      </c>
      <c r="EG97" s="76">
        <f>+IFERROR(VLOOKUP(Tabla1[[#This Row],[COD SE]],HISTORICO,4,0),0)</f>
        <v>0</v>
      </c>
      <c r="EH97" s="76">
        <f>+IFERROR(VLOOKUP(Tabla1[[#This Row],[COD SE]],HISTORICO,5,0),0)</f>
        <v>0</v>
      </c>
      <c r="EI97" s="76">
        <f>+IFERROR(VLOOKUP(Tabla1[[#This Row],[COD SE]],HISTORICO,6,0),0)</f>
        <v>0</v>
      </c>
      <c r="EJ97" s="76">
        <f>+IFERROR(VLOOKUP(Tabla1[[#This Row],[COD SE]],HISTORICO,7,0),0)</f>
        <v>0</v>
      </c>
      <c r="EK97" s="76">
        <f>+IFERROR(VLOOKUP(Tabla1[[#This Row],[COD SE]],HISTORICO,8,0),0)</f>
        <v>0</v>
      </c>
      <c r="EL97" s="76">
        <f>+IFERROR(VLOOKUP(Tabla1[[#This Row],[COD SE]],HISTORICO,9,0),0)</f>
        <v>0</v>
      </c>
      <c r="EM97" s="76">
        <f>+IFERROR(VLOOKUP(Tabla1[[#This Row],[COD SE]],HISTORICO,10,0),0)</f>
        <v>900</v>
      </c>
      <c r="EN97" s="76">
        <f>+IFERROR(VLOOKUP(Tabla1[[#This Row],[COD SE]],HISTORICO,11,0),0)</f>
        <v>0</v>
      </c>
      <c r="EO97" s="76">
        <f>+IFERROR(VLOOKUP(Tabla1[[#This Row],[COD SE]],HISTORICO,12,0),0)</f>
        <v>0</v>
      </c>
      <c r="EP97" s="58">
        <f>+SUM(Tabla1[[#This Row],[EJECUTADO 01]:[EJECUTADO 03]])</f>
        <v>0</v>
      </c>
      <c r="EQ97" s="58">
        <f>+SUM(Tabla1[[#This Row],[EJECUTADO 04]:[EJECUTADO 06]])</f>
        <v>0</v>
      </c>
      <c r="ER97" s="58">
        <f>+SUM(Tabla1[[#This Row],[EJECUTADO 07]:[EJECUTADO 09]])</f>
        <v>900</v>
      </c>
      <c r="ES97" s="58">
        <f>+SUM(Tabla1[[#This Row],[PF OCTUBRE]:[PF DICIEMBRE
]])</f>
        <v>900</v>
      </c>
      <c r="ET97" s="58">
        <f>+SUM(Tabla1[[#This Row],[EJECUTADO 01]:[EJECUTADO 09]])</f>
        <v>900</v>
      </c>
    </row>
    <row r="98" spans="1:150" ht="12.75" customHeight="1" x14ac:dyDescent="0.2">
      <c r="A98" s="369">
        <v>2025</v>
      </c>
      <c r="B98" s="369" t="s">
        <v>1969</v>
      </c>
      <c r="C98" s="369" t="s">
        <v>1970</v>
      </c>
      <c r="D98" s="369" t="s">
        <v>1971</v>
      </c>
      <c r="E98" s="369">
        <v>1650</v>
      </c>
      <c r="F98" s="369" t="s">
        <v>1599</v>
      </c>
      <c r="G98" s="369" t="s">
        <v>1999</v>
      </c>
      <c r="H98" s="369" t="s">
        <v>1606</v>
      </c>
      <c r="I98" s="369" t="s">
        <v>2000</v>
      </c>
      <c r="J98" s="369" t="s">
        <v>2033</v>
      </c>
      <c r="K98" s="369" t="s">
        <v>1975</v>
      </c>
      <c r="L98" s="369" t="s">
        <v>2034</v>
      </c>
      <c r="M98" s="369" t="s">
        <v>2035</v>
      </c>
      <c r="N98" s="369">
        <v>2</v>
      </c>
      <c r="O98" s="369" t="s">
        <v>2036</v>
      </c>
      <c r="P98" s="369" t="s">
        <v>2032</v>
      </c>
      <c r="Q98" s="369">
        <v>76</v>
      </c>
      <c r="R98" s="369">
        <v>0</v>
      </c>
      <c r="S98" s="369">
        <v>0</v>
      </c>
      <c r="T98" s="369">
        <v>0</v>
      </c>
      <c r="U98" s="369">
        <v>7</v>
      </c>
      <c r="V98" s="369" t="s">
        <v>1980</v>
      </c>
      <c r="W98" s="369" t="s">
        <v>1981</v>
      </c>
      <c r="X98" s="369" t="s">
        <v>1982</v>
      </c>
      <c r="Y98" s="369" t="s">
        <v>1983</v>
      </c>
      <c r="Z98" s="369" t="s">
        <v>1984</v>
      </c>
      <c r="AA98" s="369" t="s">
        <v>2004</v>
      </c>
      <c r="AB98" s="369" t="s">
        <v>1986</v>
      </c>
      <c r="AC98" s="369" t="s">
        <v>1656</v>
      </c>
      <c r="AD98" s="369" t="s">
        <v>1657</v>
      </c>
      <c r="AE98" s="369" t="s">
        <v>1660</v>
      </c>
      <c r="AF98" s="369" t="s">
        <v>1661</v>
      </c>
      <c r="AG98" s="369" t="s">
        <v>1662</v>
      </c>
      <c r="AH98" s="369">
        <v>535882</v>
      </c>
      <c r="AI98" s="369">
        <v>4800</v>
      </c>
      <c r="AJ98" s="369">
        <v>540682</v>
      </c>
      <c r="AK98" s="370">
        <v>540681.12</v>
      </c>
      <c r="AL98" s="370">
        <v>540681.12</v>
      </c>
      <c r="AM98" s="370">
        <v>45027.33</v>
      </c>
      <c r="AN98" s="370">
        <v>45002.57</v>
      </c>
      <c r="AO98" s="370">
        <v>45017.38</v>
      </c>
      <c r="AP98" s="370">
        <v>45056.76</v>
      </c>
      <c r="AQ98" s="370">
        <v>45056.76</v>
      </c>
      <c r="AR98" s="370">
        <v>35287.050000000003</v>
      </c>
      <c r="AS98" s="370">
        <v>31558.93</v>
      </c>
      <c r="AT98" s="370">
        <v>31333.279999999999</v>
      </c>
      <c r="AU98" s="370">
        <v>31505.040000000001</v>
      </c>
      <c r="AV98" s="370">
        <v>31543.53</v>
      </c>
      <c r="AW98" s="370">
        <v>0</v>
      </c>
      <c r="AX98" s="370">
        <v>0</v>
      </c>
      <c r="AY98" s="370">
        <v>45027.33</v>
      </c>
      <c r="AZ98" s="370">
        <v>45002.57</v>
      </c>
      <c r="BA98" s="370">
        <v>45017.38</v>
      </c>
      <c r="BB98" s="370">
        <v>45056.76</v>
      </c>
      <c r="BC98" s="370">
        <v>45056.76</v>
      </c>
      <c r="BD98" s="370">
        <v>35287.050000000003</v>
      </c>
      <c r="BE98" s="370">
        <v>31558.93</v>
      </c>
      <c r="BF98" s="370">
        <v>31333.279999999999</v>
      </c>
      <c r="BG98" s="370">
        <v>31505.040000000001</v>
      </c>
      <c r="BH98" s="370">
        <v>31543.53</v>
      </c>
      <c r="BI98" s="370">
        <v>0</v>
      </c>
      <c r="BJ98" s="370">
        <v>0</v>
      </c>
      <c r="BK98" s="370">
        <v>45027.33</v>
      </c>
      <c r="BL98" s="370">
        <v>45002.57</v>
      </c>
      <c r="BM98" s="370">
        <v>45017.38</v>
      </c>
      <c r="BN98" s="370">
        <v>40038.199999999997</v>
      </c>
      <c r="BO98" s="370">
        <v>50075.32</v>
      </c>
      <c r="BP98" s="370">
        <v>35287.050000000003</v>
      </c>
      <c r="BQ98" s="370">
        <v>31558.93</v>
      </c>
      <c r="BR98" s="370">
        <v>31333.279999999999</v>
      </c>
      <c r="BS98" s="370">
        <v>31505.040000000001</v>
      </c>
      <c r="BT98" s="370">
        <v>28228.76</v>
      </c>
      <c r="BU98" s="370">
        <v>0</v>
      </c>
      <c r="BV98" s="370">
        <v>0</v>
      </c>
      <c r="BW98" s="370">
        <v>45027.33</v>
      </c>
      <c r="BX98" s="370">
        <v>45002.57</v>
      </c>
      <c r="BY98" s="370">
        <v>45017.38</v>
      </c>
      <c r="BZ98" s="370">
        <v>45056.76</v>
      </c>
      <c r="CA98" s="370">
        <v>45056.76</v>
      </c>
      <c r="CB98" s="370">
        <v>35287.050000000003</v>
      </c>
      <c r="CC98" s="370">
        <v>31558.93</v>
      </c>
      <c r="CD98" s="370">
        <v>31333.279999999999</v>
      </c>
      <c r="CE98" s="370">
        <v>31505.040000000001</v>
      </c>
      <c r="CF98" s="370">
        <v>28228.76</v>
      </c>
      <c r="CG98" s="370">
        <v>0</v>
      </c>
      <c r="CH98" s="370">
        <v>0</v>
      </c>
      <c r="CI98" s="48" t="s">
        <v>1987</v>
      </c>
      <c r="CJ98" s="48" t="s">
        <v>1990</v>
      </c>
      <c r="CK98" s="48" t="s">
        <v>1990</v>
      </c>
      <c r="CL98" s="48" t="s">
        <v>2010</v>
      </c>
      <c r="CM98" s="48" t="s">
        <v>1990</v>
      </c>
      <c r="CN98" s="48" t="s">
        <v>1990</v>
      </c>
      <c r="CO98" s="48" t="str">
        <f t="shared" si="28"/>
        <v>2.1.1.13.1.1</v>
      </c>
      <c r="CP98" s="48" t="str">
        <f>+VLOOKUP(Tabla1[[#This Row],[ESPECÍFICA]],CLASIFICADOR_,2,0)</f>
        <v>2.1.1.13.1.1 - CONTRATO ADMINISTRATIVO DE SERVICIOS - INDETERMINADO</v>
      </c>
      <c r="CQ98" s="48" t="str">
        <f>+VLOOKUP(Tabla1[[#This Row],[ESPECÍFICA]],CLASIFICADOR_,3,0)</f>
        <v>01.CAS</v>
      </c>
      <c r="CR98" s="48" t="str">
        <f>+VLOOKUP(Tabla1[[#This Row],[ESPECÍFICA]],CLASIFICADOR_,4,0)</f>
        <v xml:space="preserve"> </v>
      </c>
      <c r="CS98" s="48">
        <f>+VLOOKUP(Tabla1[[#This Row],[ESPECÍFICA]],CLASIFICADOR_,5,0)</f>
        <v>0</v>
      </c>
      <c r="CT98" s="113" t="str">
        <f>+VLOOKUP(Tabla1[[#This Row],[ESPECÍFICA]],CLASIFICADOR_,6,0)</f>
        <v>N/R</v>
      </c>
      <c r="CU98" s="48" t="str">
        <f>+VLOOKUP(Tabla1[[#This Row],[ESPECÍFICA]],CLASIFICADOR_,7,0)</f>
        <v>N/R</v>
      </c>
      <c r="CV98" s="48">
        <f>+VLOOKUP(Tabla1[[#This Row],[ESPECÍFICA]],CLASIFICADOR_,8,0)</f>
        <v>0</v>
      </c>
      <c r="CW98" s="113" t="str">
        <f>+CONCATENATE("2.",Tabla1[[#This Row],[generica]])</f>
        <v>2.1.PERSONAL Y OBLIGACIONES SOCIALES</v>
      </c>
      <c r="CX98" s="48" t="str">
        <f t="shared" si="17"/>
        <v>0007-GG</v>
      </c>
      <c r="CY98" s="113" t="str">
        <f t="shared" si="18"/>
        <v>0007-GG</v>
      </c>
      <c r="CZ98" s="20" t="str">
        <f t="shared" si="19"/>
        <v>0007-GG</v>
      </c>
      <c r="DA98" s="113" t="str">
        <f>+CONCATENATE(Tabla1[[#This Row],[CC COMPLETO]],Tabla1[[#This Row],[ESPECÍFICA]])</f>
        <v>0007-GG2.1.1.13.1.1</v>
      </c>
      <c r="DB98" s="49">
        <f t="shared" si="20"/>
        <v>386388.63</v>
      </c>
      <c r="DC98" s="49">
        <f t="shared" si="21"/>
        <v>386388.63</v>
      </c>
      <c r="DD98" s="49">
        <f t="shared" si="22"/>
        <v>383073.85999999993</v>
      </c>
      <c r="DE98" s="49">
        <f t="shared" si="23"/>
        <v>0.88000000000465661</v>
      </c>
      <c r="DF98" s="49">
        <f t="shared" si="24"/>
        <v>0</v>
      </c>
      <c r="DG98" s="49">
        <f t="shared" si="25"/>
        <v>154292.49</v>
      </c>
      <c r="DH98" s="49">
        <f t="shared" si="26"/>
        <v>154293.37</v>
      </c>
      <c r="DI98" s="50">
        <f t="shared" si="27"/>
        <v>0.7210330445881743</v>
      </c>
      <c r="DJ98" s="78">
        <f>+SUM(Tabla1[[#This Row],[EJECUTADO 01]:[EJECUTADO 06]])</f>
        <v>260447.85000000003</v>
      </c>
      <c r="DK98" s="78">
        <f>+Tabla1[[#This Row],[mto_devenga_01]]</f>
        <v>45027.33</v>
      </c>
      <c r="DL98" s="78">
        <f>+Tabla1[[#This Row],[mto_devenga_02]]</f>
        <v>45002.57</v>
      </c>
      <c r="DM98" s="78">
        <f>+Tabla1[[#This Row],[mto_devenga_03]]</f>
        <v>45017.38</v>
      </c>
      <c r="DN98" s="78">
        <f>+Tabla1[[#This Row],[mto_devenga_04]]</f>
        <v>45056.76</v>
      </c>
      <c r="DO98" s="78">
        <f>+Tabla1[[#This Row],[mto_devenga_05]]</f>
        <v>45056.76</v>
      </c>
      <c r="DP98" s="76">
        <f>+Tabla1[[#This Row],[mto_devenga_06]]</f>
        <v>35287.050000000003</v>
      </c>
      <c r="DQ98" s="76">
        <f>+Tabla1[[#This Row],[mto_devenga_07]]</f>
        <v>31558.93</v>
      </c>
      <c r="DR98" s="76">
        <f>+Tabla1[[#This Row],[mto_devenga_08]]</f>
        <v>31333.279999999999</v>
      </c>
      <c r="DS98" s="76">
        <f>+Tabla1[[#This Row],[mto_devenga_09]]</f>
        <v>31505.040000000001</v>
      </c>
      <c r="DT98" s="76">
        <f>IFERROR(VLOOKUP(Tabla1[[#This Row],[COD SE]],PF_OCTUBRE,14,0),"0")</f>
        <v>31792.57</v>
      </c>
      <c r="DU98" s="76">
        <f>IFERROR(VLOOKUP(Tabla1[[#This Row],[COD SE]],PF_OCTUBRE,15,0),"0")</f>
        <v>31792.57</v>
      </c>
      <c r="DV98" s="76">
        <f>IFERROR(VLOOKUP(Tabla1[[#This Row],[COD SE]],PF_OCTUBRE,16,0),"0")</f>
        <v>31792.57</v>
      </c>
      <c r="DW98" s="76">
        <f>+SUM(Tabla1[[#This Row],[EJECUTADO 01]:[PF DICIEMBRE
]])</f>
        <v>450222.81000000006</v>
      </c>
      <c r="DX98" s="76">
        <f>IFERROR(VLOOKUP(Tabla1[[#This Row],[COD SE]],PF_OCTUBRE,18,0),"0")</f>
        <v>0</v>
      </c>
      <c r="DY98" s="76">
        <f>IFERROR(VLOOKUP(Tabla1[[#This Row],[COD SE]],PF_OCTUBRE,19,0),"0")</f>
        <v>90459.19</v>
      </c>
      <c r="DZ98" s="76">
        <f>IFERROR(VLOOKUP(Tabla1[[#This Row],[COD SE]],PF_OCTUBRE,20,0),"0")</f>
        <v>90459.19</v>
      </c>
      <c r="EA98" s="76">
        <f>+Tabla1[[#This Row],[TOTAL EJEC REAL]]+Tabla1[[#This Row],[SALDO FINAL]]</f>
        <v>540682</v>
      </c>
      <c r="EB98" s="76">
        <f>IFERROR(VLOOKUP(Tabla1[[#This Row],[COD SE]],PF_OCTUBRE,22,0),"0")</f>
        <v>122251.76000000001</v>
      </c>
      <c r="EC98" s="76">
        <f>+IFERROR(VLOOKUP(Tabla1[[#This Row],[COD SE]],SALDO_ESC_2,7,0),0)</f>
        <v>0</v>
      </c>
      <c r="ED98" s="76">
        <f>+IFERROR(VLOOKUP(Tabla1[[#This Row],[COD SE]],SALDO_ESC_3,7,0),0)</f>
        <v>90459.19</v>
      </c>
      <c r="EE98" s="76">
        <f>+Tabla1[[#This Row],[mto_pim]]-Tabla1[[#This Row],[TRANSF ESC2 ]]</f>
        <v>540682</v>
      </c>
      <c r="EF98" s="76">
        <f>+Tabla1[[#This Row],[mto_pim]]-Tabla1[[#This Row],[TRANFS ESC 3 ]]</f>
        <v>450222.81</v>
      </c>
      <c r="EG98" s="76">
        <f>+IFERROR(VLOOKUP(Tabla1[[#This Row],[COD SE]],HISTORICO,4,0),0)</f>
        <v>45056.76</v>
      </c>
      <c r="EH98" s="76">
        <f>+IFERROR(VLOOKUP(Tabla1[[#This Row],[COD SE]],HISTORICO,5,0),0)</f>
        <v>45056.76</v>
      </c>
      <c r="EI98" s="76">
        <f>+IFERROR(VLOOKUP(Tabla1[[#This Row],[COD SE]],HISTORICO,6,0),0)</f>
        <v>45056.76</v>
      </c>
      <c r="EJ98" s="76">
        <f>+IFERROR(VLOOKUP(Tabla1[[#This Row],[COD SE]],HISTORICO,7,0),0)</f>
        <v>45056.76</v>
      </c>
      <c r="EK98" s="76">
        <f>+IFERROR(VLOOKUP(Tabla1[[#This Row],[COD SE]],HISTORICO,8,0),0)</f>
        <v>45179.76</v>
      </c>
      <c r="EL98" s="76">
        <f>+IFERROR(VLOOKUP(Tabla1[[#This Row],[COD SE]],HISTORICO,9,0),0)</f>
        <v>45056.76</v>
      </c>
      <c r="EM98" s="76">
        <f>+IFERROR(VLOOKUP(Tabla1[[#This Row],[COD SE]],HISTORICO,10,0),0)</f>
        <v>31792.57</v>
      </c>
      <c r="EN98" s="76">
        <f>+IFERROR(VLOOKUP(Tabla1[[#This Row],[COD SE]],HISTORICO,11,0),0)</f>
        <v>31792.57</v>
      </c>
      <c r="EO98" s="76">
        <f>+IFERROR(VLOOKUP(Tabla1[[#This Row],[COD SE]],HISTORICO,12,0),0)</f>
        <v>31792.57</v>
      </c>
      <c r="EP98" s="58">
        <f>+SUM(Tabla1[[#This Row],[EJECUTADO 01]:[EJECUTADO 03]])</f>
        <v>135047.28</v>
      </c>
      <c r="EQ98" s="58">
        <f>+SUM(Tabla1[[#This Row],[EJECUTADO 04]:[EJECUTADO 06]])</f>
        <v>125400.57</v>
      </c>
      <c r="ER98" s="58">
        <f>+SUM(Tabla1[[#This Row],[EJECUTADO 07]:[EJECUTADO 09]])</f>
        <v>94397.25</v>
      </c>
      <c r="ES98" s="58">
        <f>+SUM(Tabla1[[#This Row],[PF OCTUBRE]:[PF DICIEMBRE
]])</f>
        <v>95377.709999999992</v>
      </c>
      <c r="ET98" s="58">
        <f>+SUM(Tabla1[[#This Row],[EJECUTADO 01]:[EJECUTADO 09]])</f>
        <v>354845.10000000003</v>
      </c>
    </row>
    <row r="99" spans="1:150" ht="12.75" customHeight="1" x14ac:dyDescent="0.2">
      <c r="A99" s="369">
        <v>2025</v>
      </c>
      <c r="B99" s="369" t="s">
        <v>1969</v>
      </c>
      <c r="C99" s="369" t="s">
        <v>1970</v>
      </c>
      <c r="D99" s="369" t="s">
        <v>1971</v>
      </c>
      <c r="E99" s="369">
        <v>1650</v>
      </c>
      <c r="F99" s="369" t="s">
        <v>1599</v>
      </c>
      <c r="G99" s="369" t="s">
        <v>1999</v>
      </c>
      <c r="H99" s="369" t="s">
        <v>1606</v>
      </c>
      <c r="I99" s="369" t="s">
        <v>2000</v>
      </c>
      <c r="J99" s="369" t="s">
        <v>2037</v>
      </c>
      <c r="K99" s="369" t="s">
        <v>1975</v>
      </c>
      <c r="L99" s="369" t="s">
        <v>2034</v>
      </c>
      <c r="M99" s="369" t="s">
        <v>2038</v>
      </c>
      <c r="N99" s="369">
        <v>1</v>
      </c>
      <c r="O99" s="369" t="s">
        <v>2039</v>
      </c>
      <c r="P99" s="369" t="s">
        <v>2040</v>
      </c>
      <c r="Q99" s="369">
        <v>134092</v>
      </c>
      <c r="R99" s="369">
        <v>0</v>
      </c>
      <c r="S99" s="369">
        <v>0</v>
      </c>
      <c r="T99" s="369">
        <v>0</v>
      </c>
      <c r="U99" s="369">
        <v>8</v>
      </c>
      <c r="V99" s="369" t="s">
        <v>1980</v>
      </c>
      <c r="W99" s="369" t="s">
        <v>1981</v>
      </c>
      <c r="X99" s="369" t="s">
        <v>1982</v>
      </c>
      <c r="Y99" s="369" t="s">
        <v>1983</v>
      </c>
      <c r="Z99" s="369" t="s">
        <v>1984</v>
      </c>
      <c r="AA99" s="369" t="s">
        <v>2004</v>
      </c>
      <c r="AB99" s="369" t="s">
        <v>1986</v>
      </c>
      <c r="AC99" s="369" t="s">
        <v>1656</v>
      </c>
      <c r="AD99" s="369" t="s">
        <v>1657</v>
      </c>
      <c r="AE99" s="369" t="s">
        <v>1664</v>
      </c>
      <c r="AF99" s="369" t="s">
        <v>1665</v>
      </c>
      <c r="AG99" s="369" t="s">
        <v>1667</v>
      </c>
      <c r="AH99" s="369">
        <v>13200</v>
      </c>
      <c r="AI99" s="369">
        <v>-1200</v>
      </c>
      <c r="AJ99" s="369">
        <v>12000</v>
      </c>
      <c r="AK99" s="370">
        <v>11400</v>
      </c>
      <c r="AL99" s="370">
        <v>10800</v>
      </c>
      <c r="AM99" s="370">
        <v>0</v>
      </c>
      <c r="AN99" s="370">
        <v>0</v>
      </c>
      <c r="AO99" s="370">
        <v>0</v>
      </c>
      <c r="AP99" s="370">
        <v>0</v>
      </c>
      <c r="AQ99" s="370">
        <v>0</v>
      </c>
      <c r="AR99" s="370">
        <v>0</v>
      </c>
      <c r="AS99" s="370">
        <v>5233.33</v>
      </c>
      <c r="AT99" s="370">
        <v>0</v>
      </c>
      <c r="AU99" s="370">
        <v>0</v>
      </c>
      <c r="AV99" s="370">
        <v>0</v>
      </c>
      <c r="AW99" s="370">
        <v>0</v>
      </c>
      <c r="AX99" s="370">
        <v>0</v>
      </c>
      <c r="AY99" s="370">
        <v>0</v>
      </c>
      <c r="AZ99" s="370">
        <v>0</v>
      </c>
      <c r="BA99" s="370">
        <v>0</v>
      </c>
      <c r="BB99" s="370">
        <v>0</v>
      </c>
      <c r="BC99" s="370">
        <v>0</v>
      </c>
      <c r="BD99" s="370">
        <v>0</v>
      </c>
      <c r="BE99" s="370">
        <v>5233.33</v>
      </c>
      <c r="BF99" s="370">
        <v>0</v>
      </c>
      <c r="BG99" s="370">
        <v>0</v>
      </c>
      <c r="BH99" s="370">
        <v>0</v>
      </c>
      <c r="BI99" s="370">
        <v>0</v>
      </c>
      <c r="BJ99" s="370">
        <v>0</v>
      </c>
      <c r="BK99" s="370">
        <v>0</v>
      </c>
      <c r="BL99" s="370">
        <v>0</v>
      </c>
      <c r="BM99" s="370">
        <v>0</v>
      </c>
      <c r="BN99" s="370">
        <v>0</v>
      </c>
      <c r="BO99" s="370">
        <v>0</v>
      </c>
      <c r="BP99" s="370">
        <v>0</v>
      </c>
      <c r="BQ99" s="370">
        <v>5233.33</v>
      </c>
      <c r="BR99" s="370">
        <v>0</v>
      </c>
      <c r="BS99" s="370">
        <v>0</v>
      </c>
      <c r="BT99" s="370">
        <v>0</v>
      </c>
      <c r="BU99" s="370">
        <v>0</v>
      </c>
      <c r="BV99" s="370">
        <v>0</v>
      </c>
      <c r="BW99" s="370">
        <v>0</v>
      </c>
      <c r="BX99" s="370">
        <v>0</v>
      </c>
      <c r="BY99" s="370">
        <v>0</v>
      </c>
      <c r="BZ99" s="370">
        <v>0</v>
      </c>
      <c r="CA99" s="370">
        <v>0</v>
      </c>
      <c r="CB99" s="370">
        <v>0</v>
      </c>
      <c r="CC99" s="370">
        <v>5233.33</v>
      </c>
      <c r="CD99" s="370">
        <v>0</v>
      </c>
      <c r="CE99" s="370">
        <v>0</v>
      </c>
      <c r="CF99" s="370">
        <v>0</v>
      </c>
      <c r="CG99" s="370">
        <v>0</v>
      </c>
      <c r="CH99" s="370">
        <v>0</v>
      </c>
      <c r="CI99" s="48" t="s">
        <v>1987</v>
      </c>
      <c r="CJ99" s="48" t="s">
        <v>1990</v>
      </c>
      <c r="CK99" s="48" t="s">
        <v>1990</v>
      </c>
      <c r="CL99" s="48" t="s">
        <v>2005</v>
      </c>
      <c r="CM99" s="48" t="s">
        <v>1990</v>
      </c>
      <c r="CN99" s="48" t="s">
        <v>1993</v>
      </c>
      <c r="CO99" s="48" t="str">
        <f t="shared" si="28"/>
        <v>2.1.1.9.1.4</v>
      </c>
      <c r="CP99" s="48" t="str">
        <f>+VLOOKUP(Tabla1[[#This Row],[ESPECÍFICA]],CLASIFICADOR_,2,0)</f>
        <v>2.1.1.9.1.4 - AGUINALDOS DE CONTRATO ADMINISTRATIVO DE SERVICIOS</v>
      </c>
      <c r="CQ99" s="48" t="str">
        <f>+VLOOKUP(Tabla1[[#This Row],[ESPECÍFICA]],CLASIFICADOR_,3,0)</f>
        <v>01.CAS</v>
      </c>
      <c r="CR99" s="48" t="str">
        <f>+VLOOKUP(Tabla1[[#This Row],[ESPECÍFICA]],CLASIFICADOR_,4,0)</f>
        <v xml:space="preserve"> </v>
      </c>
      <c r="CS99" s="48">
        <f>+VLOOKUP(Tabla1[[#This Row],[ESPECÍFICA]],CLASIFICADOR_,5,0)</f>
        <v>0</v>
      </c>
      <c r="CT99" s="113" t="str">
        <f>+VLOOKUP(Tabla1[[#This Row],[ESPECÍFICA]],CLASIFICADOR_,6,0)</f>
        <v>N/R</v>
      </c>
      <c r="CU99" s="48" t="str">
        <f>+VLOOKUP(Tabla1[[#This Row],[ESPECÍFICA]],CLASIFICADOR_,7,0)</f>
        <v>N/R</v>
      </c>
      <c r="CV99" s="48">
        <f>+VLOOKUP(Tabla1[[#This Row],[ESPECÍFICA]],CLASIFICADOR_,8,0)</f>
        <v>0</v>
      </c>
      <c r="CW99" s="113" t="str">
        <f>+CONCATENATE("2.",Tabla1[[#This Row],[generica]])</f>
        <v>2.1.PERSONAL Y OBLIGACIONES SOCIALES</v>
      </c>
      <c r="CX99" s="48" t="str">
        <f t="shared" si="17"/>
        <v>0008-OAUGD</v>
      </c>
      <c r="CY99" s="113" t="str">
        <f t="shared" si="18"/>
        <v>0008-OAUGD</v>
      </c>
      <c r="CZ99" s="20" t="str">
        <f t="shared" si="19"/>
        <v>0008-OAUGD</v>
      </c>
      <c r="DA99" s="113" t="str">
        <f>+CONCATENATE(Tabla1[[#This Row],[CC COMPLETO]],Tabla1[[#This Row],[ESPECÍFICA]])</f>
        <v>0008-OAUGD2.1.1.9.1.4</v>
      </c>
      <c r="DB99" s="49">
        <f t="shared" si="20"/>
        <v>5233.33</v>
      </c>
      <c r="DC99" s="49">
        <f t="shared" si="21"/>
        <v>5233.33</v>
      </c>
      <c r="DD99" s="49">
        <f t="shared" si="22"/>
        <v>5233.33</v>
      </c>
      <c r="DE99" s="49">
        <f t="shared" si="23"/>
        <v>600</v>
      </c>
      <c r="DF99" s="49">
        <f t="shared" si="24"/>
        <v>600</v>
      </c>
      <c r="DG99" s="49">
        <f t="shared" si="25"/>
        <v>5566.67</v>
      </c>
      <c r="DH99" s="49">
        <f t="shared" si="26"/>
        <v>6766.67</v>
      </c>
      <c r="DI99" s="50">
        <f t="shared" si="27"/>
        <v>0.39646439393939392</v>
      </c>
      <c r="DJ99" s="78">
        <f>+SUM(Tabla1[[#This Row],[EJECUTADO 01]:[EJECUTADO 06]])</f>
        <v>0</v>
      </c>
      <c r="DK99" s="78">
        <f>+Tabla1[[#This Row],[mto_devenga_01]]</f>
        <v>0</v>
      </c>
      <c r="DL99" s="78">
        <f>+Tabla1[[#This Row],[mto_devenga_02]]</f>
        <v>0</v>
      </c>
      <c r="DM99" s="78">
        <f>+Tabla1[[#This Row],[mto_devenga_03]]</f>
        <v>0</v>
      </c>
      <c r="DN99" s="78">
        <f>+Tabla1[[#This Row],[mto_devenga_04]]</f>
        <v>0</v>
      </c>
      <c r="DO99" s="78">
        <f>+Tabla1[[#This Row],[mto_devenga_05]]</f>
        <v>0</v>
      </c>
      <c r="DP99" s="76">
        <f>+Tabla1[[#This Row],[mto_devenga_06]]</f>
        <v>0</v>
      </c>
      <c r="DQ99" s="76">
        <f>+Tabla1[[#This Row],[mto_devenga_07]]</f>
        <v>5233.33</v>
      </c>
      <c r="DR99" s="76">
        <f>+Tabla1[[#This Row],[mto_devenga_08]]</f>
        <v>0</v>
      </c>
      <c r="DS99" s="76">
        <f>+Tabla1[[#This Row],[mto_devenga_09]]</f>
        <v>0</v>
      </c>
      <c r="DT99" s="76">
        <f>IFERROR(VLOOKUP(Tabla1[[#This Row],[COD SE]],PF_OCTUBRE,14,0),"0")</f>
        <v>0</v>
      </c>
      <c r="DU99" s="76">
        <f>IFERROR(VLOOKUP(Tabla1[[#This Row],[COD SE]],PF_OCTUBRE,15,0),"0")</f>
        <v>0</v>
      </c>
      <c r="DV99" s="76">
        <f>IFERROR(VLOOKUP(Tabla1[[#This Row],[COD SE]],PF_OCTUBRE,16,0),"0")</f>
        <v>5700</v>
      </c>
      <c r="DW99" s="76">
        <f>+SUM(Tabla1[[#This Row],[EJECUTADO 01]:[PF DICIEMBRE
]])</f>
        <v>10933.33</v>
      </c>
      <c r="DX99" s="76">
        <f>IFERROR(VLOOKUP(Tabla1[[#This Row],[COD SE]],PF_OCTUBRE,18,0),"0")</f>
        <v>0</v>
      </c>
      <c r="DY99" s="76">
        <f>IFERROR(VLOOKUP(Tabla1[[#This Row],[COD SE]],PF_OCTUBRE,19,0),"0")</f>
        <v>1066.67</v>
      </c>
      <c r="DZ99" s="76">
        <f>IFERROR(VLOOKUP(Tabla1[[#This Row],[COD SE]],PF_OCTUBRE,20,0),"0")</f>
        <v>1066.67</v>
      </c>
      <c r="EA99" s="76">
        <f>+Tabla1[[#This Row],[TOTAL EJEC REAL]]+Tabla1[[#This Row],[SALDO FINAL]]</f>
        <v>12000</v>
      </c>
      <c r="EB99" s="76">
        <f>IFERROR(VLOOKUP(Tabla1[[#This Row],[COD SE]],PF_OCTUBRE,22,0),"0")</f>
        <v>6766.67</v>
      </c>
      <c r="EC99" s="76">
        <f>+IFERROR(VLOOKUP(Tabla1[[#This Row],[COD SE]],SALDO_ESC_2,7,0),0)</f>
        <v>0</v>
      </c>
      <c r="ED99" s="76">
        <f>+IFERROR(VLOOKUP(Tabla1[[#This Row],[COD SE]],SALDO_ESC_3,7,0),0)</f>
        <v>1066.67</v>
      </c>
      <c r="EE99" s="76">
        <f>+Tabla1[[#This Row],[mto_pim]]-Tabla1[[#This Row],[TRANSF ESC2 ]]</f>
        <v>12000</v>
      </c>
      <c r="EF99" s="76">
        <f>+Tabla1[[#This Row],[mto_pim]]-Tabla1[[#This Row],[TRANFS ESC 3 ]]</f>
        <v>10933.33</v>
      </c>
      <c r="EG99" s="76">
        <f>+IFERROR(VLOOKUP(Tabla1[[#This Row],[COD SE]],HISTORICO,4,0),0)</f>
        <v>0</v>
      </c>
      <c r="EH99" s="76">
        <f>+IFERROR(VLOOKUP(Tabla1[[#This Row],[COD SE]],HISTORICO,5,0),0)</f>
        <v>0</v>
      </c>
      <c r="EI99" s="76">
        <f>+IFERROR(VLOOKUP(Tabla1[[#This Row],[COD SE]],HISTORICO,6,0),0)</f>
        <v>0</v>
      </c>
      <c r="EJ99" s="76">
        <f>+IFERROR(VLOOKUP(Tabla1[[#This Row],[COD SE]],HISTORICO,7,0),0)</f>
        <v>0</v>
      </c>
      <c r="EK99" s="76">
        <f>+IFERROR(VLOOKUP(Tabla1[[#This Row],[COD SE]],HISTORICO,8,0),0)</f>
        <v>0</v>
      </c>
      <c r="EL99" s="76">
        <f>+IFERROR(VLOOKUP(Tabla1[[#This Row],[COD SE]],HISTORICO,9,0),0)</f>
        <v>0</v>
      </c>
      <c r="EM99" s="76">
        <f>+IFERROR(VLOOKUP(Tabla1[[#This Row],[COD SE]],HISTORICO,10,0),0)</f>
        <v>6000</v>
      </c>
      <c r="EN99" s="76">
        <f>+IFERROR(VLOOKUP(Tabla1[[#This Row],[COD SE]],HISTORICO,11,0),0)</f>
        <v>0</v>
      </c>
      <c r="EO99" s="76">
        <f>+IFERROR(VLOOKUP(Tabla1[[#This Row],[COD SE]],HISTORICO,12,0),0)</f>
        <v>0</v>
      </c>
      <c r="EP99" s="58">
        <f>+SUM(Tabla1[[#This Row],[EJECUTADO 01]:[EJECUTADO 03]])</f>
        <v>0</v>
      </c>
      <c r="EQ99" s="58">
        <f>+SUM(Tabla1[[#This Row],[EJECUTADO 04]:[EJECUTADO 06]])</f>
        <v>0</v>
      </c>
      <c r="ER99" s="58">
        <f>+SUM(Tabla1[[#This Row],[EJECUTADO 07]:[EJECUTADO 09]])</f>
        <v>5233.33</v>
      </c>
      <c r="ES99" s="58">
        <f>+SUM(Tabla1[[#This Row],[PF OCTUBRE]:[PF DICIEMBRE
]])</f>
        <v>5700</v>
      </c>
      <c r="ET99" s="58">
        <f>+SUM(Tabla1[[#This Row],[EJECUTADO 01]:[EJECUTADO 09]])</f>
        <v>5233.33</v>
      </c>
    </row>
    <row r="100" spans="1:150" ht="12.75" customHeight="1" x14ac:dyDescent="0.2">
      <c r="A100" s="369">
        <v>2025</v>
      </c>
      <c r="B100" s="369" t="s">
        <v>1969</v>
      </c>
      <c r="C100" s="369" t="s">
        <v>1970</v>
      </c>
      <c r="D100" s="369" t="s">
        <v>1971</v>
      </c>
      <c r="E100" s="369">
        <v>1650</v>
      </c>
      <c r="F100" s="369" t="s">
        <v>1599</v>
      </c>
      <c r="G100" s="369" t="s">
        <v>1999</v>
      </c>
      <c r="H100" s="369" t="s">
        <v>1606</v>
      </c>
      <c r="I100" s="369" t="s">
        <v>2000</v>
      </c>
      <c r="J100" s="369" t="s">
        <v>2037</v>
      </c>
      <c r="K100" s="369" t="s">
        <v>1975</v>
      </c>
      <c r="L100" s="369" t="s">
        <v>2034</v>
      </c>
      <c r="M100" s="369" t="s">
        <v>2038</v>
      </c>
      <c r="N100" s="369">
        <v>1</v>
      </c>
      <c r="O100" s="369" t="s">
        <v>2039</v>
      </c>
      <c r="P100" s="369" t="s">
        <v>2040</v>
      </c>
      <c r="Q100" s="369">
        <v>134092</v>
      </c>
      <c r="R100" s="369">
        <v>0</v>
      </c>
      <c r="S100" s="369">
        <v>0</v>
      </c>
      <c r="T100" s="369">
        <v>0</v>
      </c>
      <c r="U100" s="369">
        <v>8</v>
      </c>
      <c r="V100" s="369" t="s">
        <v>1980</v>
      </c>
      <c r="W100" s="369" t="s">
        <v>1981</v>
      </c>
      <c r="X100" s="369" t="s">
        <v>1982</v>
      </c>
      <c r="Y100" s="369" t="s">
        <v>1983</v>
      </c>
      <c r="Z100" s="369" t="s">
        <v>1984</v>
      </c>
      <c r="AA100" s="369" t="s">
        <v>1985</v>
      </c>
      <c r="AB100" s="369" t="s">
        <v>1986</v>
      </c>
      <c r="AC100" s="369" t="s">
        <v>1643</v>
      </c>
      <c r="AD100" s="369" t="s">
        <v>1702</v>
      </c>
      <c r="AE100" s="369" t="s">
        <v>1703</v>
      </c>
      <c r="AF100" s="369" t="s">
        <v>2026</v>
      </c>
      <c r="AG100" s="369" t="s">
        <v>2027</v>
      </c>
      <c r="AH100" s="369">
        <v>0</v>
      </c>
      <c r="AI100" s="369">
        <v>0</v>
      </c>
      <c r="AJ100" s="369">
        <v>0</v>
      </c>
      <c r="AK100" s="370">
        <v>0</v>
      </c>
      <c r="AL100" s="370">
        <v>0</v>
      </c>
      <c r="AM100" s="370">
        <v>0</v>
      </c>
      <c r="AN100" s="370">
        <v>0</v>
      </c>
      <c r="AO100" s="370">
        <v>0</v>
      </c>
      <c r="AP100" s="370">
        <v>0</v>
      </c>
      <c r="AQ100" s="370">
        <v>0</v>
      </c>
      <c r="AR100" s="370">
        <v>0</v>
      </c>
      <c r="AS100" s="370">
        <v>0</v>
      </c>
      <c r="AT100" s="370">
        <v>0</v>
      </c>
      <c r="AU100" s="370">
        <v>0</v>
      </c>
      <c r="AV100" s="370">
        <v>0</v>
      </c>
      <c r="AW100" s="370">
        <v>0</v>
      </c>
      <c r="AX100" s="370">
        <v>0</v>
      </c>
      <c r="AY100" s="370">
        <v>0</v>
      </c>
      <c r="AZ100" s="370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0">
        <v>0</v>
      </c>
      <c r="BG100" s="370">
        <v>0</v>
      </c>
      <c r="BH100" s="370">
        <v>0</v>
      </c>
      <c r="BI100" s="370">
        <v>0</v>
      </c>
      <c r="BJ100" s="370">
        <v>0</v>
      </c>
      <c r="BK100" s="370">
        <v>0</v>
      </c>
      <c r="BL100" s="370">
        <v>0</v>
      </c>
      <c r="BM100" s="370">
        <v>0</v>
      </c>
      <c r="BN100" s="370">
        <v>0</v>
      </c>
      <c r="BO100" s="370">
        <v>0</v>
      </c>
      <c r="BP100" s="370">
        <v>0</v>
      </c>
      <c r="BQ100" s="370">
        <v>0</v>
      </c>
      <c r="BR100" s="370">
        <v>0</v>
      </c>
      <c r="BS100" s="370">
        <v>0</v>
      </c>
      <c r="BT100" s="370">
        <v>0</v>
      </c>
      <c r="BU100" s="370">
        <v>0</v>
      </c>
      <c r="BV100" s="370">
        <v>0</v>
      </c>
      <c r="BW100" s="370">
        <v>0</v>
      </c>
      <c r="BX100" s="370">
        <v>0</v>
      </c>
      <c r="BY100" s="370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0">
        <v>0</v>
      </c>
      <c r="CF100" s="370">
        <v>0</v>
      </c>
      <c r="CG100" s="370">
        <v>0</v>
      </c>
      <c r="CH100" s="370">
        <v>0</v>
      </c>
      <c r="CI100" s="48" t="s">
        <v>1987</v>
      </c>
      <c r="CJ100" s="48" t="s">
        <v>1988</v>
      </c>
      <c r="CK100" s="48" t="s">
        <v>1991</v>
      </c>
      <c r="CL100" s="48" t="s">
        <v>1987</v>
      </c>
      <c r="CM100" s="48" t="s">
        <v>1990</v>
      </c>
      <c r="CN100" s="48" t="s">
        <v>1987</v>
      </c>
      <c r="CO100" s="48" t="str">
        <f t="shared" si="28"/>
        <v>2.6.3.2.1.2</v>
      </c>
      <c r="CP100" s="48" t="str">
        <f>+VLOOKUP(Tabla1[[#This Row],[ESPECÍFICA]],CLASIFICADOR_,2,0)</f>
        <v>2.6.3.2.1.2 - MOBILIARIO</v>
      </c>
      <c r="CQ100" s="48" t="str">
        <f>+VLOOKUP(Tabla1[[#This Row],[ESPECÍFICA]],CLASIFICADOR_,3,0)</f>
        <v>2.6.3.2 - ADQUISICION DE MAQUINARIAS, EQUIPO Y MOBILIARIO</v>
      </c>
      <c r="CR100" s="48" t="str">
        <f>+VLOOKUP(Tabla1[[#This Row],[ESPECÍFICA]],CLASIFICADOR_,4,0)</f>
        <v xml:space="preserve"> </v>
      </c>
      <c r="CS100" s="48">
        <f>+VLOOKUP(Tabla1[[#This Row],[ESPECÍFICA]],CLASIFICADOR_,5,0)</f>
        <v>0</v>
      </c>
      <c r="CT100" s="113" t="str">
        <f>+VLOOKUP(Tabla1[[#This Row],[ESPECÍFICA]],CLASIFICADOR_,6,0)</f>
        <v>N/R</v>
      </c>
      <c r="CU100" s="48" t="str">
        <f>+VLOOKUP(Tabla1[[#This Row],[ESPECÍFICA]],CLASIFICADOR_,7,0)</f>
        <v>N/R</v>
      </c>
      <c r="CV100" s="48">
        <f>+VLOOKUP(Tabla1[[#This Row],[ESPECÍFICA]],CLASIFICADOR_,8,0)</f>
        <v>0</v>
      </c>
      <c r="CW100" s="113" t="str">
        <f>+CONCATENATE("2.",Tabla1[[#This Row],[generica]])</f>
        <v>2.6.ADQUISICION DE ACTIVOS NO FINANCIEROS</v>
      </c>
      <c r="CX100" s="48" t="str">
        <f t="shared" si="17"/>
        <v>0008-OAUGD</v>
      </c>
      <c r="CY100" s="113" t="str">
        <f t="shared" si="18"/>
        <v>0008-OAUGD</v>
      </c>
      <c r="CZ100" s="20" t="str">
        <f t="shared" si="19"/>
        <v>0008-OAUGD</v>
      </c>
      <c r="DA100" s="113" t="str">
        <f>+CONCATENATE(Tabla1[[#This Row],[CC COMPLETO]],Tabla1[[#This Row],[ESPECÍFICA]])</f>
        <v>0008-OAUGD2.6.3.2.1.2</v>
      </c>
      <c r="DB100" s="49">
        <f t="shared" si="20"/>
        <v>0</v>
      </c>
      <c r="DC100" s="49">
        <f t="shared" si="21"/>
        <v>0</v>
      </c>
      <c r="DD100" s="49">
        <f t="shared" si="22"/>
        <v>0</v>
      </c>
      <c r="DE100" s="49">
        <f t="shared" si="23"/>
        <v>0</v>
      </c>
      <c r="DF100" s="49">
        <f t="shared" si="24"/>
        <v>0</v>
      </c>
      <c r="DG100" s="49">
        <f t="shared" si="25"/>
        <v>0</v>
      </c>
      <c r="DH100" s="49">
        <f t="shared" si="26"/>
        <v>0</v>
      </c>
      <c r="DI100" s="50">
        <f t="shared" si="27"/>
        <v>0</v>
      </c>
      <c r="DJ100" s="78">
        <f>+SUM(Tabla1[[#This Row],[EJECUTADO 01]:[EJECUTADO 06]])</f>
        <v>0</v>
      </c>
      <c r="DK100" s="78">
        <f>+Tabla1[[#This Row],[mto_devenga_01]]</f>
        <v>0</v>
      </c>
      <c r="DL100" s="78">
        <f>+Tabla1[[#This Row],[mto_devenga_02]]</f>
        <v>0</v>
      </c>
      <c r="DM100" s="78">
        <f>+Tabla1[[#This Row],[mto_devenga_03]]</f>
        <v>0</v>
      </c>
      <c r="DN100" s="78">
        <f>+Tabla1[[#This Row],[mto_devenga_04]]</f>
        <v>0</v>
      </c>
      <c r="DO100" s="78">
        <f>+Tabla1[[#This Row],[mto_devenga_05]]</f>
        <v>0</v>
      </c>
      <c r="DP100" s="76">
        <f>+Tabla1[[#This Row],[mto_devenga_06]]</f>
        <v>0</v>
      </c>
      <c r="DQ100" s="76">
        <f>+Tabla1[[#This Row],[mto_devenga_07]]</f>
        <v>0</v>
      </c>
      <c r="DR100" s="76">
        <f>+Tabla1[[#This Row],[mto_devenga_08]]</f>
        <v>0</v>
      </c>
      <c r="DS100" s="76">
        <f>+Tabla1[[#This Row],[mto_devenga_09]]</f>
        <v>0</v>
      </c>
      <c r="DT100" s="76" t="str">
        <f>IFERROR(VLOOKUP(Tabla1[[#This Row],[COD SE]],PF_OCTUBRE,14,0),"0")</f>
        <v>0</v>
      </c>
      <c r="DU100" s="76" t="str">
        <f>IFERROR(VLOOKUP(Tabla1[[#This Row],[COD SE]],PF_OCTUBRE,15,0),"0")</f>
        <v>0</v>
      </c>
      <c r="DV100" s="76" t="str">
        <f>IFERROR(VLOOKUP(Tabla1[[#This Row],[COD SE]],PF_OCTUBRE,16,0),"0")</f>
        <v>0</v>
      </c>
      <c r="DW100" s="76">
        <f>+SUM(Tabla1[[#This Row],[EJECUTADO 01]:[PF DICIEMBRE
]])</f>
        <v>0</v>
      </c>
      <c r="DX100" s="76" t="str">
        <f>IFERROR(VLOOKUP(Tabla1[[#This Row],[COD SE]],PF_OCTUBRE,18,0),"0")</f>
        <v>0</v>
      </c>
      <c r="DY100" s="76" t="str">
        <f>IFERROR(VLOOKUP(Tabla1[[#This Row],[COD SE]],PF_OCTUBRE,19,0),"0")</f>
        <v>0</v>
      </c>
      <c r="DZ100" s="76" t="str">
        <f>IFERROR(VLOOKUP(Tabla1[[#This Row],[COD SE]],PF_OCTUBRE,20,0),"0")</f>
        <v>0</v>
      </c>
      <c r="EA100" s="76">
        <f>+Tabla1[[#This Row],[TOTAL EJEC REAL]]+Tabla1[[#This Row],[SALDO FINAL]]</f>
        <v>0</v>
      </c>
      <c r="EB100" s="76" t="str">
        <f>IFERROR(VLOOKUP(Tabla1[[#This Row],[COD SE]],PF_OCTUBRE,22,0),"0")</f>
        <v>0</v>
      </c>
      <c r="EC100" s="76">
        <f>+IFERROR(VLOOKUP(Tabla1[[#This Row],[COD SE]],SALDO_ESC_2,7,0),0)</f>
        <v>0</v>
      </c>
      <c r="ED100" s="76">
        <f>+IFERROR(VLOOKUP(Tabla1[[#This Row],[COD SE]],SALDO_ESC_3,7,0),0)</f>
        <v>0</v>
      </c>
      <c r="EE100" s="76">
        <f>+Tabla1[[#This Row],[mto_pim]]-Tabla1[[#This Row],[TRANSF ESC2 ]]</f>
        <v>0</v>
      </c>
      <c r="EF100" s="76">
        <f>+Tabla1[[#This Row],[mto_pim]]-Tabla1[[#This Row],[TRANFS ESC 3 ]]</f>
        <v>0</v>
      </c>
      <c r="EG100" s="76">
        <f>+IFERROR(VLOOKUP(Tabla1[[#This Row],[COD SE]],HISTORICO,4,0),0)</f>
        <v>0</v>
      </c>
      <c r="EH100" s="76">
        <f>+IFERROR(VLOOKUP(Tabla1[[#This Row],[COD SE]],HISTORICO,5,0),0)</f>
        <v>0</v>
      </c>
      <c r="EI100" s="76">
        <f>+IFERROR(VLOOKUP(Tabla1[[#This Row],[COD SE]],HISTORICO,6,0),0)</f>
        <v>0</v>
      </c>
      <c r="EJ100" s="76">
        <f>+IFERROR(VLOOKUP(Tabla1[[#This Row],[COD SE]],HISTORICO,7,0),0)</f>
        <v>0</v>
      </c>
      <c r="EK100" s="76">
        <f>+IFERROR(VLOOKUP(Tabla1[[#This Row],[COD SE]],HISTORICO,8,0),0)</f>
        <v>0</v>
      </c>
      <c r="EL100" s="76">
        <f>+IFERROR(VLOOKUP(Tabla1[[#This Row],[COD SE]],HISTORICO,9,0),0)</f>
        <v>0</v>
      </c>
      <c r="EM100" s="76">
        <f>+IFERROR(VLOOKUP(Tabla1[[#This Row],[COD SE]],HISTORICO,10,0),0)</f>
        <v>0</v>
      </c>
      <c r="EN100" s="76">
        <f>+IFERROR(VLOOKUP(Tabla1[[#This Row],[COD SE]],HISTORICO,11,0),0)</f>
        <v>0</v>
      </c>
      <c r="EO100" s="76">
        <f>+IFERROR(VLOOKUP(Tabla1[[#This Row],[COD SE]],HISTORICO,12,0),0)</f>
        <v>0</v>
      </c>
      <c r="EP100" s="58">
        <f>+SUM(Tabla1[[#This Row],[EJECUTADO 01]:[EJECUTADO 03]])</f>
        <v>0</v>
      </c>
      <c r="EQ100" s="58">
        <f>+SUM(Tabla1[[#This Row],[EJECUTADO 04]:[EJECUTADO 06]])</f>
        <v>0</v>
      </c>
      <c r="ER100" s="58">
        <f>+SUM(Tabla1[[#This Row],[EJECUTADO 07]:[EJECUTADO 09]])</f>
        <v>0</v>
      </c>
      <c r="ES100" s="58">
        <f>+SUM(Tabla1[[#This Row],[PF OCTUBRE]:[PF DICIEMBRE
]])</f>
        <v>0</v>
      </c>
      <c r="ET100" s="58">
        <f>+SUM(Tabla1[[#This Row],[EJECUTADO 01]:[EJECUTADO 09]])</f>
        <v>0</v>
      </c>
    </row>
    <row r="101" spans="1:150" ht="12.75" customHeight="1" x14ac:dyDescent="0.2">
      <c r="A101" s="369">
        <v>2025</v>
      </c>
      <c r="B101" s="369" t="s">
        <v>1969</v>
      </c>
      <c r="C101" s="369" t="s">
        <v>1970</v>
      </c>
      <c r="D101" s="369" t="s">
        <v>1971</v>
      </c>
      <c r="E101" s="369">
        <v>1650</v>
      </c>
      <c r="F101" s="369" t="s">
        <v>1599</v>
      </c>
      <c r="G101" s="369" t="s">
        <v>1999</v>
      </c>
      <c r="H101" s="369" t="s">
        <v>1606</v>
      </c>
      <c r="I101" s="369" t="s">
        <v>2000</v>
      </c>
      <c r="J101" s="369" t="s">
        <v>2037</v>
      </c>
      <c r="K101" s="369" t="s">
        <v>1975</v>
      </c>
      <c r="L101" s="369" t="s">
        <v>2034</v>
      </c>
      <c r="M101" s="369" t="s">
        <v>2038</v>
      </c>
      <c r="N101" s="369">
        <v>1</v>
      </c>
      <c r="O101" s="369" t="s">
        <v>2039</v>
      </c>
      <c r="P101" s="369" t="s">
        <v>2040</v>
      </c>
      <c r="Q101" s="369">
        <v>134092</v>
      </c>
      <c r="R101" s="369">
        <v>0</v>
      </c>
      <c r="S101" s="369">
        <v>0</v>
      </c>
      <c r="T101" s="369">
        <v>0</v>
      </c>
      <c r="U101" s="369">
        <v>8</v>
      </c>
      <c r="V101" s="369" t="s">
        <v>1980</v>
      </c>
      <c r="W101" s="369" t="s">
        <v>1981</v>
      </c>
      <c r="X101" s="369" t="s">
        <v>1982</v>
      </c>
      <c r="Y101" s="369" t="s">
        <v>1983</v>
      </c>
      <c r="Z101" s="369" t="s">
        <v>1984</v>
      </c>
      <c r="AA101" s="369" t="s">
        <v>2004</v>
      </c>
      <c r="AB101" s="369" t="s">
        <v>1986</v>
      </c>
      <c r="AC101" s="369" t="s">
        <v>1672</v>
      </c>
      <c r="AD101" s="369" t="s">
        <v>1684</v>
      </c>
      <c r="AE101" s="369" t="s">
        <v>1716</v>
      </c>
      <c r="AF101" s="369" t="s">
        <v>1717</v>
      </c>
      <c r="AG101" s="369" t="s">
        <v>1718</v>
      </c>
      <c r="AH101" s="369">
        <v>4500</v>
      </c>
      <c r="AI101" s="369">
        <v>-260</v>
      </c>
      <c r="AJ101" s="369">
        <v>4240</v>
      </c>
      <c r="AK101" s="370">
        <v>3440</v>
      </c>
      <c r="AL101" s="370">
        <v>3440</v>
      </c>
      <c r="AM101" s="370">
        <v>0</v>
      </c>
      <c r="AN101" s="370">
        <v>3440</v>
      </c>
      <c r="AO101" s="370">
        <v>0</v>
      </c>
      <c r="AP101" s="370">
        <v>0</v>
      </c>
      <c r="AQ101" s="370">
        <v>0</v>
      </c>
      <c r="AR101" s="370">
        <v>0</v>
      </c>
      <c r="AS101" s="370">
        <v>0</v>
      </c>
      <c r="AT101" s="370">
        <v>0</v>
      </c>
      <c r="AU101" s="370">
        <v>0</v>
      </c>
      <c r="AV101" s="370">
        <v>0</v>
      </c>
      <c r="AW101" s="370">
        <v>0</v>
      </c>
      <c r="AX101" s="370">
        <v>0</v>
      </c>
      <c r="AY101" s="370">
        <v>0</v>
      </c>
      <c r="AZ101" s="370">
        <v>0</v>
      </c>
      <c r="BA101" s="370">
        <v>3440</v>
      </c>
      <c r="BB101" s="370">
        <v>0</v>
      </c>
      <c r="BC101" s="370">
        <v>0</v>
      </c>
      <c r="BD101" s="370">
        <v>0</v>
      </c>
      <c r="BE101" s="370">
        <v>0</v>
      </c>
      <c r="BF101" s="370">
        <v>0</v>
      </c>
      <c r="BG101" s="370">
        <v>0</v>
      </c>
      <c r="BH101" s="370">
        <v>0</v>
      </c>
      <c r="BI101" s="370">
        <v>0</v>
      </c>
      <c r="BJ101" s="370">
        <v>0</v>
      </c>
      <c r="BK101" s="370">
        <v>0</v>
      </c>
      <c r="BL101" s="370">
        <v>0</v>
      </c>
      <c r="BM101" s="370">
        <v>3440</v>
      </c>
      <c r="BN101" s="370">
        <v>0</v>
      </c>
      <c r="BO101" s="370">
        <v>0</v>
      </c>
      <c r="BP101" s="370">
        <v>0</v>
      </c>
      <c r="BQ101" s="370">
        <v>0</v>
      </c>
      <c r="BR101" s="370">
        <v>0</v>
      </c>
      <c r="BS101" s="370">
        <v>0</v>
      </c>
      <c r="BT101" s="370">
        <v>0</v>
      </c>
      <c r="BU101" s="370">
        <v>0</v>
      </c>
      <c r="BV101" s="370">
        <v>0</v>
      </c>
      <c r="BW101" s="370">
        <v>0</v>
      </c>
      <c r="BX101" s="370">
        <v>3440</v>
      </c>
      <c r="BY101" s="370">
        <v>0</v>
      </c>
      <c r="BZ101" s="370">
        <v>0</v>
      </c>
      <c r="CA101" s="370">
        <v>0</v>
      </c>
      <c r="CB101" s="370">
        <v>0</v>
      </c>
      <c r="CC101" s="370">
        <v>0</v>
      </c>
      <c r="CD101" s="370">
        <v>0</v>
      </c>
      <c r="CE101" s="370">
        <v>0</v>
      </c>
      <c r="CF101" s="370">
        <v>0</v>
      </c>
      <c r="CG101" s="370">
        <v>0</v>
      </c>
      <c r="CH101" s="370">
        <v>0</v>
      </c>
      <c r="CI101" s="48" t="s">
        <v>1987</v>
      </c>
      <c r="CJ101" s="48" t="s">
        <v>1991</v>
      </c>
      <c r="CK101" s="48" t="s">
        <v>1990</v>
      </c>
      <c r="CL101" s="48" t="s">
        <v>2011</v>
      </c>
      <c r="CM101" s="48" t="s">
        <v>1990</v>
      </c>
      <c r="CN101" s="48" t="s">
        <v>1987</v>
      </c>
      <c r="CO101" s="48" t="str">
        <f t="shared" si="28"/>
        <v>2.3.1.5.1.2</v>
      </c>
      <c r="CP101" s="48" t="str">
        <f>+VLOOKUP(Tabla1[[#This Row],[ESPECÍFICA]],CLASIFICADOR_,2,0)</f>
        <v>2.3.1.5.1.2 - PAPELERIA EN GENERAL, UTILES Y MATERIALES DE OFICINA</v>
      </c>
      <c r="CQ101" s="48" t="str">
        <f>+VLOOKUP(Tabla1[[#This Row],[ESPECÍFICA]],CLASIFICADOR_,3,0)</f>
        <v>2.3.1.5 - MATERIALES Y  UTILES</v>
      </c>
      <c r="CR101" s="48" t="str">
        <f>+VLOOKUP(Tabla1[[#This Row],[ESPECÍFICA]],CLASIFICADOR_,4,0)</f>
        <v xml:space="preserve"> </v>
      </c>
      <c r="CS101" s="48">
        <f>+VLOOKUP(Tabla1[[#This Row],[ESPECÍFICA]],CLASIFICADOR_,5,0)</f>
        <v>0</v>
      </c>
      <c r="CT101" s="113" t="str">
        <f>+VLOOKUP(Tabla1[[#This Row],[ESPECÍFICA]],CLASIFICADOR_,6,0)</f>
        <v>N/R</v>
      </c>
      <c r="CU101" s="48" t="str">
        <f>+VLOOKUP(Tabla1[[#This Row],[ESPECÍFICA]],CLASIFICADOR_,7,0)</f>
        <v>N/R</v>
      </c>
      <c r="CV101" s="48">
        <f>+VLOOKUP(Tabla1[[#This Row],[ESPECÍFICA]],CLASIFICADOR_,8,0)</f>
        <v>0</v>
      </c>
      <c r="CW101" s="113" t="str">
        <f>+CONCATENATE("2.",Tabla1[[#This Row],[generica]])</f>
        <v>2.3.BIENES Y SERVICIOS</v>
      </c>
      <c r="CX101" s="113" t="str">
        <f t="shared" si="17"/>
        <v>0008-OAUGD</v>
      </c>
      <c r="CY101" s="113" t="str">
        <f t="shared" si="18"/>
        <v>0008-OAUGD</v>
      </c>
      <c r="CZ101" s="20" t="str">
        <f t="shared" si="19"/>
        <v>0008-OAUGD</v>
      </c>
      <c r="DA101" s="113" t="str">
        <f>+CONCATENATE(Tabla1[[#This Row],[CC COMPLETO]],Tabla1[[#This Row],[ESPECÍFICA]])</f>
        <v>0008-OAUGD2.3.1.5.1.2</v>
      </c>
      <c r="DB101" s="49">
        <f t="shared" si="20"/>
        <v>3440</v>
      </c>
      <c r="DC101" s="49">
        <f t="shared" si="21"/>
        <v>3440</v>
      </c>
      <c r="DD101" s="49">
        <f t="shared" si="22"/>
        <v>3440</v>
      </c>
      <c r="DE101" s="49">
        <f t="shared" si="23"/>
        <v>800</v>
      </c>
      <c r="DF101" s="49">
        <f t="shared" si="24"/>
        <v>0</v>
      </c>
      <c r="DG101" s="49">
        <f t="shared" si="25"/>
        <v>0</v>
      </c>
      <c r="DH101" s="49">
        <f t="shared" si="26"/>
        <v>800</v>
      </c>
      <c r="DI101" s="50">
        <f t="shared" si="27"/>
        <v>0.76444444444444448</v>
      </c>
      <c r="DJ101" s="78">
        <f>+SUM(Tabla1[[#This Row],[EJECUTADO 01]:[EJECUTADO 06]])</f>
        <v>3440</v>
      </c>
      <c r="DK101" s="78">
        <f>+Tabla1[[#This Row],[mto_devenga_01]]</f>
        <v>0</v>
      </c>
      <c r="DL101" s="78">
        <f>+Tabla1[[#This Row],[mto_devenga_02]]</f>
        <v>0</v>
      </c>
      <c r="DM101" s="78">
        <f>+Tabla1[[#This Row],[mto_devenga_03]]</f>
        <v>3440</v>
      </c>
      <c r="DN101" s="78">
        <f>+Tabla1[[#This Row],[mto_devenga_04]]</f>
        <v>0</v>
      </c>
      <c r="DO101" s="78">
        <f>+Tabla1[[#This Row],[mto_devenga_05]]</f>
        <v>0</v>
      </c>
      <c r="DP101" s="76">
        <f>+Tabla1[[#This Row],[mto_devenga_06]]</f>
        <v>0</v>
      </c>
      <c r="DQ101" s="76">
        <f>+Tabla1[[#This Row],[mto_devenga_07]]</f>
        <v>0</v>
      </c>
      <c r="DR101" s="76">
        <f>+Tabla1[[#This Row],[mto_devenga_08]]</f>
        <v>0</v>
      </c>
      <c r="DS101" s="76">
        <f>+Tabla1[[#This Row],[mto_devenga_09]]</f>
        <v>0</v>
      </c>
      <c r="DT101" s="76">
        <f>IFERROR(VLOOKUP(Tabla1[[#This Row],[COD SE]],PF_OCTUBRE,14,0),"0")</f>
        <v>0</v>
      </c>
      <c r="DU101" s="76">
        <f>IFERROR(VLOOKUP(Tabla1[[#This Row],[COD SE]],PF_OCTUBRE,15,0),"0")</f>
        <v>800</v>
      </c>
      <c r="DV101" s="76">
        <f>IFERROR(VLOOKUP(Tabla1[[#This Row],[COD SE]],PF_OCTUBRE,16,0),"0")</f>
        <v>0</v>
      </c>
      <c r="DW101" s="76">
        <f>+SUM(Tabla1[[#This Row],[EJECUTADO 01]:[PF DICIEMBRE
]])</f>
        <v>4240</v>
      </c>
      <c r="DX101" s="76">
        <f>IFERROR(VLOOKUP(Tabla1[[#This Row],[COD SE]],PF_OCTUBRE,18,0),"0")</f>
        <v>0</v>
      </c>
      <c r="DY101" s="76">
        <f>IFERROR(VLOOKUP(Tabla1[[#This Row],[COD SE]],PF_OCTUBRE,19,0),"0")</f>
        <v>0</v>
      </c>
      <c r="DZ101" s="76">
        <f>IFERROR(VLOOKUP(Tabla1[[#This Row],[COD SE]],PF_OCTUBRE,20,0),"0")</f>
        <v>0</v>
      </c>
      <c r="EA101" s="76">
        <f>+Tabla1[[#This Row],[TOTAL EJEC REAL]]+Tabla1[[#This Row],[SALDO FINAL]]</f>
        <v>4240</v>
      </c>
      <c r="EB101" s="76">
        <f>IFERROR(VLOOKUP(Tabla1[[#This Row],[COD SE]],PF_OCTUBRE,22,0),"0")</f>
        <v>0</v>
      </c>
      <c r="EC101" s="76">
        <f>+IFERROR(VLOOKUP(Tabla1[[#This Row],[COD SE]],SALDO_ESC_2,7,0),0)</f>
        <v>0</v>
      </c>
      <c r="ED101" s="76">
        <f>+IFERROR(VLOOKUP(Tabla1[[#This Row],[COD SE]],SALDO_ESC_3,7,0),0)</f>
        <v>0</v>
      </c>
      <c r="EE101" s="76">
        <f>+Tabla1[[#This Row],[mto_pim]]-Tabla1[[#This Row],[TRANSF ESC2 ]]</f>
        <v>4240</v>
      </c>
      <c r="EF101" s="76">
        <f>+Tabla1[[#This Row],[mto_pim]]-Tabla1[[#This Row],[TRANFS ESC 3 ]]</f>
        <v>4240</v>
      </c>
      <c r="EG101" s="76">
        <f>+IFERROR(VLOOKUP(Tabla1[[#This Row],[COD SE]],HISTORICO,4,0),0)</f>
        <v>0</v>
      </c>
      <c r="EH101" s="76">
        <f>+IFERROR(VLOOKUP(Tabla1[[#This Row],[COD SE]],HISTORICO,5,0),0)</f>
        <v>0</v>
      </c>
      <c r="EI101" s="76">
        <f>+IFERROR(VLOOKUP(Tabla1[[#This Row],[COD SE]],HISTORICO,6,0),0)</f>
        <v>3500</v>
      </c>
      <c r="EJ101" s="76">
        <f>+IFERROR(VLOOKUP(Tabla1[[#This Row],[COD SE]],HISTORICO,7,0),0)</f>
        <v>0</v>
      </c>
      <c r="EK101" s="76">
        <f>+IFERROR(VLOOKUP(Tabla1[[#This Row],[COD SE]],HISTORICO,8,0),0)</f>
        <v>0</v>
      </c>
      <c r="EL101" s="76">
        <f>+IFERROR(VLOOKUP(Tabla1[[#This Row],[COD SE]],HISTORICO,9,0),0)</f>
        <v>0</v>
      </c>
      <c r="EM101" s="76">
        <f>+IFERROR(VLOOKUP(Tabla1[[#This Row],[COD SE]],HISTORICO,10,0),0)</f>
        <v>0</v>
      </c>
      <c r="EN101" s="76">
        <f>+IFERROR(VLOOKUP(Tabla1[[#This Row],[COD SE]],HISTORICO,11,0),0)</f>
        <v>0</v>
      </c>
      <c r="EO101" s="76">
        <f>+IFERROR(VLOOKUP(Tabla1[[#This Row],[COD SE]],HISTORICO,12,0),0)</f>
        <v>0</v>
      </c>
      <c r="EP101" s="58">
        <f>+SUM(Tabla1[[#This Row],[EJECUTADO 01]:[EJECUTADO 03]])</f>
        <v>3440</v>
      </c>
      <c r="EQ101" s="58">
        <f>+SUM(Tabla1[[#This Row],[EJECUTADO 04]:[EJECUTADO 06]])</f>
        <v>0</v>
      </c>
      <c r="ER101" s="58">
        <f>+SUM(Tabla1[[#This Row],[EJECUTADO 07]:[EJECUTADO 09]])</f>
        <v>0</v>
      </c>
      <c r="ES101" s="58">
        <f>+SUM(Tabla1[[#This Row],[PF OCTUBRE]:[PF DICIEMBRE
]])</f>
        <v>800</v>
      </c>
      <c r="ET101" s="58">
        <f>+SUM(Tabla1[[#This Row],[EJECUTADO 01]:[EJECUTADO 09]])</f>
        <v>3440</v>
      </c>
    </row>
    <row r="102" spans="1:150" ht="12.75" customHeight="1" x14ac:dyDescent="0.2">
      <c r="A102" s="369">
        <v>2025</v>
      </c>
      <c r="B102" s="369" t="s">
        <v>1969</v>
      </c>
      <c r="C102" s="369" t="s">
        <v>1970</v>
      </c>
      <c r="D102" s="369" t="s">
        <v>1971</v>
      </c>
      <c r="E102" s="369">
        <v>1650</v>
      </c>
      <c r="F102" s="369" t="s">
        <v>1599</v>
      </c>
      <c r="G102" s="369" t="s">
        <v>1999</v>
      </c>
      <c r="H102" s="369" t="s">
        <v>1606</v>
      </c>
      <c r="I102" s="369" t="s">
        <v>2000</v>
      </c>
      <c r="J102" s="369" t="s">
        <v>2037</v>
      </c>
      <c r="K102" s="369" t="s">
        <v>1975</v>
      </c>
      <c r="L102" s="369" t="s">
        <v>2034</v>
      </c>
      <c r="M102" s="369" t="s">
        <v>2038</v>
      </c>
      <c r="N102" s="369">
        <v>1</v>
      </c>
      <c r="O102" s="369" t="s">
        <v>2039</v>
      </c>
      <c r="P102" s="369" t="s">
        <v>2040</v>
      </c>
      <c r="Q102" s="369">
        <v>134092</v>
      </c>
      <c r="R102" s="369">
        <v>0</v>
      </c>
      <c r="S102" s="369">
        <v>0</v>
      </c>
      <c r="T102" s="369">
        <v>0</v>
      </c>
      <c r="U102" s="369">
        <v>8</v>
      </c>
      <c r="V102" s="369" t="s">
        <v>1980</v>
      </c>
      <c r="W102" s="369" t="s">
        <v>1981</v>
      </c>
      <c r="X102" s="369" t="s">
        <v>1982</v>
      </c>
      <c r="Y102" s="369" t="s">
        <v>1983</v>
      </c>
      <c r="Z102" s="369" t="s">
        <v>1984</v>
      </c>
      <c r="AA102" s="369" t="s">
        <v>2004</v>
      </c>
      <c r="AB102" s="369" t="s">
        <v>1986</v>
      </c>
      <c r="AC102" s="369" t="s">
        <v>1672</v>
      </c>
      <c r="AD102" s="369" t="s">
        <v>1673</v>
      </c>
      <c r="AE102" s="369" t="s">
        <v>1688</v>
      </c>
      <c r="AF102" s="369" t="s">
        <v>1725</v>
      </c>
      <c r="AG102" s="369" t="s">
        <v>1726</v>
      </c>
      <c r="AH102" s="369">
        <v>169000</v>
      </c>
      <c r="AI102" s="369">
        <v>-161166</v>
      </c>
      <c r="AJ102" s="369">
        <v>7834</v>
      </c>
      <c r="AK102" s="370">
        <v>7833.5</v>
      </c>
      <c r="AL102" s="370">
        <v>7833.5</v>
      </c>
      <c r="AM102" s="370">
        <v>5057.5</v>
      </c>
      <c r="AN102" s="370">
        <v>0</v>
      </c>
      <c r="AO102" s="370">
        <v>0</v>
      </c>
      <c r="AP102" s="370">
        <v>0</v>
      </c>
      <c r="AQ102" s="370">
        <v>2776</v>
      </c>
      <c r="AR102" s="370">
        <v>0</v>
      </c>
      <c r="AS102" s="370">
        <v>0</v>
      </c>
      <c r="AT102" s="370">
        <v>0</v>
      </c>
      <c r="AU102" s="370">
        <v>0</v>
      </c>
      <c r="AV102" s="370">
        <v>0</v>
      </c>
      <c r="AW102" s="370">
        <v>0</v>
      </c>
      <c r="AX102" s="370">
        <v>0</v>
      </c>
      <c r="AY102" s="370">
        <v>0</v>
      </c>
      <c r="AZ102" s="370">
        <v>0</v>
      </c>
      <c r="BA102" s="370">
        <v>2310.5</v>
      </c>
      <c r="BB102" s="370">
        <v>1185</v>
      </c>
      <c r="BC102" s="370">
        <v>0</v>
      </c>
      <c r="BD102" s="370">
        <v>1562</v>
      </c>
      <c r="BE102" s="370">
        <v>407</v>
      </c>
      <c r="BF102" s="370">
        <v>580</v>
      </c>
      <c r="BG102" s="370">
        <v>374</v>
      </c>
      <c r="BH102" s="370">
        <v>139</v>
      </c>
      <c r="BI102" s="370">
        <v>0</v>
      </c>
      <c r="BJ102" s="370">
        <v>0</v>
      </c>
      <c r="BK102" s="370">
        <v>0</v>
      </c>
      <c r="BL102" s="370">
        <v>0</v>
      </c>
      <c r="BM102" s="370">
        <v>2310.5</v>
      </c>
      <c r="BN102" s="370">
        <v>1185</v>
      </c>
      <c r="BO102" s="370">
        <v>0</v>
      </c>
      <c r="BP102" s="370">
        <v>1562</v>
      </c>
      <c r="BQ102" s="370">
        <v>407</v>
      </c>
      <c r="BR102" s="370">
        <v>580</v>
      </c>
      <c r="BS102" s="370">
        <v>374</v>
      </c>
      <c r="BT102" s="370">
        <v>139</v>
      </c>
      <c r="BU102" s="370">
        <v>0</v>
      </c>
      <c r="BV102" s="370">
        <v>0</v>
      </c>
      <c r="BW102" s="370">
        <v>5057.5</v>
      </c>
      <c r="BX102" s="370">
        <v>0</v>
      </c>
      <c r="BY102" s="370">
        <v>0</v>
      </c>
      <c r="BZ102" s="370">
        <v>0</v>
      </c>
      <c r="CA102" s="370">
        <v>1500</v>
      </c>
      <c r="CB102" s="370">
        <v>0</v>
      </c>
      <c r="CC102" s="370">
        <v>0</v>
      </c>
      <c r="CD102" s="370">
        <v>0</v>
      </c>
      <c r="CE102" s="370">
        <v>0</v>
      </c>
      <c r="CF102" s="370">
        <v>0</v>
      </c>
      <c r="CG102" s="370">
        <v>0</v>
      </c>
      <c r="CH102" s="370">
        <v>0</v>
      </c>
      <c r="CI102" s="48" t="s">
        <v>1987</v>
      </c>
      <c r="CJ102" s="48" t="s">
        <v>1991</v>
      </c>
      <c r="CK102" s="48" t="s">
        <v>1987</v>
      </c>
      <c r="CL102" s="48" t="s">
        <v>1987</v>
      </c>
      <c r="CM102" s="48" t="s">
        <v>1991</v>
      </c>
      <c r="CN102" s="48" t="s">
        <v>1990</v>
      </c>
      <c r="CO102" s="48" t="str">
        <f t="shared" si="28"/>
        <v>2.3.2.2.3.1</v>
      </c>
      <c r="CP102" s="48" t="str">
        <f>+VLOOKUP(Tabla1[[#This Row],[ESPECÍFICA]],CLASIFICADOR_,2,0)</f>
        <v>2.3.2.2.3.1 - CORREOS Y SERVICIOS DE MENSAJERIA</v>
      </c>
      <c r="CQ102" s="48" t="str">
        <f>+VLOOKUP(Tabla1[[#This Row],[ESPECÍFICA]],CLASIFICADOR_,3,0)</f>
        <v>2.3.2.2 - SERVICIOS BASICOS, COMUNICACIONES, PUBLICIDAD Y DIFUSION</v>
      </c>
      <c r="CR102" s="48" t="str">
        <f>+VLOOKUP(Tabla1[[#This Row],[ESPECÍFICA]],CLASIFICADOR_,4,0)</f>
        <v xml:space="preserve"> </v>
      </c>
      <c r="CS102" s="48">
        <f>+VLOOKUP(Tabla1[[#This Row],[ESPECÍFICA]],CLASIFICADOR_,5,0)</f>
        <v>0</v>
      </c>
      <c r="CT102" s="113" t="str">
        <f>+VLOOKUP(Tabla1[[#This Row],[ESPECÍFICA]],CLASIFICADOR_,6,0)</f>
        <v>N/R</v>
      </c>
      <c r="CU102" s="48" t="str">
        <f>+VLOOKUP(Tabla1[[#This Row],[ESPECÍFICA]],CLASIFICADOR_,7,0)</f>
        <v>N/R</v>
      </c>
      <c r="CV102" s="48">
        <f>+VLOOKUP(Tabla1[[#This Row],[ESPECÍFICA]],CLASIFICADOR_,8,0)</f>
        <v>0</v>
      </c>
      <c r="CW102" s="113" t="str">
        <f>+CONCATENATE("2.",Tabla1[[#This Row],[generica]])</f>
        <v>2.3.BIENES Y SERVICIOS</v>
      </c>
      <c r="CX102" s="48" t="str">
        <f t="shared" si="17"/>
        <v>0008-OAUGD</v>
      </c>
      <c r="CY102" s="113" t="str">
        <f t="shared" si="18"/>
        <v>0008-OAUGD</v>
      </c>
      <c r="CZ102" s="20" t="str">
        <f t="shared" si="19"/>
        <v>0008-OAUGD</v>
      </c>
      <c r="DA102" s="113" t="str">
        <f>+CONCATENATE(Tabla1[[#This Row],[CC COMPLETO]],Tabla1[[#This Row],[ESPECÍFICA]])</f>
        <v>0008-OAUGD2.3.2.2.3.1</v>
      </c>
      <c r="DB102" s="49">
        <f t="shared" si="20"/>
        <v>7833.5</v>
      </c>
      <c r="DC102" s="49">
        <f t="shared" si="21"/>
        <v>6557.5</v>
      </c>
      <c r="DD102" s="49">
        <f t="shared" si="22"/>
        <v>6557.5</v>
      </c>
      <c r="DE102" s="49">
        <f t="shared" si="23"/>
        <v>0.5</v>
      </c>
      <c r="DF102" s="49">
        <f t="shared" si="24"/>
        <v>0</v>
      </c>
      <c r="DG102" s="49">
        <f t="shared" si="25"/>
        <v>1276</v>
      </c>
      <c r="DH102" s="49">
        <f t="shared" si="26"/>
        <v>1276.5</v>
      </c>
      <c r="DI102" s="50">
        <f t="shared" si="27"/>
        <v>3.8801775147928992E-2</v>
      </c>
      <c r="DJ102" s="78">
        <f>+SUM(Tabla1[[#This Row],[EJECUTADO 01]:[EJECUTADO 06]])</f>
        <v>5057.5</v>
      </c>
      <c r="DK102" s="78">
        <f>+Tabla1[[#This Row],[mto_devenga_01]]</f>
        <v>0</v>
      </c>
      <c r="DL102" s="78">
        <f>+Tabla1[[#This Row],[mto_devenga_02]]</f>
        <v>0</v>
      </c>
      <c r="DM102" s="78">
        <f>+Tabla1[[#This Row],[mto_devenga_03]]</f>
        <v>2310.5</v>
      </c>
      <c r="DN102" s="78">
        <f>+Tabla1[[#This Row],[mto_devenga_04]]</f>
        <v>1185</v>
      </c>
      <c r="DO102" s="78">
        <f>+Tabla1[[#This Row],[mto_devenga_05]]</f>
        <v>0</v>
      </c>
      <c r="DP102" s="76">
        <f>+Tabla1[[#This Row],[mto_devenga_06]]</f>
        <v>1562</v>
      </c>
      <c r="DQ102" s="76">
        <f>+Tabla1[[#This Row],[mto_devenga_07]]</f>
        <v>407</v>
      </c>
      <c r="DR102" s="76">
        <f>+Tabla1[[#This Row],[mto_devenga_08]]</f>
        <v>580</v>
      </c>
      <c r="DS102" s="76">
        <f>+Tabla1[[#This Row],[mto_devenga_09]]</f>
        <v>374</v>
      </c>
      <c r="DT102" s="76">
        <f>IFERROR(VLOOKUP(Tabla1[[#This Row],[COD SE]],PF_OCTUBRE,14,0),"0")</f>
        <v>139</v>
      </c>
      <c r="DU102" s="76">
        <f>IFERROR(VLOOKUP(Tabla1[[#This Row],[COD SE]],PF_OCTUBRE,15,0),"0")</f>
        <v>426</v>
      </c>
      <c r="DV102" s="76">
        <f>IFERROR(VLOOKUP(Tabla1[[#This Row],[COD SE]],PF_OCTUBRE,16,0),"0")</f>
        <v>850.5</v>
      </c>
      <c r="DW102" s="76">
        <f>+SUM(Tabla1[[#This Row],[EJECUTADO 01]:[PF DICIEMBRE
]])</f>
        <v>7834</v>
      </c>
      <c r="DX102" s="76">
        <f>IFERROR(VLOOKUP(Tabla1[[#This Row],[COD SE]],PF_OCTUBRE,18,0),"0")</f>
        <v>0</v>
      </c>
      <c r="DY102" s="76">
        <f>IFERROR(VLOOKUP(Tabla1[[#This Row],[COD SE]],PF_OCTUBRE,19,0),"0")</f>
        <v>0</v>
      </c>
      <c r="DZ102" s="76">
        <f>IFERROR(VLOOKUP(Tabla1[[#This Row],[COD SE]],PF_OCTUBRE,20,0),"0")</f>
        <v>0</v>
      </c>
      <c r="EA102" s="76">
        <f>+Tabla1[[#This Row],[TOTAL EJEC REAL]]+Tabla1[[#This Row],[SALDO FINAL]]</f>
        <v>7834</v>
      </c>
      <c r="EB102" s="76">
        <f>IFERROR(VLOOKUP(Tabla1[[#This Row],[COD SE]],PF_OCTUBRE,22,0),"0")</f>
        <v>850.5</v>
      </c>
      <c r="EC102" s="76">
        <f>+IFERROR(VLOOKUP(Tabla1[[#This Row],[COD SE]],SALDO_ESC_2,7,0),0)</f>
        <v>0</v>
      </c>
      <c r="ED102" s="76">
        <f>+IFERROR(VLOOKUP(Tabla1[[#This Row],[COD SE]],SALDO_ESC_3,7,0),0)</f>
        <v>0</v>
      </c>
      <c r="EE102" s="76">
        <f>+Tabla1[[#This Row],[mto_pim]]-Tabla1[[#This Row],[TRANSF ESC2 ]]</f>
        <v>7834</v>
      </c>
      <c r="EF102" s="76">
        <f>+Tabla1[[#This Row],[mto_pim]]-Tabla1[[#This Row],[TRANFS ESC 3 ]]</f>
        <v>7834</v>
      </c>
      <c r="EG102" s="76">
        <f>+IFERROR(VLOOKUP(Tabla1[[#This Row],[COD SE]],HISTORICO,4,0),0)</f>
        <v>23825</v>
      </c>
      <c r="EH102" s="76">
        <f>+IFERROR(VLOOKUP(Tabla1[[#This Row],[COD SE]],HISTORICO,5,0),0)</f>
        <v>1250</v>
      </c>
      <c r="EI102" s="76">
        <f>+IFERROR(VLOOKUP(Tabla1[[#This Row],[COD SE]],HISTORICO,6,0),0)</f>
        <v>2311</v>
      </c>
      <c r="EJ102" s="76">
        <f>+IFERROR(VLOOKUP(Tabla1[[#This Row],[COD SE]],HISTORICO,7,0),0)</f>
        <v>4000</v>
      </c>
      <c r="EK102" s="76">
        <f>+IFERROR(VLOOKUP(Tabla1[[#This Row],[COD SE]],HISTORICO,8,0),0)</f>
        <v>1600</v>
      </c>
      <c r="EL102" s="76">
        <f>+IFERROR(VLOOKUP(Tabla1[[#This Row],[COD SE]],HISTORICO,9,0),0)</f>
        <v>1659</v>
      </c>
      <c r="EM102" s="76">
        <f>+IFERROR(VLOOKUP(Tabla1[[#This Row],[COD SE]],HISTORICO,10,0),0)</f>
        <v>407</v>
      </c>
      <c r="EN102" s="76">
        <f>+IFERROR(VLOOKUP(Tabla1[[#This Row],[COD SE]],HISTORICO,11,0),0)</f>
        <v>580</v>
      </c>
      <c r="EO102" s="76">
        <f>+IFERROR(VLOOKUP(Tabla1[[#This Row],[COD SE]],HISTORICO,12,0),0)</f>
        <v>374</v>
      </c>
      <c r="EP102" s="58">
        <f>+SUM(Tabla1[[#This Row],[EJECUTADO 01]:[EJECUTADO 03]])</f>
        <v>2310.5</v>
      </c>
      <c r="EQ102" s="58">
        <f>+SUM(Tabla1[[#This Row],[EJECUTADO 04]:[EJECUTADO 06]])</f>
        <v>2747</v>
      </c>
      <c r="ER102" s="58">
        <f>+SUM(Tabla1[[#This Row],[EJECUTADO 07]:[EJECUTADO 09]])</f>
        <v>1361</v>
      </c>
      <c r="ES102" s="58">
        <f>+SUM(Tabla1[[#This Row],[PF OCTUBRE]:[PF DICIEMBRE
]])</f>
        <v>1415.5</v>
      </c>
      <c r="ET102" s="58">
        <f>+SUM(Tabla1[[#This Row],[EJECUTADO 01]:[EJECUTADO 09]])</f>
        <v>6418.5</v>
      </c>
    </row>
    <row r="103" spans="1:150" ht="12.75" customHeight="1" x14ac:dyDescent="0.2">
      <c r="A103" s="369">
        <v>2025</v>
      </c>
      <c r="B103" s="369" t="s">
        <v>1969</v>
      </c>
      <c r="C103" s="369" t="s">
        <v>1970</v>
      </c>
      <c r="D103" s="369" t="s">
        <v>1971</v>
      </c>
      <c r="E103" s="369">
        <v>1650</v>
      </c>
      <c r="F103" s="369" t="s">
        <v>1599</v>
      </c>
      <c r="G103" s="369" t="s">
        <v>1999</v>
      </c>
      <c r="H103" s="369" t="s">
        <v>1606</v>
      </c>
      <c r="I103" s="369" t="s">
        <v>2000</v>
      </c>
      <c r="J103" s="369" t="s">
        <v>2037</v>
      </c>
      <c r="K103" s="369" t="s">
        <v>1975</v>
      </c>
      <c r="L103" s="369" t="s">
        <v>2034</v>
      </c>
      <c r="M103" s="369" t="s">
        <v>2038</v>
      </c>
      <c r="N103" s="369">
        <v>1</v>
      </c>
      <c r="O103" s="369" t="s">
        <v>2039</v>
      </c>
      <c r="P103" s="369" t="s">
        <v>2040</v>
      </c>
      <c r="Q103" s="369">
        <v>134092</v>
      </c>
      <c r="R103" s="369">
        <v>0</v>
      </c>
      <c r="S103" s="369">
        <v>0</v>
      </c>
      <c r="T103" s="369">
        <v>0</v>
      </c>
      <c r="U103" s="369">
        <v>8</v>
      </c>
      <c r="V103" s="369" t="s">
        <v>1980</v>
      </c>
      <c r="W103" s="369" t="s">
        <v>1981</v>
      </c>
      <c r="X103" s="369" t="s">
        <v>1982</v>
      </c>
      <c r="Y103" s="369" t="s">
        <v>1983</v>
      </c>
      <c r="Z103" s="369" t="s">
        <v>1984</v>
      </c>
      <c r="AA103" s="369" t="s">
        <v>2004</v>
      </c>
      <c r="AB103" s="369" t="s">
        <v>1986</v>
      </c>
      <c r="AC103" s="369" t="s">
        <v>1672</v>
      </c>
      <c r="AD103" s="369" t="s">
        <v>1684</v>
      </c>
      <c r="AE103" s="369" t="s">
        <v>1713</v>
      </c>
      <c r="AF103" s="369" t="s">
        <v>1714</v>
      </c>
      <c r="AG103" s="369" t="s">
        <v>1715</v>
      </c>
      <c r="AH103" s="369">
        <v>800</v>
      </c>
      <c r="AI103" s="369">
        <v>1529</v>
      </c>
      <c r="AJ103" s="369">
        <v>2329</v>
      </c>
      <c r="AK103" s="370">
        <v>2329</v>
      </c>
      <c r="AL103" s="370">
        <v>2329</v>
      </c>
      <c r="AM103" s="370">
        <v>0</v>
      </c>
      <c r="AN103" s="370">
        <v>0</v>
      </c>
      <c r="AO103" s="370">
        <v>316</v>
      </c>
      <c r="AP103" s="370">
        <v>0</v>
      </c>
      <c r="AQ103" s="370">
        <v>0</v>
      </c>
      <c r="AR103" s="370">
        <v>2013</v>
      </c>
      <c r="AS103" s="370">
        <v>0</v>
      </c>
      <c r="AT103" s="370">
        <v>0</v>
      </c>
      <c r="AU103" s="370">
        <v>0</v>
      </c>
      <c r="AV103" s="370">
        <v>0</v>
      </c>
      <c r="AW103" s="370">
        <v>0</v>
      </c>
      <c r="AX103" s="370">
        <v>0</v>
      </c>
      <c r="AY103" s="370">
        <v>0</v>
      </c>
      <c r="AZ103" s="370">
        <v>0</v>
      </c>
      <c r="BA103" s="370">
        <v>316</v>
      </c>
      <c r="BB103" s="370">
        <v>0</v>
      </c>
      <c r="BC103" s="370">
        <v>0</v>
      </c>
      <c r="BD103" s="370">
        <v>0</v>
      </c>
      <c r="BE103" s="370">
        <v>2013</v>
      </c>
      <c r="BF103" s="370">
        <v>0</v>
      </c>
      <c r="BG103" s="370">
        <v>0</v>
      </c>
      <c r="BH103" s="370">
        <v>0</v>
      </c>
      <c r="BI103" s="370">
        <v>0</v>
      </c>
      <c r="BJ103" s="370">
        <v>0</v>
      </c>
      <c r="BK103" s="370">
        <v>0</v>
      </c>
      <c r="BL103" s="370">
        <v>0</v>
      </c>
      <c r="BM103" s="370">
        <v>316</v>
      </c>
      <c r="BN103" s="370">
        <v>0</v>
      </c>
      <c r="BO103" s="370">
        <v>0</v>
      </c>
      <c r="BP103" s="370">
        <v>0</v>
      </c>
      <c r="BQ103" s="370">
        <v>2013</v>
      </c>
      <c r="BR103" s="370">
        <v>0</v>
      </c>
      <c r="BS103" s="370">
        <v>0</v>
      </c>
      <c r="BT103" s="370">
        <v>0</v>
      </c>
      <c r="BU103" s="370">
        <v>0</v>
      </c>
      <c r="BV103" s="370">
        <v>0</v>
      </c>
      <c r="BW103" s="370">
        <v>0</v>
      </c>
      <c r="BX103" s="370">
        <v>0</v>
      </c>
      <c r="BY103" s="370">
        <v>316</v>
      </c>
      <c r="BZ103" s="370">
        <v>0</v>
      </c>
      <c r="CA103" s="370">
        <v>0</v>
      </c>
      <c r="CB103" s="370">
        <v>2013</v>
      </c>
      <c r="CC103" s="370">
        <v>0</v>
      </c>
      <c r="CD103" s="370">
        <v>0</v>
      </c>
      <c r="CE103" s="370">
        <v>0</v>
      </c>
      <c r="CF103" s="370">
        <v>0</v>
      </c>
      <c r="CG103" s="370">
        <v>0</v>
      </c>
      <c r="CH103" s="370">
        <v>0</v>
      </c>
      <c r="CI103" s="48" t="s">
        <v>1987</v>
      </c>
      <c r="CJ103" s="48" t="s">
        <v>1991</v>
      </c>
      <c r="CK103" s="48" t="s">
        <v>1990</v>
      </c>
      <c r="CL103" s="48" t="s">
        <v>1987</v>
      </c>
      <c r="CM103" s="48" t="s">
        <v>1990</v>
      </c>
      <c r="CN103" s="48" t="s">
        <v>1990</v>
      </c>
      <c r="CO103" s="48" t="str">
        <f t="shared" si="28"/>
        <v>2.3.1.2.1.1</v>
      </c>
      <c r="CP103" s="48" t="str">
        <f>+VLOOKUP(Tabla1[[#This Row],[ESPECÍFICA]],CLASIFICADOR_,2,0)</f>
        <v>2.3.1.2.1.1 - VESTUARIO, ACCESORIOS Y PRENDAS DIVERSAS</v>
      </c>
      <c r="CQ103" s="48" t="str">
        <f>+VLOOKUP(Tabla1[[#This Row],[ESPECÍFICA]],CLASIFICADOR_,3,0)</f>
        <v>2.3.1.2 - VESTUARIOS Y TEXTILES</v>
      </c>
      <c r="CR103" s="48" t="str">
        <f>+VLOOKUP(Tabla1[[#This Row],[ESPECÍFICA]],CLASIFICADOR_,4,0)</f>
        <v>Límite de Gasto</v>
      </c>
      <c r="CS103" s="48" t="str">
        <f>+VLOOKUP(Tabla1[[#This Row],[ESPECÍFICA]],CLASIFICADOR_,5,0)</f>
        <v>10.6 c)</v>
      </c>
      <c r="CT103" s="113" t="str">
        <f>+VLOOKUP(Tabla1[[#This Row],[ESPECÍFICA]],CLASIFICADOR_,6,0)</f>
        <v>N/R</v>
      </c>
      <c r="CU103" s="48" t="str">
        <f>+VLOOKUP(Tabla1[[#This Row],[ESPECÍFICA]],CLASIFICADOR_,7,0)</f>
        <v>N/R</v>
      </c>
      <c r="CV103" s="48">
        <f>+VLOOKUP(Tabla1[[#This Row],[ESPECÍFICA]],CLASIFICADOR_,8,0)</f>
        <v>0</v>
      </c>
      <c r="CW103" s="113" t="str">
        <f>+CONCATENATE("2.",Tabla1[[#This Row],[generica]])</f>
        <v>2.3.BIENES Y SERVICIOS</v>
      </c>
      <c r="CX103" s="48" t="str">
        <f t="shared" si="17"/>
        <v>0008-OAUGD</v>
      </c>
      <c r="CY103" s="113" t="str">
        <f t="shared" si="18"/>
        <v>0008-OAUGD</v>
      </c>
      <c r="CZ103" s="20" t="str">
        <f t="shared" si="19"/>
        <v>0008-OAUGD</v>
      </c>
      <c r="DA103" s="113" t="str">
        <f>+CONCATENATE(Tabla1[[#This Row],[CC COMPLETO]],Tabla1[[#This Row],[ESPECÍFICA]])</f>
        <v>0008-OAUGD2.3.1.2.1.1</v>
      </c>
      <c r="DB103" s="49">
        <f t="shared" si="20"/>
        <v>2329</v>
      </c>
      <c r="DC103" s="49">
        <f t="shared" si="21"/>
        <v>2329</v>
      </c>
      <c r="DD103" s="49">
        <f t="shared" si="22"/>
        <v>2329</v>
      </c>
      <c r="DE103" s="49">
        <f t="shared" si="23"/>
        <v>0</v>
      </c>
      <c r="DF103" s="49">
        <f t="shared" si="24"/>
        <v>0</v>
      </c>
      <c r="DG103" s="49">
        <f t="shared" si="25"/>
        <v>0</v>
      </c>
      <c r="DH103" s="49">
        <f t="shared" si="26"/>
        <v>0</v>
      </c>
      <c r="DI103" s="50">
        <f t="shared" si="27"/>
        <v>2.9112499999999999</v>
      </c>
      <c r="DJ103" s="78">
        <f>+SUM(Tabla1[[#This Row],[EJECUTADO 01]:[EJECUTADO 06]])</f>
        <v>316</v>
      </c>
      <c r="DK103" s="78">
        <f>+Tabla1[[#This Row],[mto_devenga_01]]</f>
        <v>0</v>
      </c>
      <c r="DL103" s="78">
        <f>+Tabla1[[#This Row],[mto_devenga_02]]</f>
        <v>0</v>
      </c>
      <c r="DM103" s="78">
        <f>+Tabla1[[#This Row],[mto_devenga_03]]</f>
        <v>316</v>
      </c>
      <c r="DN103" s="78">
        <f>+Tabla1[[#This Row],[mto_devenga_04]]</f>
        <v>0</v>
      </c>
      <c r="DO103" s="78">
        <f>+Tabla1[[#This Row],[mto_devenga_05]]</f>
        <v>0</v>
      </c>
      <c r="DP103" s="76">
        <f>+Tabla1[[#This Row],[mto_devenga_06]]</f>
        <v>0</v>
      </c>
      <c r="DQ103" s="76">
        <f>+Tabla1[[#This Row],[mto_devenga_07]]</f>
        <v>2013</v>
      </c>
      <c r="DR103" s="76">
        <f>+Tabla1[[#This Row],[mto_devenga_08]]</f>
        <v>0</v>
      </c>
      <c r="DS103" s="76">
        <f>+Tabla1[[#This Row],[mto_devenga_09]]</f>
        <v>0</v>
      </c>
      <c r="DT103" s="76">
        <f>IFERROR(VLOOKUP(Tabla1[[#This Row],[COD SE]],PF_OCTUBRE,14,0),"0")</f>
        <v>0</v>
      </c>
      <c r="DU103" s="76">
        <f>IFERROR(VLOOKUP(Tabla1[[#This Row],[COD SE]],PF_OCTUBRE,15,0),"0")</f>
        <v>0</v>
      </c>
      <c r="DV103" s="76">
        <f>IFERROR(VLOOKUP(Tabla1[[#This Row],[COD SE]],PF_OCTUBRE,16,0),"0")</f>
        <v>0</v>
      </c>
      <c r="DW103" s="76">
        <f>+SUM(Tabla1[[#This Row],[EJECUTADO 01]:[PF DICIEMBRE
]])</f>
        <v>2329</v>
      </c>
      <c r="DX103" s="76">
        <f>IFERROR(VLOOKUP(Tabla1[[#This Row],[COD SE]],PF_OCTUBRE,18,0),"0")</f>
        <v>0</v>
      </c>
      <c r="DY103" s="76">
        <f>IFERROR(VLOOKUP(Tabla1[[#This Row],[COD SE]],PF_OCTUBRE,19,0),"0")</f>
        <v>0</v>
      </c>
      <c r="DZ103" s="76">
        <f>IFERROR(VLOOKUP(Tabla1[[#This Row],[COD SE]],PF_OCTUBRE,20,0),"0")</f>
        <v>0</v>
      </c>
      <c r="EA103" s="76">
        <f>+Tabla1[[#This Row],[TOTAL EJEC REAL]]+Tabla1[[#This Row],[SALDO FINAL]]</f>
        <v>2329</v>
      </c>
      <c r="EB103" s="76">
        <f>IFERROR(VLOOKUP(Tabla1[[#This Row],[COD SE]],PF_OCTUBRE,22,0),"0")</f>
        <v>0</v>
      </c>
      <c r="EC103" s="76">
        <f>+IFERROR(VLOOKUP(Tabla1[[#This Row],[COD SE]],SALDO_ESC_2,7,0),0)</f>
        <v>0</v>
      </c>
      <c r="ED103" s="76">
        <f>+IFERROR(VLOOKUP(Tabla1[[#This Row],[COD SE]],SALDO_ESC_3,7,0),0)</f>
        <v>0</v>
      </c>
      <c r="EE103" s="76">
        <f>+Tabla1[[#This Row],[mto_pim]]-Tabla1[[#This Row],[TRANSF ESC2 ]]</f>
        <v>2329</v>
      </c>
      <c r="EF103" s="76">
        <f>+Tabla1[[#This Row],[mto_pim]]-Tabla1[[#This Row],[TRANFS ESC 3 ]]</f>
        <v>2329</v>
      </c>
      <c r="EG103" s="76">
        <f>+IFERROR(VLOOKUP(Tabla1[[#This Row],[COD SE]],HISTORICO,4,0),0)</f>
        <v>0</v>
      </c>
      <c r="EH103" s="76">
        <f>+IFERROR(VLOOKUP(Tabla1[[#This Row],[COD SE]],HISTORICO,5,0),0)</f>
        <v>0</v>
      </c>
      <c r="EI103" s="76">
        <f>+IFERROR(VLOOKUP(Tabla1[[#This Row],[COD SE]],HISTORICO,6,0),0)</f>
        <v>840</v>
      </c>
      <c r="EJ103" s="76">
        <f>+IFERROR(VLOOKUP(Tabla1[[#This Row],[COD SE]],HISTORICO,7,0),0)</f>
        <v>0</v>
      </c>
      <c r="EK103" s="76">
        <f>+IFERROR(VLOOKUP(Tabla1[[#This Row],[COD SE]],HISTORICO,8,0),0)</f>
        <v>0</v>
      </c>
      <c r="EL103" s="76">
        <f>+IFERROR(VLOOKUP(Tabla1[[#This Row],[COD SE]],HISTORICO,9,0),0)</f>
        <v>0</v>
      </c>
      <c r="EM103" s="76">
        <f>+IFERROR(VLOOKUP(Tabla1[[#This Row],[COD SE]],HISTORICO,10,0),0)</f>
        <v>2013</v>
      </c>
      <c r="EN103" s="76">
        <f>+IFERROR(VLOOKUP(Tabla1[[#This Row],[COD SE]],HISTORICO,11,0),0)</f>
        <v>0</v>
      </c>
      <c r="EO103" s="76">
        <f>+IFERROR(VLOOKUP(Tabla1[[#This Row],[COD SE]],HISTORICO,12,0),0)</f>
        <v>0</v>
      </c>
      <c r="EP103" s="58">
        <f>+SUM(Tabla1[[#This Row],[EJECUTADO 01]:[EJECUTADO 03]])</f>
        <v>316</v>
      </c>
      <c r="EQ103" s="58">
        <f>+SUM(Tabla1[[#This Row],[EJECUTADO 04]:[EJECUTADO 06]])</f>
        <v>0</v>
      </c>
      <c r="ER103" s="58">
        <f>+SUM(Tabla1[[#This Row],[EJECUTADO 07]:[EJECUTADO 09]])</f>
        <v>2013</v>
      </c>
      <c r="ES103" s="58">
        <f>+SUM(Tabla1[[#This Row],[PF OCTUBRE]:[PF DICIEMBRE
]])</f>
        <v>0</v>
      </c>
      <c r="ET103" s="58">
        <f>+SUM(Tabla1[[#This Row],[EJECUTADO 01]:[EJECUTADO 09]])</f>
        <v>2329</v>
      </c>
    </row>
    <row r="104" spans="1:150" ht="12.75" customHeight="1" x14ac:dyDescent="0.2">
      <c r="A104" s="369">
        <v>2025</v>
      </c>
      <c r="B104" s="369" t="s">
        <v>1969</v>
      </c>
      <c r="C104" s="369" t="s">
        <v>1970</v>
      </c>
      <c r="D104" s="369" t="s">
        <v>1971</v>
      </c>
      <c r="E104" s="369">
        <v>1650</v>
      </c>
      <c r="F104" s="369" t="s">
        <v>1599</v>
      </c>
      <c r="G104" s="369" t="s">
        <v>1999</v>
      </c>
      <c r="H104" s="369" t="s">
        <v>1606</v>
      </c>
      <c r="I104" s="369" t="s">
        <v>2000</v>
      </c>
      <c r="J104" s="369" t="s">
        <v>2037</v>
      </c>
      <c r="K104" s="369" t="s">
        <v>1975</v>
      </c>
      <c r="L104" s="369" t="s">
        <v>2034</v>
      </c>
      <c r="M104" s="369" t="s">
        <v>2038</v>
      </c>
      <c r="N104" s="369">
        <v>1</v>
      </c>
      <c r="O104" s="369" t="s">
        <v>2039</v>
      </c>
      <c r="P104" s="369" t="s">
        <v>2040</v>
      </c>
      <c r="Q104" s="369">
        <v>134092</v>
      </c>
      <c r="R104" s="369">
        <v>0</v>
      </c>
      <c r="S104" s="369">
        <v>0</v>
      </c>
      <c r="T104" s="369">
        <v>0</v>
      </c>
      <c r="U104" s="369">
        <v>8</v>
      </c>
      <c r="V104" s="369" t="s">
        <v>1980</v>
      </c>
      <c r="W104" s="369" t="s">
        <v>1981</v>
      </c>
      <c r="X104" s="369" t="s">
        <v>1982</v>
      </c>
      <c r="Y104" s="369" t="s">
        <v>1983</v>
      </c>
      <c r="Z104" s="369" t="s">
        <v>1984</v>
      </c>
      <c r="AA104" s="369" t="s">
        <v>2004</v>
      </c>
      <c r="AB104" s="369" t="s">
        <v>1986</v>
      </c>
      <c r="AC104" s="369" t="s">
        <v>1672</v>
      </c>
      <c r="AD104" s="369" t="s">
        <v>1673</v>
      </c>
      <c r="AE104" s="369" t="s">
        <v>1681</v>
      </c>
      <c r="AF104" s="369" t="s">
        <v>1682</v>
      </c>
      <c r="AG104" s="369" t="s">
        <v>1682</v>
      </c>
      <c r="AH104" s="369">
        <v>59000</v>
      </c>
      <c r="AI104" s="369">
        <v>28500</v>
      </c>
      <c r="AJ104" s="369">
        <v>87500</v>
      </c>
      <c r="AK104" s="370">
        <v>87500</v>
      </c>
      <c r="AL104" s="370">
        <v>87500</v>
      </c>
      <c r="AM104" s="370">
        <v>33000</v>
      </c>
      <c r="AN104" s="370">
        <v>24500</v>
      </c>
      <c r="AO104" s="370">
        <v>30000</v>
      </c>
      <c r="AP104" s="370">
        <v>0</v>
      </c>
      <c r="AQ104" s="370">
        <v>0</v>
      </c>
      <c r="AR104" s="370">
        <v>0</v>
      </c>
      <c r="AS104" s="370">
        <v>0</v>
      </c>
      <c r="AT104" s="370">
        <v>0</v>
      </c>
      <c r="AU104" s="370">
        <v>0</v>
      </c>
      <c r="AV104" s="370">
        <v>0</v>
      </c>
      <c r="AW104" s="370">
        <v>0</v>
      </c>
      <c r="AX104" s="370">
        <v>0</v>
      </c>
      <c r="AY104" s="370">
        <v>0</v>
      </c>
      <c r="AZ104" s="370">
        <v>0</v>
      </c>
      <c r="BA104" s="370">
        <v>6000</v>
      </c>
      <c r="BB104" s="370">
        <v>9500</v>
      </c>
      <c r="BC104" s="370">
        <v>13000</v>
      </c>
      <c r="BD104" s="370">
        <v>6000</v>
      </c>
      <c r="BE104" s="370">
        <v>9500</v>
      </c>
      <c r="BF104" s="370">
        <v>9500</v>
      </c>
      <c r="BG104" s="370">
        <v>9500</v>
      </c>
      <c r="BH104" s="370">
        <v>6500</v>
      </c>
      <c r="BI104" s="370">
        <v>0</v>
      </c>
      <c r="BJ104" s="370">
        <v>0</v>
      </c>
      <c r="BK104" s="370">
        <v>0</v>
      </c>
      <c r="BL104" s="370">
        <v>0</v>
      </c>
      <c r="BM104" s="370">
        <v>3000</v>
      </c>
      <c r="BN104" s="370">
        <v>9500</v>
      </c>
      <c r="BO104" s="370">
        <v>12500</v>
      </c>
      <c r="BP104" s="370">
        <v>6500</v>
      </c>
      <c r="BQ104" s="370">
        <v>12500</v>
      </c>
      <c r="BR104" s="370">
        <v>9500</v>
      </c>
      <c r="BS104" s="370">
        <v>6500</v>
      </c>
      <c r="BT104" s="370">
        <v>9500</v>
      </c>
      <c r="BU104" s="370">
        <v>0</v>
      </c>
      <c r="BV104" s="370">
        <v>0</v>
      </c>
      <c r="BW104" s="370">
        <v>24000</v>
      </c>
      <c r="BX104" s="370">
        <v>24500</v>
      </c>
      <c r="BY104" s="370">
        <v>21000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0">
        <v>0</v>
      </c>
      <c r="CF104" s="370">
        <v>0</v>
      </c>
      <c r="CG104" s="370">
        <v>0</v>
      </c>
      <c r="CH104" s="370">
        <v>0</v>
      </c>
      <c r="CI104" s="48" t="s">
        <v>1987</v>
      </c>
      <c r="CJ104" s="48" t="s">
        <v>1991</v>
      </c>
      <c r="CK104" s="48" t="s">
        <v>1987</v>
      </c>
      <c r="CL104" s="48" t="s">
        <v>2005</v>
      </c>
      <c r="CM104" s="48" t="s">
        <v>1990</v>
      </c>
      <c r="CN104" s="48" t="s">
        <v>1990</v>
      </c>
      <c r="CO104" s="48" t="str">
        <f t="shared" si="28"/>
        <v>2.3.2.9.1.1</v>
      </c>
      <c r="CP104" s="48" t="str">
        <f>+VLOOKUP(Tabla1[[#This Row],[ESPECÍFICA]],CLASIFICADOR_,2,0)</f>
        <v>2.3.2.9.1.1 - LOCACIÓN DE SERVICIOS REALIZADOS POR PERSONA NATURAL</v>
      </c>
      <c r="CQ104" s="48" t="str">
        <f>+VLOOKUP(Tabla1[[#This Row],[ESPECÍFICA]],CLASIFICADOR_,3,0)</f>
        <v>2.3.2.9 - LOCACIÓN DE SERVICIOS REALIZADOS POR PERSONA NATURAL</v>
      </c>
      <c r="CR104" s="48" t="str">
        <f>+VLOOKUP(Tabla1[[#This Row],[ESPECÍFICA]],CLASIFICADOR_,4,0)</f>
        <v xml:space="preserve"> </v>
      </c>
      <c r="CS104" s="48">
        <f>+VLOOKUP(Tabla1[[#This Row],[ESPECÍFICA]],CLASIFICADOR_,5,0)</f>
        <v>0</v>
      </c>
      <c r="CT104" s="113" t="str">
        <f>+VLOOKUP(Tabla1[[#This Row],[ESPECÍFICA]],CLASIFICADOR_,6,0)</f>
        <v>N/R</v>
      </c>
      <c r="CU104" s="48" t="str">
        <f>+VLOOKUP(Tabla1[[#This Row],[ESPECÍFICA]],CLASIFICADOR_,7,0)</f>
        <v>N/R</v>
      </c>
      <c r="CV104" s="48">
        <f>+VLOOKUP(Tabla1[[#This Row],[ESPECÍFICA]],CLASIFICADOR_,8,0)</f>
        <v>0</v>
      </c>
      <c r="CW104" s="113" t="str">
        <f>+CONCATENATE("2.",Tabla1[[#This Row],[generica]])</f>
        <v>2.3.BIENES Y SERVICIOS</v>
      </c>
      <c r="CX104" s="48" t="str">
        <f t="shared" si="17"/>
        <v>0008-OAUGD</v>
      </c>
      <c r="CY104" s="113" t="str">
        <f t="shared" si="18"/>
        <v>0008-OAUGD</v>
      </c>
      <c r="CZ104" s="20" t="str">
        <f t="shared" si="19"/>
        <v>0008-OAUGD</v>
      </c>
      <c r="DA104" s="113" t="str">
        <f>+CONCATENATE(Tabla1[[#This Row],[CC COMPLETO]],Tabla1[[#This Row],[ESPECÍFICA]])</f>
        <v>0008-OAUGD2.3.2.9.1.1</v>
      </c>
      <c r="DB104" s="49">
        <f t="shared" si="20"/>
        <v>87500</v>
      </c>
      <c r="DC104" s="49">
        <f t="shared" si="21"/>
        <v>69500</v>
      </c>
      <c r="DD104" s="49">
        <f t="shared" si="22"/>
        <v>69500</v>
      </c>
      <c r="DE104" s="49">
        <f t="shared" si="23"/>
        <v>0</v>
      </c>
      <c r="DF104" s="49">
        <f t="shared" si="24"/>
        <v>0</v>
      </c>
      <c r="DG104" s="49">
        <f t="shared" si="25"/>
        <v>18000</v>
      </c>
      <c r="DH104" s="49">
        <f t="shared" si="26"/>
        <v>18000</v>
      </c>
      <c r="DI104" s="50">
        <f t="shared" si="27"/>
        <v>1.1779661016949152</v>
      </c>
      <c r="DJ104" s="78">
        <f>+SUM(Tabla1[[#This Row],[EJECUTADO 01]:[EJECUTADO 06]])</f>
        <v>34500</v>
      </c>
      <c r="DK104" s="78">
        <f>+Tabla1[[#This Row],[mto_devenga_01]]</f>
        <v>0</v>
      </c>
      <c r="DL104" s="78">
        <f>+Tabla1[[#This Row],[mto_devenga_02]]</f>
        <v>0</v>
      </c>
      <c r="DM104" s="78">
        <f>+Tabla1[[#This Row],[mto_devenga_03]]</f>
        <v>6000</v>
      </c>
      <c r="DN104" s="78">
        <f>+Tabla1[[#This Row],[mto_devenga_04]]</f>
        <v>9500</v>
      </c>
      <c r="DO104" s="78">
        <f>+Tabla1[[#This Row],[mto_devenga_05]]</f>
        <v>13000</v>
      </c>
      <c r="DP104" s="76">
        <f>+Tabla1[[#This Row],[mto_devenga_06]]</f>
        <v>6000</v>
      </c>
      <c r="DQ104" s="76">
        <f>+Tabla1[[#This Row],[mto_devenga_07]]</f>
        <v>9500</v>
      </c>
      <c r="DR104" s="76">
        <f>+Tabla1[[#This Row],[mto_devenga_08]]</f>
        <v>9500</v>
      </c>
      <c r="DS104" s="76">
        <f>+Tabla1[[#This Row],[mto_devenga_09]]</f>
        <v>9500</v>
      </c>
      <c r="DT104" s="76">
        <f>IFERROR(VLOOKUP(Tabla1[[#This Row],[COD SE]],PF_OCTUBRE,14,0),"0")</f>
        <v>9500</v>
      </c>
      <c r="DU104" s="76">
        <f>IFERROR(VLOOKUP(Tabla1[[#This Row],[COD SE]],PF_OCTUBRE,15,0),"0")</f>
        <v>6000</v>
      </c>
      <c r="DV104" s="76">
        <f>IFERROR(VLOOKUP(Tabla1[[#This Row],[COD SE]],PF_OCTUBRE,16,0),"0")</f>
        <v>9000</v>
      </c>
      <c r="DW104" s="76">
        <f>+SUM(Tabla1[[#This Row],[EJECUTADO 01]:[PF DICIEMBRE
]])</f>
        <v>87500</v>
      </c>
      <c r="DX104" s="76">
        <f>IFERROR(VLOOKUP(Tabla1[[#This Row],[COD SE]],PF_OCTUBRE,18,0),"0")</f>
        <v>0</v>
      </c>
      <c r="DY104" s="76">
        <f>IFERROR(VLOOKUP(Tabla1[[#This Row],[COD SE]],PF_OCTUBRE,19,0),"0")</f>
        <v>0</v>
      </c>
      <c r="DZ104" s="76">
        <f>IFERROR(VLOOKUP(Tabla1[[#This Row],[COD SE]],PF_OCTUBRE,20,0),"0")</f>
        <v>0</v>
      </c>
      <c r="EA104" s="76">
        <f>+Tabla1[[#This Row],[TOTAL EJEC REAL]]+Tabla1[[#This Row],[SALDO FINAL]]</f>
        <v>87500</v>
      </c>
      <c r="EB104" s="76">
        <f>IFERROR(VLOOKUP(Tabla1[[#This Row],[COD SE]],PF_OCTUBRE,22,0),"0")</f>
        <v>9000</v>
      </c>
      <c r="EC104" s="76">
        <f>+IFERROR(VLOOKUP(Tabla1[[#This Row],[COD SE]],SALDO_ESC_2,7,0),0)</f>
        <v>0</v>
      </c>
      <c r="ED104" s="76">
        <f>+IFERROR(VLOOKUP(Tabla1[[#This Row],[COD SE]],SALDO_ESC_3,7,0),0)</f>
        <v>0</v>
      </c>
      <c r="EE104" s="76">
        <f>+Tabla1[[#This Row],[mto_pim]]-Tabla1[[#This Row],[TRANSF ESC2 ]]</f>
        <v>87500</v>
      </c>
      <c r="EF104" s="76">
        <f>+Tabla1[[#This Row],[mto_pim]]-Tabla1[[#This Row],[TRANFS ESC 3 ]]</f>
        <v>87500</v>
      </c>
      <c r="EG104" s="76">
        <f>+IFERROR(VLOOKUP(Tabla1[[#This Row],[COD SE]],HISTORICO,4,0),0)</f>
        <v>3000</v>
      </c>
      <c r="EH104" s="76">
        <f>+IFERROR(VLOOKUP(Tabla1[[#This Row],[COD SE]],HISTORICO,5,0),0)</f>
        <v>0</v>
      </c>
      <c r="EI104" s="76">
        <f>+IFERROR(VLOOKUP(Tabla1[[#This Row],[COD SE]],HISTORICO,6,0),0)</f>
        <v>6000</v>
      </c>
      <c r="EJ104" s="76">
        <f>+IFERROR(VLOOKUP(Tabla1[[#This Row],[COD SE]],HISTORICO,7,0),0)</f>
        <v>9500</v>
      </c>
      <c r="EK104" s="76">
        <f>+IFERROR(VLOOKUP(Tabla1[[#This Row],[COD SE]],HISTORICO,8,0),0)</f>
        <v>9500</v>
      </c>
      <c r="EL104" s="76">
        <f>+IFERROR(VLOOKUP(Tabla1[[#This Row],[COD SE]],HISTORICO,9,0),0)</f>
        <v>6000</v>
      </c>
      <c r="EM104" s="76">
        <f>+IFERROR(VLOOKUP(Tabla1[[#This Row],[COD SE]],HISTORICO,10,0),0)</f>
        <v>9500</v>
      </c>
      <c r="EN104" s="76">
        <f>+IFERROR(VLOOKUP(Tabla1[[#This Row],[COD SE]],HISTORICO,11,0),0)</f>
        <v>9500</v>
      </c>
      <c r="EO104" s="76">
        <f>+IFERROR(VLOOKUP(Tabla1[[#This Row],[COD SE]],HISTORICO,12,0),0)</f>
        <v>9500</v>
      </c>
      <c r="EP104" s="58">
        <f>+SUM(Tabla1[[#This Row],[EJECUTADO 01]:[EJECUTADO 03]])</f>
        <v>6000</v>
      </c>
      <c r="EQ104" s="58">
        <f>+SUM(Tabla1[[#This Row],[EJECUTADO 04]:[EJECUTADO 06]])</f>
        <v>28500</v>
      </c>
      <c r="ER104" s="58">
        <f>+SUM(Tabla1[[#This Row],[EJECUTADO 07]:[EJECUTADO 09]])</f>
        <v>28500</v>
      </c>
      <c r="ES104" s="58">
        <f>+SUM(Tabla1[[#This Row],[PF OCTUBRE]:[PF DICIEMBRE
]])</f>
        <v>24500</v>
      </c>
      <c r="ET104" s="58">
        <f>+SUM(Tabla1[[#This Row],[EJECUTADO 01]:[EJECUTADO 09]])</f>
        <v>63000</v>
      </c>
    </row>
    <row r="105" spans="1:150" ht="12.75" customHeight="1" x14ac:dyDescent="0.2">
      <c r="A105" s="369">
        <v>2025</v>
      </c>
      <c r="B105" s="369" t="s">
        <v>1969</v>
      </c>
      <c r="C105" s="369" t="s">
        <v>1970</v>
      </c>
      <c r="D105" s="369" t="s">
        <v>1971</v>
      </c>
      <c r="E105" s="369">
        <v>1650</v>
      </c>
      <c r="F105" s="369" t="s">
        <v>1599</v>
      </c>
      <c r="G105" s="369" t="s">
        <v>1999</v>
      </c>
      <c r="H105" s="369" t="s">
        <v>1606</v>
      </c>
      <c r="I105" s="369" t="s">
        <v>2000</v>
      </c>
      <c r="J105" s="369" t="s">
        <v>2037</v>
      </c>
      <c r="K105" s="369" t="s">
        <v>1975</v>
      </c>
      <c r="L105" s="369" t="s">
        <v>2034</v>
      </c>
      <c r="M105" s="369" t="s">
        <v>2038</v>
      </c>
      <c r="N105" s="369">
        <v>1</v>
      </c>
      <c r="O105" s="369" t="s">
        <v>2039</v>
      </c>
      <c r="P105" s="369" t="s">
        <v>2040</v>
      </c>
      <c r="Q105" s="369">
        <v>134092</v>
      </c>
      <c r="R105" s="369">
        <v>0</v>
      </c>
      <c r="S105" s="369">
        <v>0</v>
      </c>
      <c r="T105" s="369">
        <v>0</v>
      </c>
      <c r="U105" s="369">
        <v>8</v>
      </c>
      <c r="V105" s="369" t="s">
        <v>1980</v>
      </c>
      <c r="W105" s="369" t="s">
        <v>1981</v>
      </c>
      <c r="X105" s="369" t="s">
        <v>1982</v>
      </c>
      <c r="Y105" s="369" t="s">
        <v>1983</v>
      </c>
      <c r="Z105" s="369" t="s">
        <v>1984</v>
      </c>
      <c r="AA105" s="369" t="s">
        <v>2004</v>
      </c>
      <c r="AB105" s="369" t="s">
        <v>1986</v>
      </c>
      <c r="AC105" s="369" t="s">
        <v>1656</v>
      </c>
      <c r="AD105" s="369" t="s">
        <v>1657</v>
      </c>
      <c r="AE105" s="369" t="s">
        <v>1660</v>
      </c>
      <c r="AF105" s="369" t="s">
        <v>1661</v>
      </c>
      <c r="AG105" s="369" t="s">
        <v>1662</v>
      </c>
      <c r="AH105" s="369">
        <v>823614</v>
      </c>
      <c r="AI105" s="369">
        <v>-183080</v>
      </c>
      <c r="AJ105" s="369">
        <v>640534</v>
      </c>
      <c r="AK105" s="370">
        <v>640532.52</v>
      </c>
      <c r="AL105" s="370">
        <v>640532.52</v>
      </c>
      <c r="AM105" s="370">
        <v>53186.96</v>
      </c>
      <c r="AN105" s="370">
        <v>53349.46</v>
      </c>
      <c r="AO105" s="370">
        <v>53341.37</v>
      </c>
      <c r="AP105" s="370">
        <v>53377.71</v>
      </c>
      <c r="AQ105" s="370">
        <v>53377.71</v>
      </c>
      <c r="AR105" s="370">
        <v>53306.99</v>
      </c>
      <c r="AS105" s="370">
        <v>53064.27</v>
      </c>
      <c r="AT105" s="370">
        <v>52984.17</v>
      </c>
      <c r="AU105" s="370">
        <v>49494.96</v>
      </c>
      <c r="AV105" s="370">
        <v>49481.08</v>
      </c>
      <c r="AW105" s="370">
        <v>0</v>
      </c>
      <c r="AX105" s="370">
        <v>0</v>
      </c>
      <c r="AY105" s="370">
        <v>53186.96</v>
      </c>
      <c r="AZ105" s="370">
        <v>53349.46</v>
      </c>
      <c r="BA105" s="370">
        <v>53341.37</v>
      </c>
      <c r="BB105" s="370">
        <v>53377.71</v>
      </c>
      <c r="BC105" s="370">
        <v>53377.71</v>
      </c>
      <c r="BD105" s="370">
        <v>53306.99</v>
      </c>
      <c r="BE105" s="370">
        <v>53064.27</v>
      </c>
      <c r="BF105" s="370">
        <v>52984.17</v>
      </c>
      <c r="BG105" s="370">
        <v>49494.96</v>
      </c>
      <c r="BH105" s="370">
        <v>49481.08</v>
      </c>
      <c r="BI105" s="370">
        <v>0</v>
      </c>
      <c r="BJ105" s="370">
        <v>0</v>
      </c>
      <c r="BK105" s="370">
        <v>53186.96</v>
      </c>
      <c r="BL105" s="370">
        <v>53349.46</v>
      </c>
      <c r="BM105" s="370">
        <v>53341.37</v>
      </c>
      <c r="BN105" s="370">
        <v>46823.11</v>
      </c>
      <c r="BO105" s="370">
        <v>59932.31</v>
      </c>
      <c r="BP105" s="370">
        <v>53306.99</v>
      </c>
      <c r="BQ105" s="370">
        <v>53064.27</v>
      </c>
      <c r="BR105" s="370">
        <v>52984.17</v>
      </c>
      <c r="BS105" s="370">
        <v>49494.96</v>
      </c>
      <c r="BT105" s="370">
        <v>43377.75</v>
      </c>
      <c r="BU105" s="370">
        <v>0</v>
      </c>
      <c r="BV105" s="370">
        <v>0</v>
      </c>
      <c r="BW105" s="370">
        <v>53186.96</v>
      </c>
      <c r="BX105" s="370">
        <v>53349.46</v>
      </c>
      <c r="BY105" s="370">
        <v>53341.37</v>
      </c>
      <c r="BZ105" s="370">
        <v>53377.71</v>
      </c>
      <c r="CA105" s="370">
        <v>53377.71</v>
      </c>
      <c r="CB105" s="370">
        <v>53306.99</v>
      </c>
      <c r="CC105" s="370">
        <v>53064.27</v>
      </c>
      <c r="CD105" s="370">
        <v>52984.17</v>
      </c>
      <c r="CE105" s="370">
        <v>49494.96</v>
      </c>
      <c r="CF105" s="370">
        <v>43377.75</v>
      </c>
      <c r="CG105" s="370">
        <v>0</v>
      </c>
      <c r="CH105" s="370">
        <v>0</v>
      </c>
      <c r="CI105" s="48" t="s">
        <v>1987</v>
      </c>
      <c r="CJ105" s="48" t="s">
        <v>1990</v>
      </c>
      <c r="CK105" s="48" t="s">
        <v>1990</v>
      </c>
      <c r="CL105" s="48" t="s">
        <v>2010</v>
      </c>
      <c r="CM105" s="48" t="s">
        <v>1990</v>
      </c>
      <c r="CN105" s="48" t="s">
        <v>1990</v>
      </c>
      <c r="CO105" s="48" t="str">
        <f t="shared" si="28"/>
        <v>2.1.1.13.1.1</v>
      </c>
      <c r="CP105" s="48" t="str">
        <f>+VLOOKUP(Tabla1[[#This Row],[ESPECÍFICA]],CLASIFICADOR_,2,0)</f>
        <v>2.1.1.13.1.1 - CONTRATO ADMINISTRATIVO DE SERVICIOS - INDETERMINADO</v>
      </c>
      <c r="CQ105" s="48" t="str">
        <f>+VLOOKUP(Tabla1[[#This Row],[ESPECÍFICA]],CLASIFICADOR_,3,0)</f>
        <v>01.CAS</v>
      </c>
      <c r="CR105" s="48" t="str">
        <f>+VLOOKUP(Tabla1[[#This Row],[ESPECÍFICA]],CLASIFICADOR_,4,0)</f>
        <v xml:space="preserve"> </v>
      </c>
      <c r="CS105" s="48">
        <f>+VLOOKUP(Tabla1[[#This Row],[ESPECÍFICA]],CLASIFICADOR_,5,0)</f>
        <v>0</v>
      </c>
      <c r="CT105" s="113" t="str">
        <f>+VLOOKUP(Tabla1[[#This Row],[ESPECÍFICA]],CLASIFICADOR_,6,0)</f>
        <v>N/R</v>
      </c>
      <c r="CU105" s="48" t="str">
        <f>+VLOOKUP(Tabla1[[#This Row],[ESPECÍFICA]],CLASIFICADOR_,7,0)</f>
        <v>N/R</v>
      </c>
      <c r="CV105" s="48">
        <f>+VLOOKUP(Tabla1[[#This Row],[ESPECÍFICA]],CLASIFICADOR_,8,0)</f>
        <v>0</v>
      </c>
      <c r="CW105" s="113" t="str">
        <f>+CONCATENATE("2.",Tabla1[[#This Row],[generica]])</f>
        <v>2.1.PERSONAL Y OBLIGACIONES SOCIALES</v>
      </c>
      <c r="CX105" s="48" t="str">
        <f t="shared" si="17"/>
        <v>0008-OAUGD</v>
      </c>
      <c r="CY105" s="113" t="str">
        <f t="shared" si="18"/>
        <v>0008-OAUGD</v>
      </c>
      <c r="CZ105" s="20" t="str">
        <f t="shared" si="19"/>
        <v>0008-OAUGD</v>
      </c>
      <c r="DA105" s="113" t="str">
        <f>+CONCATENATE(Tabla1[[#This Row],[CC COMPLETO]],Tabla1[[#This Row],[ESPECÍFICA]])</f>
        <v>0008-OAUGD2.1.1.13.1.1</v>
      </c>
      <c r="DB105" s="49">
        <f t="shared" si="20"/>
        <v>524964.68000000005</v>
      </c>
      <c r="DC105" s="49">
        <f t="shared" si="21"/>
        <v>524964.68000000005</v>
      </c>
      <c r="DD105" s="49">
        <f t="shared" si="22"/>
        <v>518861.35000000003</v>
      </c>
      <c r="DE105" s="49">
        <f t="shared" si="23"/>
        <v>1.4799999999813735</v>
      </c>
      <c r="DF105" s="49">
        <f t="shared" si="24"/>
        <v>0</v>
      </c>
      <c r="DG105" s="49">
        <f t="shared" si="25"/>
        <v>115567.83999999997</v>
      </c>
      <c r="DH105" s="49">
        <f t="shared" si="26"/>
        <v>115569.31999999995</v>
      </c>
      <c r="DI105" s="50">
        <f t="shared" si="27"/>
        <v>0.63739164220132249</v>
      </c>
      <c r="DJ105" s="78">
        <f>+SUM(Tabla1[[#This Row],[EJECUTADO 01]:[EJECUTADO 06]])</f>
        <v>319940.2</v>
      </c>
      <c r="DK105" s="78">
        <f>+Tabla1[[#This Row],[mto_devenga_01]]</f>
        <v>53186.96</v>
      </c>
      <c r="DL105" s="78">
        <f>+Tabla1[[#This Row],[mto_devenga_02]]</f>
        <v>53349.46</v>
      </c>
      <c r="DM105" s="78">
        <f>+Tabla1[[#This Row],[mto_devenga_03]]</f>
        <v>53341.37</v>
      </c>
      <c r="DN105" s="78">
        <f>+Tabla1[[#This Row],[mto_devenga_04]]</f>
        <v>53377.71</v>
      </c>
      <c r="DO105" s="78">
        <f>+Tabla1[[#This Row],[mto_devenga_05]]</f>
        <v>53377.71</v>
      </c>
      <c r="DP105" s="76">
        <f>+Tabla1[[#This Row],[mto_devenga_06]]</f>
        <v>53306.99</v>
      </c>
      <c r="DQ105" s="76">
        <f>+Tabla1[[#This Row],[mto_devenga_07]]</f>
        <v>53064.27</v>
      </c>
      <c r="DR105" s="76">
        <f>+Tabla1[[#This Row],[mto_devenga_08]]</f>
        <v>52984.17</v>
      </c>
      <c r="DS105" s="76">
        <f>+Tabla1[[#This Row],[mto_devenga_09]]</f>
        <v>49494.96</v>
      </c>
      <c r="DT105" s="76">
        <f>IFERROR(VLOOKUP(Tabla1[[#This Row],[COD SE]],PF_OCTUBRE,14,0),"0")</f>
        <v>53377.71</v>
      </c>
      <c r="DU105" s="76">
        <f>IFERROR(VLOOKUP(Tabla1[[#This Row],[COD SE]],PF_OCTUBRE,15,0),"0")</f>
        <v>53377.71</v>
      </c>
      <c r="DV105" s="76">
        <f>IFERROR(VLOOKUP(Tabla1[[#This Row],[COD SE]],PF_OCTUBRE,16,0),"0")</f>
        <v>53377.71</v>
      </c>
      <c r="DW105" s="76">
        <f>+SUM(Tabla1[[#This Row],[EJECUTADO 01]:[PF DICIEMBRE
]])</f>
        <v>635616.73</v>
      </c>
      <c r="DX105" s="76">
        <f>IFERROR(VLOOKUP(Tabla1[[#This Row],[COD SE]],PF_OCTUBRE,18,0),"0")</f>
        <v>0</v>
      </c>
      <c r="DY105" s="76">
        <f>IFERROR(VLOOKUP(Tabla1[[#This Row],[COD SE]],PF_OCTUBRE,19,0),"0")</f>
        <v>4917.2700000000004</v>
      </c>
      <c r="DZ105" s="76">
        <f>IFERROR(VLOOKUP(Tabla1[[#This Row],[COD SE]],PF_OCTUBRE,20,0),"0")</f>
        <v>4917.2700000000004</v>
      </c>
      <c r="EA105" s="76">
        <f>+Tabla1[[#This Row],[TOTAL EJEC REAL]]+Tabla1[[#This Row],[SALDO FINAL]]</f>
        <v>640534</v>
      </c>
      <c r="EB105" s="76">
        <f>IFERROR(VLOOKUP(Tabla1[[#This Row],[COD SE]],PF_OCTUBRE,22,0),"0")</f>
        <v>58294.98</v>
      </c>
      <c r="EC105" s="76">
        <f>+IFERROR(VLOOKUP(Tabla1[[#This Row],[COD SE]],SALDO_ESC_2,7,0),0)</f>
        <v>0</v>
      </c>
      <c r="ED105" s="76">
        <f>+IFERROR(VLOOKUP(Tabla1[[#This Row],[COD SE]],SALDO_ESC_3,7,0),0)</f>
        <v>4917.2700000000004</v>
      </c>
      <c r="EE105" s="76">
        <f>+Tabla1[[#This Row],[mto_pim]]-Tabla1[[#This Row],[TRANSF ESC2 ]]</f>
        <v>640534</v>
      </c>
      <c r="EF105" s="76">
        <f>+Tabla1[[#This Row],[mto_pim]]-Tabla1[[#This Row],[TRANFS ESC 3 ]]</f>
        <v>635616.73</v>
      </c>
      <c r="EG105" s="76">
        <f>+IFERROR(VLOOKUP(Tabla1[[#This Row],[COD SE]],HISTORICO,4,0),0)</f>
        <v>65870.28</v>
      </c>
      <c r="EH105" s="76">
        <f>+IFERROR(VLOOKUP(Tabla1[[#This Row],[COD SE]],HISTORICO,5,0),0)</f>
        <v>53377.71</v>
      </c>
      <c r="EI105" s="76">
        <f>+IFERROR(VLOOKUP(Tabla1[[#This Row],[COD SE]],HISTORICO,6,0),0)</f>
        <v>53377.71</v>
      </c>
      <c r="EJ105" s="76">
        <f>+IFERROR(VLOOKUP(Tabla1[[#This Row],[COD SE]],HISTORICO,7,0),0)</f>
        <v>53377.71</v>
      </c>
      <c r="EK105" s="76">
        <f>+IFERROR(VLOOKUP(Tabla1[[#This Row],[COD SE]],HISTORICO,8,0),0)</f>
        <v>61877.71</v>
      </c>
      <c r="EL105" s="76">
        <f>+IFERROR(VLOOKUP(Tabla1[[#This Row],[COD SE]],HISTORICO,9,0),0)</f>
        <v>53377.71</v>
      </c>
      <c r="EM105" s="76">
        <f>+IFERROR(VLOOKUP(Tabla1[[#This Row],[COD SE]],HISTORICO,10,0),0)</f>
        <v>53377.71</v>
      </c>
      <c r="EN105" s="76">
        <f>+IFERROR(VLOOKUP(Tabla1[[#This Row],[COD SE]],HISTORICO,11,0),0)</f>
        <v>53377.71</v>
      </c>
      <c r="EO105" s="76">
        <f>+IFERROR(VLOOKUP(Tabla1[[#This Row],[COD SE]],HISTORICO,12,0),0)</f>
        <v>53377.71</v>
      </c>
      <c r="EP105" s="58">
        <f>+SUM(Tabla1[[#This Row],[EJECUTADO 01]:[EJECUTADO 03]])</f>
        <v>159877.79</v>
      </c>
      <c r="EQ105" s="58">
        <f>+SUM(Tabla1[[#This Row],[EJECUTADO 04]:[EJECUTADO 06]])</f>
        <v>160062.41</v>
      </c>
      <c r="ER105" s="58">
        <f>+SUM(Tabla1[[#This Row],[EJECUTADO 07]:[EJECUTADO 09]])</f>
        <v>155543.4</v>
      </c>
      <c r="ES105" s="58">
        <f>+SUM(Tabla1[[#This Row],[PF OCTUBRE]:[PF DICIEMBRE
]])</f>
        <v>160133.13</v>
      </c>
      <c r="ET105" s="58">
        <f>+SUM(Tabla1[[#This Row],[EJECUTADO 01]:[EJECUTADO 09]])</f>
        <v>475483.60000000003</v>
      </c>
    </row>
    <row r="106" spans="1:150" ht="12.75" customHeight="1" x14ac:dyDescent="0.2">
      <c r="A106" s="369">
        <v>2025</v>
      </c>
      <c r="B106" s="369" t="s">
        <v>1969</v>
      </c>
      <c r="C106" s="369" t="s">
        <v>1970</v>
      </c>
      <c r="D106" s="369" t="s">
        <v>1971</v>
      </c>
      <c r="E106" s="369">
        <v>1650</v>
      </c>
      <c r="F106" s="369" t="s">
        <v>1599</v>
      </c>
      <c r="G106" s="369" t="s">
        <v>1999</v>
      </c>
      <c r="H106" s="369" t="s">
        <v>1606</v>
      </c>
      <c r="I106" s="369" t="s">
        <v>2000</v>
      </c>
      <c r="J106" s="369" t="s">
        <v>2037</v>
      </c>
      <c r="K106" s="369" t="s">
        <v>1975</v>
      </c>
      <c r="L106" s="369" t="s">
        <v>2034</v>
      </c>
      <c r="M106" s="369" t="s">
        <v>2038</v>
      </c>
      <c r="N106" s="369">
        <v>1</v>
      </c>
      <c r="O106" s="369" t="s">
        <v>2039</v>
      </c>
      <c r="P106" s="369" t="s">
        <v>2040</v>
      </c>
      <c r="Q106" s="369">
        <v>134092</v>
      </c>
      <c r="R106" s="369">
        <v>0</v>
      </c>
      <c r="S106" s="369">
        <v>0</v>
      </c>
      <c r="T106" s="369">
        <v>0</v>
      </c>
      <c r="U106" s="369">
        <v>8</v>
      </c>
      <c r="V106" s="369" t="s">
        <v>1980</v>
      </c>
      <c r="W106" s="369" t="s">
        <v>1981</v>
      </c>
      <c r="X106" s="369" t="s">
        <v>1982</v>
      </c>
      <c r="Y106" s="369" t="s">
        <v>1983</v>
      </c>
      <c r="Z106" s="369" t="s">
        <v>1984</v>
      </c>
      <c r="AA106" s="369" t="s">
        <v>2004</v>
      </c>
      <c r="AB106" s="369" t="s">
        <v>1986</v>
      </c>
      <c r="AC106" s="369" t="s">
        <v>1672</v>
      </c>
      <c r="AD106" s="369" t="s">
        <v>1673</v>
      </c>
      <c r="AE106" s="369" t="s">
        <v>1678</v>
      </c>
      <c r="AF106" s="369" t="s">
        <v>1707</v>
      </c>
      <c r="AG106" s="369" t="s">
        <v>1708</v>
      </c>
      <c r="AH106" s="369">
        <v>109000</v>
      </c>
      <c r="AI106" s="369">
        <v>-76976</v>
      </c>
      <c r="AJ106" s="369">
        <v>32024</v>
      </c>
      <c r="AK106" s="370">
        <v>31783.24</v>
      </c>
      <c r="AL106" s="370">
        <v>31783.24</v>
      </c>
      <c r="AM106" s="370">
        <v>7454.61</v>
      </c>
      <c r="AN106" s="370">
        <v>0</v>
      </c>
      <c r="AO106" s="370">
        <v>0</v>
      </c>
      <c r="AP106" s="370">
        <v>0</v>
      </c>
      <c r="AQ106" s="370">
        <v>24328.63</v>
      </c>
      <c r="AR106" s="370">
        <v>0</v>
      </c>
      <c r="AS106" s="370">
        <v>0</v>
      </c>
      <c r="AT106" s="370">
        <v>0</v>
      </c>
      <c r="AU106" s="370">
        <v>0</v>
      </c>
      <c r="AV106" s="370">
        <v>0</v>
      </c>
      <c r="AW106" s="370">
        <v>0</v>
      </c>
      <c r="AX106" s="370">
        <v>0</v>
      </c>
      <c r="AY106" s="370">
        <v>0</v>
      </c>
      <c r="AZ106" s="370">
        <v>828.29</v>
      </c>
      <c r="BA106" s="370">
        <v>828.29</v>
      </c>
      <c r="BB106" s="370">
        <v>828.29</v>
      </c>
      <c r="BC106" s="370">
        <v>828.29</v>
      </c>
      <c r="BD106" s="370">
        <v>1538.82</v>
      </c>
      <c r="BE106" s="370">
        <v>8347.84</v>
      </c>
      <c r="BF106" s="370">
        <v>5131.84</v>
      </c>
      <c r="BG106" s="370">
        <v>10686.79</v>
      </c>
      <c r="BH106" s="370">
        <v>828.29</v>
      </c>
      <c r="BI106" s="370">
        <v>0</v>
      </c>
      <c r="BJ106" s="370">
        <v>0</v>
      </c>
      <c r="BK106" s="370">
        <v>0</v>
      </c>
      <c r="BL106" s="370">
        <v>828.29</v>
      </c>
      <c r="BM106" s="370">
        <v>828.29</v>
      </c>
      <c r="BN106" s="370">
        <v>828.29</v>
      </c>
      <c r="BO106" s="370">
        <v>828.29</v>
      </c>
      <c r="BP106" s="370">
        <v>1538.82</v>
      </c>
      <c r="BQ106" s="370">
        <v>8347.84</v>
      </c>
      <c r="BR106" s="370">
        <v>5131.84</v>
      </c>
      <c r="BS106" s="370">
        <v>10686.79</v>
      </c>
      <c r="BT106" s="370">
        <v>828.29</v>
      </c>
      <c r="BU106" s="370">
        <v>0</v>
      </c>
      <c r="BV106" s="370">
        <v>0</v>
      </c>
      <c r="BW106" s="370">
        <v>7454.61</v>
      </c>
      <c r="BX106" s="370">
        <v>0</v>
      </c>
      <c r="BY106" s="370">
        <v>0</v>
      </c>
      <c r="BZ106" s="370">
        <v>0</v>
      </c>
      <c r="CA106" s="370">
        <v>22392.13</v>
      </c>
      <c r="CB106" s="370">
        <v>0</v>
      </c>
      <c r="CC106" s="370">
        <v>0</v>
      </c>
      <c r="CD106" s="370">
        <v>0</v>
      </c>
      <c r="CE106" s="370">
        <v>0</v>
      </c>
      <c r="CF106" s="370">
        <v>0</v>
      </c>
      <c r="CG106" s="370">
        <v>0</v>
      </c>
      <c r="CH106" s="370">
        <v>0</v>
      </c>
      <c r="CI106" s="48" t="s">
        <v>1987</v>
      </c>
      <c r="CJ106" s="48" t="s">
        <v>1991</v>
      </c>
      <c r="CK106" s="48" t="s">
        <v>1987</v>
      </c>
      <c r="CL106" s="48" t="s">
        <v>1989</v>
      </c>
      <c r="CM106" s="48" t="s">
        <v>2010</v>
      </c>
      <c r="CN106" s="48" t="s">
        <v>2012</v>
      </c>
      <c r="CO106" s="48" t="str">
        <f t="shared" si="28"/>
        <v>2.3.2.7.13.98</v>
      </c>
      <c r="CP106" s="48" t="str">
        <f>+VLOOKUP(Tabla1[[#This Row],[ESPECÍFICA]],CLASIFICADOR_,2,0)</f>
        <v>2.3.2.7.13.98 - OTROS SERVICIOS TÉCNICOS Y PROFESIONALES DESARROLLADOS POR PERSONAS JURÍDICAS</v>
      </c>
      <c r="CQ106" s="48" t="str">
        <f>+VLOOKUP(Tabla1[[#This Row],[ESPECÍFICA]],CLASIFICADOR_,3,0)</f>
        <v>2.3.2.7 - SERVICIOS PROFESIONALES Y TECNICOS</v>
      </c>
      <c r="CR106" s="48" t="str">
        <f>+VLOOKUP(Tabla1[[#This Row],[ESPECÍFICA]],CLASIFICADOR_,4,0)</f>
        <v xml:space="preserve"> </v>
      </c>
      <c r="CS106" s="48">
        <f>+VLOOKUP(Tabla1[[#This Row],[ESPECÍFICA]],CLASIFICADOR_,5,0)</f>
        <v>0</v>
      </c>
      <c r="CT106" s="113" t="str">
        <f>+VLOOKUP(Tabla1[[#This Row],[ESPECÍFICA]],CLASIFICADOR_,6,0)</f>
        <v>N/R</v>
      </c>
      <c r="CU106" s="48" t="str">
        <f>+VLOOKUP(Tabla1[[#This Row],[ESPECÍFICA]],CLASIFICADOR_,7,0)</f>
        <v>N/R</v>
      </c>
      <c r="CV106" s="48">
        <f>+VLOOKUP(Tabla1[[#This Row],[ESPECÍFICA]],CLASIFICADOR_,8,0)</f>
        <v>0</v>
      </c>
      <c r="CW106" s="113" t="str">
        <f>+CONCATENATE("2.",Tabla1[[#This Row],[generica]])</f>
        <v>2.3.BIENES Y SERVICIOS</v>
      </c>
      <c r="CX106" s="48" t="str">
        <f t="shared" si="17"/>
        <v>0008-OAUGD</v>
      </c>
      <c r="CY106" s="113" t="str">
        <f t="shared" si="18"/>
        <v>0008-OAUGD</v>
      </c>
      <c r="CZ106" s="20" t="str">
        <f t="shared" si="19"/>
        <v>0008-OAUGD</v>
      </c>
      <c r="DA106" s="113" t="str">
        <f>+CONCATENATE(Tabla1[[#This Row],[CC COMPLETO]],Tabla1[[#This Row],[ESPECÍFICA]])</f>
        <v>0008-OAUGD2.3.2.7.13.98</v>
      </c>
      <c r="DB106" s="49">
        <f t="shared" si="20"/>
        <v>31783.24</v>
      </c>
      <c r="DC106" s="49">
        <f t="shared" si="21"/>
        <v>29846.74</v>
      </c>
      <c r="DD106" s="49">
        <f t="shared" si="22"/>
        <v>29846.74</v>
      </c>
      <c r="DE106" s="49">
        <f t="shared" si="23"/>
        <v>240.7599999999984</v>
      </c>
      <c r="DF106" s="49">
        <f t="shared" si="24"/>
        <v>0</v>
      </c>
      <c r="DG106" s="49">
        <f t="shared" si="25"/>
        <v>1936.5</v>
      </c>
      <c r="DH106" s="49">
        <f t="shared" si="26"/>
        <v>2177.2599999999984</v>
      </c>
      <c r="DI106" s="50">
        <f t="shared" si="27"/>
        <v>0.27382330275229361</v>
      </c>
      <c r="DJ106" s="78">
        <f>+SUM(Tabla1[[#This Row],[EJECUTADO 01]:[EJECUTADO 06]])</f>
        <v>4851.9799999999996</v>
      </c>
      <c r="DK106" s="78">
        <f>+Tabla1[[#This Row],[mto_devenga_01]]</f>
        <v>0</v>
      </c>
      <c r="DL106" s="78">
        <f>+Tabla1[[#This Row],[mto_devenga_02]]</f>
        <v>828.29</v>
      </c>
      <c r="DM106" s="78">
        <f>+Tabla1[[#This Row],[mto_devenga_03]]</f>
        <v>828.29</v>
      </c>
      <c r="DN106" s="78">
        <f>+Tabla1[[#This Row],[mto_devenga_04]]</f>
        <v>828.29</v>
      </c>
      <c r="DO106" s="78">
        <f>+Tabla1[[#This Row],[mto_devenga_05]]</f>
        <v>828.29</v>
      </c>
      <c r="DP106" s="76">
        <f>+Tabla1[[#This Row],[mto_devenga_06]]</f>
        <v>1538.82</v>
      </c>
      <c r="DQ106" s="76">
        <f>+Tabla1[[#This Row],[mto_devenga_07]]</f>
        <v>8347.84</v>
      </c>
      <c r="DR106" s="76">
        <f>+Tabla1[[#This Row],[mto_devenga_08]]</f>
        <v>5131.84</v>
      </c>
      <c r="DS106" s="76">
        <f>+Tabla1[[#This Row],[mto_devenga_09]]</f>
        <v>10686.79</v>
      </c>
      <c r="DT106" s="76">
        <f>IFERROR(VLOOKUP(Tabla1[[#This Row],[COD SE]],PF_OCTUBRE,14,0),"0")</f>
        <v>1104.77</v>
      </c>
      <c r="DU106" s="76">
        <f>IFERROR(VLOOKUP(Tabla1[[#This Row],[COD SE]],PF_OCTUBRE,15,0),"0")</f>
        <v>484.13</v>
      </c>
      <c r="DV106" s="76">
        <f>IFERROR(VLOOKUP(Tabla1[[#This Row],[COD SE]],PF_OCTUBRE,16,0),"0")</f>
        <v>555.29</v>
      </c>
      <c r="DW106" s="76">
        <f>+SUM(Tabla1[[#This Row],[EJECUTADO 01]:[PF DICIEMBRE
]])</f>
        <v>31162.640000000003</v>
      </c>
      <c r="DX106" s="76">
        <f>IFERROR(VLOOKUP(Tabla1[[#This Row],[COD SE]],PF_OCTUBRE,18,0),"0")</f>
        <v>0</v>
      </c>
      <c r="DY106" s="76">
        <f>IFERROR(VLOOKUP(Tabla1[[#This Row],[COD SE]],PF_OCTUBRE,19,0),"0")</f>
        <v>861.3599999999999</v>
      </c>
      <c r="DZ106" s="76">
        <f>IFERROR(VLOOKUP(Tabla1[[#This Row],[COD SE]],PF_OCTUBRE,20,0),"0")</f>
        <v>861.3599999999999</v>
      </c>
      <c r="EA106" s="76">
        <f>+Tabla1[[#This Row],[TOTAL EJEC REAL]]+Tabla1[[#This Row],[SALDO FINAL]]</f>
        <v>32024.000000000004</v>
      </c>
      <c r="EB106" s="76">
        <f>IFERROR(VLOOKUP(Tabla1[[#This Row],[COD SE]],PF_OCTUBRE,22,0),"0")</f>
        <v>1416.6499999999999</v>
      </c>
      <c r="EC106" s="76">
        <f>+IFERROR(VLOOKUP(Tabla1[[#This Row],[COD SE]],SALDO_ESC_2,7,0),0)</f>
        <v>0</v>
      </c>
      <c r="ED106" s="76">
        <f>+IFERROR(VLOOKUP(Tabla1[[#This Row],[COD SE]],SALDO_ESC_3,7,0),0)</f>
        <v>0</v>
      </c>
      <c r="EE106" s="76">
        <f>+Tabla1[[#This Row],[mto_pim]]-Tabla1[[#This Row],[TRANSF ESC2 ]]</f>
        <v>32024</v>
      </c>
      <c r="EF106" s="76">
        <f>+Tabla1[[#This Row],[mto_pim]]-Tabla1[[#This Row],[TRANFS ESC 3 ]]</f>
        <v>32024</v>
      </c>
      <c r="EG106" s="76">
        <f>+IFERROR(VLOOKUP(Tabla1[[#This Row],[COD SE]],HISTORICO,4,0),0)</f>
        <v>3829</v>
      </c>
      <c r="EH106" s="76">
        <f>+IFERROR(VLOOKUP(Tabla1[[#This Row],[COD SE]],HISTORICO,5,0),0)</f>
        <v>829</v>
      </c>
      <c r="EI106" s="76">
        <f>+IFERROR(VLOOKUP(Tabla1[[#This Row],[COD SE]],HISTORICO,6,0),0)</f>
        <v>829</v>
      </c>
      <c r="EJ106" s="76">
        <f>+IFERROR(VLOOKUP(Tabla1[[#This Row],[COD SE]],HISTORICO,7,0),0)</f>
        <v>829</v>
      </c>
      <c r="EK106" s="76">
        <f>+IFERROR(VLOOKUP(Tabla1[[#This Row],[COD SE]],HISTORICO,8,0),0)</f>
        <v>828.29</v>
      </c>
      <c r="EL106" s="76">
        <f>+IFERROR(VLOOKUP(Tabla1[[#This Row],[COD SE]],HISTORICO,9,0),0)</f>
        <v>828.29</v>
      </c>
      <c r="EM106" s="76">
        <f>+IFERROR(VLOOKUP(Tabla1[[#This Row],[COD SE]],HISTORICO,10,0),0)</f>
        <v>8828.2900000000009</v>
      </c>
      <c r="EN106" s="76">
        <f>+IFERROR(VLOOKUP(Tabla1[[#This Row],[COD SE]],HISTORICO,11,0),0)</f>
        <v>5128.29</v>
      </c>
      <c r="EO106" s="76">
        <f>+IFERROR(VLOOKUP(Tabla1[[#This Row],[COD SE]],HISTORICO,12,0),0)</f>
        <v>21400</v>
      </c>
      <c r="EP106" s="58">
        <f>+SUM(Tabla1[[#This Row],[EJECUTADO 01]:[EJECUTADO 03]])</f>
        <v>1656.58</v>
      </c>
      <c r="EQ106" s="58">
        <f>+SUM(Tabla1[[#This Row],[EJECUTADO 04]:[EJECUTADO 06]])</f>
        <v>3195.3999999999996</v>
      </c>
      <c r="ER106" s="58">
        <f>+SUM(Tabla1[[#This Row],[EJECUTADO 07]:[EJECUTADO 09]])</f>
        <v>24166.47</v>
      </c>
      <c r="ES106" s="58">
        <f>+SUM(Tabla1[[#This Row],[PF OCTUBRE]:[PF DICIEMBRE
]])</f>
        <v>2144.19</v>
      </c>
      <c r="ET106" s="58">
        <f>+SUM(Tabla1[[#This Row],[EJECUTADO 01]:[EJECUTADO 09]])</f>
        <v>29018.45</v>
      </c>
    </row>
    <row r="107" spans="1:150" ht="12.75" customHeight="1" x14ac:dyDescent="0.2">
      <c r="A107" s="369">
        <v>2025</v>
      </c>
      <c r="B107" s="369" t="s">
        <v>1969</v>
      </c>
      <c r="C107" s="369" t="s">
        <v>1970</v>
      </c>
      <c r="D107" s="369" t="s">
        <v>1971</v>
      </c>
      <c r="E107" s="369">
        <v>1650</v>
      </c>
      <c r="F107" s="369" t="s">
        <v>1599</v>
      </c>
      <c r="G107" s="369" t="s">
        <v>1999</v>
      </c>
      <c r="H107" s="369" t="s">
        <v>1606</v>
      </c>
      <c r="I107" s="369" t="s">
        <v>2000</v>
      </c>
      <c r="J107" s="369" t="s">
        <v>2037</v>
      </c>
      <c r="K107" s="369" t="s">
        <v>1975</v>
      </c>
      <c r="L107" s="369" t="s">
        <v>2034</v>
      </c>
      <c r="M107" s="369" t="s">
        <v>2038</v>
      </c>
      <c r="N107" s="369">
        <v>1</v>
      </c>
      <c r="O107" s="369" t="s">
        <v>2039</v>
      </c>
      <c r="P107" s="369" t="s">
        <v>2040</v>
      </c>
      <c r="Q107" s="369">
        <v>134092</v>
      </c>
      <c r="R107" s="369">
        <v>0</v>
      </c>
      <c r="S107" s="369">
        <v>0</v>
      </c>
      <c r="T107" s="369">
        <v>0</v>
      </c>
      <c r="U107" s="369">
        <v>8</v>
      </c>
      <c r="V107" s="369" t="s">
        <v>1980</v>
      </c>
      <c r="W107" s="369" t="s">
        <v>1981</v>
      </c>
      <c r="X107" s="369" t="s">
        <v>1982</v>
      </c>
      <c r="Y107" s="369" t="s">
        <v>1983</v>
      </c>
      <c r="Z107" s="369" t="s">
        <v>1984</v>
      </c>
      <c r="AA107" s="369" t="s">
        <v>2004</v>
      </c>
      <c r="AB107" s="369" t="s">
        <v>1986</v>
      </c>
      <c r="AC107" s="369" t="s">
        <v>1672</v>
      </c>
      <c r="AD107" s="369" t="s">
        <v>1673</v>
      </c>
      <c r="AE107" s="369" t="s">
        <v>1674</v>
      </c>
      <c r="AF107" s="369" t="s">
        <v>1675</v>
      </c>
      <c r="AG107" s="369" t="s">
        <v>1676</v>
      </c>
      <c r="AH107" s="369">
        <v>700</v>
      </c>
      <c r="AI107" s="369">
        <v>-700</v>
      </c>
      <c r="AJ107" s="369">
        <v>0</v>
      </c>
      <c r="AK107" s="370">
        <v>0</v>
      </c>
      <c r="AL107" s="370">
        <v>0</v>
      </c>
      <c r="AM107" s="370">
        <v>0</v>
      </c>
      <c r="AN107" s="370">
        <v>0</v>
      </c>
      <c r="AO107" s="370">
        <v>0</v>
      </c>
      <c r="AP107" s="370">
        <v>0</v>
      </c>
      <c r="AQ107" s="370">
        <v>0</v>
      </c>
      <c r="AR107" s="370">
        <v>0</v>
      </c>
      <c r="AS107" s="370">
        <v>0</v>
      </c>
      <c r="AT107" s="370">
        <v>0</v>
      </c>
      <c r="AU107" s="370">
        <v>0</v>
      </c>
      <c r="AV107" s="370">
        <v>0</v>
      </c>
      <c r="AW107" s="370">
        <v>0</v>
      </c>
      <c r="AX107" s="370">
        <v>0</v>
      </c>
      <c r="AY107" s="370">
        <v>0</v>
      </c>
      <c r="AZ107" s="370">
        <v>0</v>
      </c>
      <c r="BA107" s="370">
        <v>0</v>
      </c>
      <c r="BB107" s="370">
        <v>0</v>
      </c>
      <c r="BC107" s="370">
        <v>0</v>
      </c>
      <c r="BD107" s="370">
        <v>0</v>
      </c>
      <c r="BE107" s="370">
        <v>0</v>
      </c>
      <c r="BF107" s="370">
        <v>0</v>
      </c>
      <c r="BG107" s="370">
        <v>0</v>
      </c>
      <c r="BH107" s="370">
        <v>0</v>
      </c>
      <c r="BI107" s="370">
        <v>0</v>
      </c>
      <c r="BJ107" s="370">
        <v>0</v>
      </c>
      <c r="BK107" s="370">
        <v>0</v>
      </c>
      <c r="BL107" s="370">
        <v>0</v>
      </c>
      <c r="BM107" s="370">
        <v>0</v>
      </c>
      <c r="BN107" s="370">
        <v>0</v>
      </c>
      <c r="BO107" s="370">
        <v>0</v>
      </c>
      <c r="BP107" s="370">
        <v>0</v>
      </c>
      <c r="BQ107" s="370">
        <v>0</v>
      </c>
      <c r="BR107" s="370">
        <v>0</v>
      </c>
      <c r="BS107" s="370">
        <v>0</v>
      </c>
      <c r="BT107" s="370">
        <v>0</v>
      </c>
      <c r="BU107" s="370">
        <v>0</v>
      </c>
      <c r="BV107" s="370">
        <v>0</v>
      </c>
      <c r="BW107" s="370">
        <v>0</v>
      </c>
      <c r="BX107" s="370">
        <v>0</v>
      </c>
      <c r="BY107" s="370">
        <v>0</v>
      </c>
      <c r="BZ107" s="370">
        <v>0</v>
      </c>
      <c r="CA107" s="370">
        <v>0</v>
      </c>
      <c r="CB107" s="370">
        <v>0</v>
      </c>
      <c r="CC107" s="370">
        <v>0</v>
      </c>
      <c r="CD107" s="370">
        <v>0</v>
      </c>
      <c r="CE107" s="370">
        <v>0</v>
      </c>
      <c r="CF107" s="370">
        <v>0</v>
      </c>
      <c r="CG107" s="370">
        <v>0</v>
      </c>
      <c r="CH107" s="370">
        <v>0</v>
      </c>
      <c r="CI107" s="48" t="s">
        <v>1987</v>
      </c>
      <c r="CJ107" s="48" t="s">
        <v>1991</v>
      </c>
      <c r="CK107" s="48" t="s">
        <v>1987</v>
      </c>
      <c r="CL107" s="48" t="s">
        <v>1990</v>
      </c>
      <c r="CM107" s="48" t="s">
        <v>1987</v>
      </c>
      <c r="CN107" s="48" t="s">
        <v>1990</v>
      </c>
      <c r="CO107" s="48" t="str">
        <f t="shared" si="28"/>
        <v>2.3.2.1.2.1</v>
      </c>
      <c r="CP107" s="48" t="str">
        <f>+VLOOKUP(Tabla1[[#This Row],[ESPECÍFICA]],CLASIFICADOR_,2,0)</f>
        <v>2.3.2.1.2.1 - PASAJES Y GASTOS DE TRANSPORTE</v>
      </c>
      <c r="CQ107" s="48" t="str">
        <f>+VLOOKUP(Tabla1[[#This Row],[ESPECÍFICA]],CLASIFICADOR_,3,0)</f>
        <v>2.3.2.1 - VIAJES</v>
      </c>
      <c r="CR107" s="48" t="str">
        <f>+VLOOKUP(Tabla1[[#This Row],[ESPECÍFICA]],CLASIFICADOR_,4,0)</f>
        <v>Límite de Gasto</v>
      </c>
      <c r="CS107" s="48" t="str">
        <f>+VLOOKUP(Tabla1[[#This Row],[ESPECÍFICA]],CLASIFICADOR_,5,0)</f>
        <v>10.6 b)</v>
      </c>
      <c r="CT107" s="113" t="str">
        <f>+VLOOKUP(Tabla1[[#This Row],[ESPECÍFICA]],CLASIFICADOR_,6,0)</f>
        <v>N/R</v>
      </c>
      <c r="CU107" s="48" t="str">
        <f>+VLOOKUP(Tabla1[[#This Row],[ESPECÍFICA]],CLASIFICADOR_,7,0)</f>
        <v>N/R</v>
      </c>
      <c r="CV107" s="48">
        <f>+VLOOKUP(Tabla1[[#This Row],[ESPECÍFICA]],CLASIFICADOR_,8,0)</f>
        <v>0</v>
      </c>
      <c r="CW107" s="113" t="str">
        <f>+CONCATENATE("2.",Tabla1[[#This Row],[generica]])</f>
        <v>2.3.BIENES Y SERVICIOS</v>
      </c>
      <c r="CX107" s="48" t="str">
        <f t="shared" si="17"/>
        <v>0008-OAUGD</v>
      </c>
      <c r="CY107" s="113" t="str">
        <f t="shared" si="18"/>
        <v>0008-OAUGD</v>
      </c>
      <c r="CZ107" s="20" t="str">
        <f t="shared" si="19"/>
        <v>0008-OAUGD</v>
      </c>
      <c r="DA107" s="113" t="str">
        <f>+CONCATENATE(Tabla1[[#This Row],[CC COMPLETO]],Tabla1[[#This Row],[ESPECÍFICA]])</f>
        <v>0008-OAUGD2.3.2.1.2.1</v>
      </c>
      <c r="DB107" s="49">
        <f t="shared" si="20"/>
        <v>0</v>
      </c>
      <c r="DC107" s="49">
        <f t="shared" si="21"/>
        <v>0</v>
      </c>
      <c r="DD107" s="49">
        <f t="shared" si="22"/>
        <v>0</v>
      </c>
      <c r="DE107" s="49">
        <f t="shared" si="23"/>
        <v>0</v>
      </c>
      <c r="DF107" s="49">
        <f t="shared" si="24"/>
        <v>0</v>
      </c>
      <c r="DG107" s="49">
        <f t="shared" si="25"/>
        <v>0</v>
      </c>
      <c r="DH107" s="49">
        <f t="shared" si="26"/>
        <v>0</v>
      </c>
      <c r="DI107" s="50">
        <f t="shared" si="27"/>
        <v>0</v>
      </c>
      <c r="DJ107" s="78">
        <f>+SUM(Tabla1[[#This Row],[EJECUTADO 01]:[EJECUTADO 06]])</f>
        <v>0</v>
      </c>
      <c r="DK107" s="78">
        <f>+Tabla1[[#This Row],[mto_devenga_01]]</f>
        <v>0</v>
      </c>
      <c r="DL107" s="78">
        <f>+Tabla1[[#This Row],[mto_devenga_02]]</f>
        <v>0</v>
      </c>
      <c r="DM107" s="78">
        <f>+Tabla1[[#This Row],[mto_devenga_03]]</f>
        <v>0</v>
      </c>
      <c r="DN107" s="78">
        <f>+Tabla1[[#This Row],[mto_devenga_04]]</f>
        <v>0</v>
      </c>
      <c r="DO107" s="78">
        <f>+Tabla1[[#This Row],[mto_devenga_05]]</f>
        <v>0</v>
      </c>
      <c r="DP107" s="76">
        <f>+Tabla1[[#This Row],[mto_devenga_06]]</f>
        <v>0</v>
      </c>
      <c r="DQ107" s="76">
        <f>+Tabla1[[#This Row],[mto_devenga_07]]</f>
        <v>0</v>
      </c>
      <c r="DR107" s="76">
        <f>+Tabla1[[#This Row],[mto_devenga_08]]</f>
        <v>0</v>
      </c>
      <c r="DS107" s="76">
        <f>+Tabla1[[#This Row],[mto_devenga_09]]</f>
        <v>0</v>
      </c>
      <c r="DT107" s="76">
        <f>IFERROR(VLOOKUP(Tabla1[[#This Row],[COD SE]],PF_OCTUBRE,14,0),"0")</f>
        <v>0</v>
      </c>
      <c r="DU107" s="76">
        <f>IFERROR(VLOOKUP(Tabla1[[#This Row],[COD SE]],PF_OCTUBRE,15,0),"0")</f>
        <v>0</v>
      </c>
      <c r="DV107" s="76">
        <f>IFERROR(VLOOKUP(Tabla1[[#This Row],[COD SE]],PF_OCTUBRE,16,0),"0")</f>
        <v>0</v>
      </c>
      <c r="DW107" s="76">
        <f>+SUM(Tabla1[[#This Row],[EJECUTADO 01]:[PF DICIEMBRE
]])</f>
        <v>0</v>
      </c>
      <c r="DX107" s="76">
        <f>IFERROR(VLOOKUP(Tabla1[[#This Row],[COD SE]],PF_OCTUBRE,18,0),"0")</f>
        <v>0</v>
      </c>
      <c r="DY107" s="76">
        <f>IFERROR(VLOOKUP(Tabla1[[#This Row],[COD SE]],PF_OCTUBRE,19,0),"0")</f>
        <v>0</v>
      </c>
      <c r="DZ107" s="76">
        <f>IFERROR(VLOOKUP(Tabla1[[#This Row],[COD SE]],PF_OCTUBRE,20,0),"0")</f>
        <v>0</v>
      </c>
      <c r="EA107" s="76">
        <f>+Tabla1[[#This Row],[TOTAL EJEC REAL]]+Tabla1[[#This Row],[SALDO FINAL]]</f>
        <v>0</v>
      </c>
      <c r="EB107" s="76">
        <f>IFERROR(VLOOKUP(Tabla1[[#This Row],[COD SE]],PF_OCTUBRE,22,0),"0")</f>
        <v>0</v>
      </c>
      <c r="EC107" s="76">
        <f>+IFERROR(VLOOKUP(Tabla1[[#This Row],[COD SE]],SALDO_ESC_2,7,0),0)</f>
        <v>0</v>
      </c>
      <c r="ED107" s="76">
        <f>+IFERROR(VLOOKUP(Tabla1[[#This Row],[COD SE]],SALDO_ESC_3,7,0),0)</f>
        <v>0</v>
      </c>
      <c r="EE107" s="76">
        <f>+Tabla1[[#This Row],[mto_pim]]-Tabla1[[#This Row],[TRANSF ESC2 ]]</f>
        <v>0</v>
      </c>
      <c r="EF107" s="76">
        <f>+Tabla1[[#This Row],[mto_pim]]-Tabla1[[#This Row],[TRANFS ESC 3 ]]</f>
        <v>0</v>
      </c>
      <c r="EG107" s="76">
        <f>+IFERROR(VLOOKUP(Tabla1[[#This Row],[COD SE]],HISTORICO,4,0),0)</f>
        <v>0</v>
      </c>
      <c r="EH107" s="76">
        <f>+IFERROR(VLOOKUP(Tabla1[[#This Row],[COD SE]],HISTORICO,5,0),0)</f>
        <v>0</v>
      </c>
      <c r="EI107" s="76">
        <f>+IFERROR(VLOOKUP(Tabla1[[#This Row],[COD SE]],HISTORICO,6,0),0)</f>
        <v>0</v>
      </c>
      <c r="EJ107" s="76">
        <f>+IFERROR(VLOOKUP(Tabla1[[#This Row],[COD SE]],HISTORICO,7,0),0)</f>
        <v>0</v>
      </c>
      <c r="EK107" s="76">
        <f>+IFERROR(VLOOKUP(Tabla1[[#This Row],[COD SE]],HISTORICO,8,0),0)</f>
        <v>0</v>
      </c>
      <c r="EL107" s="76">
        <f>+IFERROR(VLOOKUP(Tabla1[[#This Row],[COD SE]],HISTORICO,9,0),0)</f>
        <v>0</v>
      </c>
      <c r="EM107" s="76">
        <f>+IFERROR(VLOOKUP(Tabla1[[#This Row],[COD SE]],HISTORICO,10,0),0)</f>
        <v>0</v>
      </c>
      <c r="EN107" s="76">
        <f>+IFERROR(VLOOKUP(Tabla1[[#This Row],[COD SE]],HISTORICO,11,0),0)</f>
        <v>0</v>
      </c>
      <c r="EO107" s="76">
        <f>+IFERROR(VLOOKUP(Tabla1[[#This Row],[COD SE]],HISTORICO,12,0),0)</f>
        <v>0</v>
      </c>
      <c r="EP107" s="58">
        <f>+SUM(Tabla1[[#This Row],[EJECUTADO 01]:[EJECUTADO 03]])</f>
        <v>0</v>
      </c>
      <c r="EQ107" s="58">
        <f>+SUM(Tabla1[[#This Row],[EJECUTADO 04]:[EJECUTADO 06]])</f>
        <v>0</v>
      </c>
      <c r="ER107" s="58">
        <f>+SUM(Tabla1[[#This Row],[EJECUTADO 07]:[EJECUTADO 09]])</f>
        <v>0</v>
      </c>
      <c r="ES107" s="58">
        <f>+SUM(Tabla1[[#This Row],[PF OCTUBRE]:[PF DICIEMBRE
]])</f>
        <v>0</v>
      </c>
      <c r="ET107" s="58">
        <f>+SUM(Tabla1[[#This Row],[EJECUTADO 01]:[EJECUTADO 09]])</f>
        <v>0</v>
      </c>
    </row>
    <row r="108" spans="1:150" ht="12.75" customHeight="1" x14ac:dyDescent="0.2">
      <c r="A108" s="369">
        <v>2025</v>
      </c>
      <c r="B108" s="369" t="s">
        <v>1969</v>
      </c>
      <c r="C108" s="369" t="s">
        <v>1970</v>
      </c>
      <c r="D108" s="369" t="s">
        <v>1971</v>
      </c>
      <c r="E108" s="369">
        <v>1650</v>
      </c>
      <c r="F108" s="369" t="s">
        <v>1599</v>
      </c>
      <c r="G108" s="369" t="s">
        <v>1999</v>
      </c>
      <c r="H108" s="369" t="s">
        <v>1606</v>
      </c>
      <c r="I108" s="369" t="s">
        <v>2000</v>
      </c>
      <c r="J108" s="369" t="s">
        <v>2037</v>
      </c>
      <c r="K108" s="369" t="s">
        <v>1975</v>
      </c>
      <c r="L108" s="369" t="s">
        <v>2034</v>
      </c>
      <c r="M108" s="369" t="s">
        <v>2038</v>
      </c>
      <c r="N108" s="369">
        <v>1</v>
      </c>
      <c r="O108" s="369" t="s">
        <v>2039</v>
      </c>
      <c r="P108" s="369" t="s">
        <v>2040</v>
      </c>
      <c r="Q108" s="369">
        <v>134092</v>
      </c>
      <c r="R108" s="369">
        <v>0</v>
      </c>
      <c r="S108" s="369">
        <v>0</v>
      </c>
      <c r="T108" s="369">
        <v>0</v>
      </c>
      <c r="U108" s="369">
        <v>8</v>
      </c>
      <c r="V108" s="369" t="s">
        <v>1980</v>
      </c>
      <c r="W108" s="369" t="s">
        <v>1981</v>
      </c>
      <c r="X108" s="369" t="s">
        <v>1982</v>
      </c>
      <c r="Y108" s="369" t="s">
        <v>1983</v>
      </c>
      <c r="Z108" s="369" t="s">
        <v>1984</v>
      </c>
      <c r="AA108" s="369" t="s">
        <v>2004</v>
      </c>
      <c r="AB108" s="369" t="s">
        <v>1986</v>
      </c>
      <c r="AC108" s="369" t="s">
        <v>1672</v>
      </c>
      <c r="AD108" s="369" t="s">
        <v>1684</v>
      </c>
      <c r="AE108" s="369" t="s">
        <v>1719</v>
      </c>
      <c r="AF108" s="369" t="s">
        <v>1720</v>
      </c>
      <c r="AG108" s="369" t="s">
        <v>1721</v>
      </c>
      <c r="AH108" s="369">
        <v>600</v>
      </c>
      <c r="AI108" s="369">
        <v>-600</v>
      </c>
      <c r="AJ108" s="369">
        <v>0</v>
      </c>
      <c r="AK108" s="370">
        <v>0</v>
      </c>
      <c r="AL108" s="370">
        <v>0</v>
      </c>
      <c r="AM108" s="370">
        <v>0</v>
      </c>
      <c r="AN108" s="370">
        <v>0</v>
      </c>
      <c r="AO108" s="370">
        <v>0</v>
      </c>
      <c r="AP108" s="370">
        <v>0</v>
      </c>
      <c r="AQ108" s="370">
        <v>0</v>
      </c>
      <c r="AR108" s="370">
        <v>0</v>
      </c>
      <c r="AS108" s="370">
        <v>0</v>
      </c>
      <c r="AT108" s="370">
        <v>0</v>
      </c>
      <c r="AU108" s="370">
        <v>0</v>
      </c>
      <c r="AV108" s="370">
        <v>0</v>
      </c>
      <c r="AW108" s="370">
        <v>0</v>
      </c>
      <c r="AX108" s="370">
        <v>0</v>
      </c>
      <c r="AY108" s="370">
        <v>0</v>
      </c>
      <c r="AZ108" s="370">
        <v>0</v>
      </c>
      <c r="BA108" s="370">
        <v>0</v>
      </c>
      <c r="BB108" s="370">
        <v>0</v>
      </c>
      <c r="BC108" s="370">
        <v>0</v>
      </c>
      <c r="BD108" s="370">
        <v>0</v>
      </c>
      <c r="BE108" s="370">
        <v>0</v>
      </c>
      <c r="BF108" s="370">
        <v>0</v>
      </c>
      <c r="BG108" s="370">
        <v>0</v>
      </c>
      <c r="BH108" s="370">
        <v>0</v>
      </c>
      <c r="BI108" s="370">
        <v>0</v>
      </c>
      <c r="BJ108" s="370">
        <v>0</v>
      </c>
      <c r="BK108" s="370">
        <v>0</v>
      </c>
      <c r="BL108" s="370">
        <v>0</v>
      </c>
      <c r="BM108" s="370">
        <v>0</v>
      </c>
      <c r="BN108" s="370">
        <v>0</v>
      </c>
      <c r="BO108" s="370">
        <v>0</v>
      </c>
      <c r="BP108" s="370">
        <v>0</v>
      </c>
      <c r="BQ108" s="370">
        <v>0</v>
      </c>
      <c r="BR108" s="370">
        <v>0</v>
      </c>
      <c r="BS108" s="370">
        <v>0</v>
      </c>
      <c r="BT108" s="370">
        <v>0</v>
      </c>
      <c r="BU108" s="370">
        <v>0</v>
      </c>
      <c r="BV108" s="370">
        <v>0</v>
      </c>
      <c r="BW108" s="370">
        <v>0</v>
      </c>
      <c r="BX108" s="370">
        <v>0</v>
      </c>
      <c r="BY108" s="370">
        <v>0</v>
      </c>
      <c r="BZ108" s="370">
        <v>0</v>
      </c>
      <c r="CA108" s="370">
        <v>0</v>
      </c>
      <c r="CB108" s="370">
        <v>0</v>
      </c>
      <c r="CC108" s="370">
        <v>0</v>
      </c>
      <c r="CD108" s="370">
        <v>0</v>
      </c>
      <c r="CE108" s="370">
        <v>0</v>
      </c>
      <c r="CF108" s="370">
        <v>0</v>
      </c>
      <c r="CG108" s="370">
        <v>0</v>
      </c>
      <c r="CH108" s="370">
        <v>0</v>
      </c>
      <c r="CI108" s="48" t="s">
        <v>1987</v>
      </c>
      <c r="CJ108" s="48" t="s">
        <v>1991</v>
      </c>
      <c r="CK108" s="48" t="s">
        <v>1990</v>
      </c>
      <c r="CL108" s="48" t="s">
        <v>1988</v>
      </c>
      <c r="CM108" s="48" t="s">
        <v>1990</v>
      </c>
      <c r="CN108" s="48" t="s">
        <v>1987</v>
      </c>
      <c r="CO108" s="48" t="str">
        <f t="shared" si="28"/>
        <v>2.3.1.6.1.2</v>
      </c>
      <c r="CP108" s="48" t="str">
        <f>+VLOOKUP(Tabla1[[#This Row],[ESPECÍFICA]],CLASIFICADOR_,2,0)</f>
        <v>2.3.1.6.1.2 - DE COMUNICACIONES Y TELECOMUNICACIONES</v>
      </c>
      <c r="CQ108" s="48" t="str">
        <f>+VLOOKUP(Tabla1[[#This Row],[ESPECÍFICA]],CLASIFICADOR_,3,0)</f>
        <v>2.3.1.6 - REPUESTOS Y ACCESORIOS</v>
      </c>
      <c r="CR108" s="48" t="str">
        <f>+VLOOKUP(Tabla1[[#This Row],[ESPECÍFICA]],CLASIFICADOR_,4,0)</f>
        <v xml:space="preserve"> </v>
      </c>
      <c r="CS108" s="48">
        <f>+VLOOKUP(Tabla1[[#This Row],[ESPECÍFICA]],CLASIFICADOR_,5,0)</f>
        <v>0</v>
      </c>
      <c r="CT108" s="113" t="str">
        <f>+VLOOKUP(Tabla1[[#This Row],[ESPECÍFICA]],CLASIFICADOR_,6,0)</f>
        <v>Partidas restringidas</v>
      </c>
      <c r="CU108" s="48" t="str">
        <f>+VLOOKUP(Tabla1[[#This Row],[ESPECÍFICA]],CLASIFICADOR_,7,0)</f>
        <v>9.6 Hasta el 1er Semestre</v>
      </c>
      <c r="CV108" s="48">
        <f>+VLOOKUP(Tabla1[[#This Row],[ESPECÍFICA]],CLASIFICADOR_,8,0)</f>
        <v>1</v>
      </c>
      <c r="CW108" s="113" t="str">
        <f>+CONCATENATE("2.",Tabla1[[#This Row],[generica]])</f>
        <v>2.3.BIENES Y SERVICIOS</v>
      </c>
      <c r="CX108" s="48" t="str">
        <f t="shared" si="17"/>
        <v>0008-OAUGD</v>
      </c>
      <c r="CY108" s="113" t="str">
        <f t="shared" si="18"/>
        <v>0008-OAUGD</v>
      </c>
      <c r="CZ108" s="20" t="str">
        <f t="shared" si="19"/>
        <v>0008-OAUGD</v>
      </c>
      <c r="DA108" s="113" t="str">
        <f>+CONCATENATE(Tabla1[[#This Row],[CC COMPLETO]],Tabla1[[#This Row],[ESPECÍFICA]])</f>
        <v>0008-OAUGD2.3.1.6.1.2</v>
      </c>
      <c r="DB108" s="49">
        <f t="shared" si="20"/>
        <v>0</v>
      </c>
      <c r="DC108" s="49">
        <f t="shared" si="21"/>
        <v>0</v>
      </c>
      <c r="DD108" s="49">
        <f t="shared" si="22"/>
        <v>0</v>
      </c>
      <c r="DE108" s="49">
        <f t="shared" si="23"/>
        <v>0</v>
      </c>
      <c r="DF108" s="49">
        <f t="shared" si="24"/>
        <v>0</v>
      </c>
      <c r="DG108" s="49">
        <f t="shared" si="25"/>
        <v>0</v>
      </c>
      <c r="DH108" s="49">
        <f t="shared" si="26"/>
        <v>0</v>
      </c>
      <c r="DI108" s="50">
        <f t="shared" si="27"/>
        <v>0</v>
      </c>
      <c r="DJ108" s="78">
        <f>+SUM(Tabla1[[#This Row],[EJECUTADO 01]:[EJECUTADO 06]])</f>
        <v>0</v>
      </c>
      <c r="DK108" s="78">
        <f>+Tabla1[[#This Row],[mto_devenga_01]]</f>
        <v>0</v>
      </c>
      <c r="DL108" s="78">
        <f>+Tabla1[[#This Row],[mto_devenga_02]]</f>
        <v>0</v>
      </c>
      <c r="DM108" s="78">
        <f>+Tabla1[[#This Row],[mto_devenga_03]]</f>
        <v>0</v>
      </c>
      <c r="DN108" s="78">
        <f>+Tabla1[[#This Row],[mto_devenga_04]]</f>
        <v>0</v>
      </c>
      <c r="DO108" s="78">
        <f>+Tabla1[[#This Row],[mto_devenga_05]]</f>
        <v>0</v>
      </c>
      <c r="DP108" s="76">
        <f>+Tabla1[[#This Row],[mto_devenga_06]]</f>
        <v>0</v>
      </c>
      <c r="DQ108" s="76">
        <f>+Tabla1[[#This Row],[mto_devenga_07]]</f>
        <v>0</v>
      </c>
      <c r="DR108" s="76">
        <f>+Tabla1[[#This Row],[mto_devenga_08]]</f>
        <v>0</v>
      </c>
      <c r="DS108" s="76">
        <f>+Tabla1[[#This Row],[mto_devenga_09]]</f>
        <v>0</v>
      </c>
      <c r="DT108" s="76">
        <f>IFERROR(VLOOKUP(Tabla1[[#This Row],[COD SE]],PF_OCTUBRE,14,0),"0")</f>
        <v>0</v>
      </c>
      <c r="DU108" s="76">
        <f>IFERROR(VLOOKUP(Tabla1[[#This Row],[COD SE]],PF_OCTUBRE,15,0),"0")</f>
        <v>0</v>
      </c>
      <c r="DV108" s="76">
        <f>IFERROR(VLOOKUP(Tabla1[[#This Row],[COD SE]],PF_OCTUBRE,16,0),"0")</f>
        <v>0</v>
      </c>
      <c r="DW108" s="76">
        <f>+SUM(Tabla1[[#This Row],[EJECUTADO 01]:[PF DICIEMBRE
]])</f>
        <v>0</v>
      </c>
      <c r="DX108" s="76">
        <f>IFERROR(VLOOKUP(Tabla1[[#This Row],[COD SE]],PF_OCTUBRE,18,0),"0")</f>
        <v>0</v>
      </c>
      <c r="DY108" s="76">
        <f>IFERROR(VLOOKUP(Tabla1[[#This Row],[COD SE]],PF_OCTUBRE,19,0),"0")</f>
        <v>0</v>
      </c>
      <c r="DZ108" s="76">
        <f>IFERROR(VLOOKUP(Tabla1[[#This Row],[COD SE]],PF_OCTUBRE,20,0),"0")</f>
        <v>0</v>
      </c>
      <c r="EA108" s="76">
        <f>+Tabla1[[#This Row],[TOTAL EJEC REAL]]+Tabla1[[#This Row],[SALDO FINAL]]</f>
        <v>0</v>
      </c>
      <c r="EB108" s="76">
        <f>IFERROR(VLOOKUP(Tabla1[[#This Row],[COD SE]],PF_OCTUBRE,22,0),"0")</f>
        <v>0</v>
      </c>
      <c r="EC108" s="76">
        <f>+IFERROR(VLOOKUP(Tabla1[[#This Row],[COD SE]],SALDO_ESC_2,7,0),0)</f>
        <v>0</v>
      </c>
      <c r="ED108" s="76">
        <f>+IFERROR(VLOOKUP(Tabla1[[#This Row],[COD SE]],SALDO_ESC_3,7,0),0)</f>
        <v>0</v>
      </c>
      <c r="EE108" s="76">
        <f>+Tabla1[[#This Row],[mto_pim]]-Tabla1[[#This Row],[TRANSF ESC2 ]]</f>
        <v>0</v>
      </c>
      <c r="EF108" s="76">
        <f>+Tabla1[[#This Row],[mto_pim]]-Tabla1[[#This Row],[TRANFS ESC 3 ]]</f>
        <v>0</v>
      </c>
      <c r="EG108" s="76">
        <f>+IFERROR(VLOOKUP(Tabla1[[#This Row],[COD SE]],HISTORICO,4,0),0)</f>
        <v>0</v>
      </c>
      <c r="EH108" s="76">
        <f>+IFERROR(VLOOKUP(Tabla1[[#This Row],[COD SE]],HISTORICO,5,0),0)</f>
        <v>0</v>
      </c>
      <c r="EI108" s="76">
        <f>+IFERROR(VLOOKUP(Tabla1[[#This Row],[COD SE]],HISTORICO,6,0),0)</f>
        <v>0</v>
      </c>
      <c r="EJ108" s="76">
        <f>+IFERROR(VLOOKUP(Tabla1[[#This Row],[COD SE]],HISTORICO,7,0),0)</f>
        <v>0</v>
      </c>
      <c r="EK108" s="76">
        <f>+IFERROR(VLOOKUP(Tabla1[[#This Row],[COD SE]],HISTORICO,8,0),0)</f>
        <v>0</v>
      </c>
      <c r="EL108" s="76">
        <f>+IFERROR(VLOOKUP(Tabla1[[#This Row],[COD SE]],HISTORICO,9,0),0)</f>
        <v>0</v>
      </c>
      <c r="EM108" s="76">
        <f>+IFERROR(VLOOKUP(Tabla1[[#This Row],[COD SE]],HISTORICO,10,0),0)</f>
        <v>0</v>
      </c>
      <c r="EN108" s="76">
        <f>+IFERROR(VLOOKUP(Tabla1[[#This Row],[COD SE]],HISTORICO,11,0),0)</f>
        <v>0</v>
      </c>
      <c r="EO108" s="76">
        <f>+IFERROR(VLOOKUP(Tabla1[[#This Row],[COD SE]],HISTORICO,12,0),0)</f>
        <v>0</v>
      </c>
      <c r="EP108" s="58">
        <f>+SUM(Tabla1[[#This Row],[EJECUTADO 01]:[EJECUTADO 03]])</f>
        <v>0</v>
      </c>
      <c r="EQ108" s="58">
        <f>+SUM(Tabla1[[#This Row],[EJECUTADO 04]:[EJECUTADO 06]])</f>
        <v>0</v>
      </c>
      <c r="ER108" s="58">
        <f>+SUM(Tabla1[[#This Row],[EJECUTADO 07]:[EJECUTADO 09]])</f>
        <v>0</v>
      </c>
      <c r="ES108" s="58">
        <f>+SUM(Tabla1[[#This Row],[PF OCTUBRE]:[PF DICIEMBRE
]])</f>
        <v>0</v>
      </c>
      <c r="ET108" s="58">
        <f>+SUM(Tabla1[[#This Row],[EJECUTADO 01]:[EJECUTADO 09]])</f>
        <v>0</v>
      </c>
    </row>
    <row r="109" spans="1:150" ht="12.75" customHeight="1" x14ac:dyDescent="0.2">
      <c r="A109" s="369">
        <v>2025</v>
      </c>
      <c r="B109" s="369" t="s">
        <v>1969</v>
      </c>
      <c r="C109" s="369" t="s">
        <v>1970</v>
      </c>
      <c r="D109" s="369" t="s">
        <v>1971</v>
      </c>
      <c r="E109" s="369">
        <v>1650</v>
      </c>
      <c r="F109" s="369" t="s">
        <v>1599</v>
      </c>
      <c r="G109" s="369" t="s">
        <v>1999</v>
      </c>
      <c r="H109" s="369" t="s">
        <v>1606</v>
      </c>
      <c r="I109" s="369" t="s">
        <v>2000</v>
      </c>
      <c r="J109" s="369" t="s">
        <v>2037</v>
      </c>
      <c r="K109" s="369" t="s">
        <v>1975</v>
      </c>
      <c r="L109" s="369" t="s">
        <v>2034</v>
      </c>
      <c r="M109" s="369" t="s">
        <v>2038</v>
      </c>
      <c r="N109" s="369">
        <v>1</v>
      </c>
      <c r="O109" s="369" t="s">
        <v>2039</v>
      </c>
      <c r="P109" s="369" t="s">
        <v>2040</v>
      </c>
      <c r="Q109" s="369">
        <v>134092</v>
      </c>
      <c r="R109" s="369">
        <v>0</v>
      </c>
      <c r="S109" s="369">
        <v>0</v>
      </c>
      <c r="T109" s="369">
        <v>0</v>
      </c>
      <c r="U109" s="369">
        <v>8</v>
      </c>
      <c r="V109" s="369" t="s">
        <v>1980</v>
      </c>
      <c r="W109" s="369" t="s">
        <v>1981</v>
      </c>
      <c r="X109" s="369" t="s">
        <v>1982</v>
      </c>
      <c r="Y109" s="369" t="s">
        <v>1983</v>
      </c>
      <c r="Z109" s="369" t="s">
        <v>1984</v>
      </c>
      <c r="AA109" s="369" t="s">
        <v>2004</v>
      </c>
      <c r="AB109" s="369" t="s">
        <v>1986</v>
      </c>
      <c r="AC109" s="369" t="s">
        <v>1672</v>
      </c>
      <c r="AD109" s="369" t="s">
        <v>1673</v>
      </c>
      <c r="AE109" s="369" t="s">
        <v>1693</v>
      </c>
      <c r="AF109" s="369" t="s">
        <v>1694</v>
      </c>
      <c r="AG109" s="369" t="s">
        <v>1695</v>
      </c>
      <c r="AH109" s="369">
        <v>250000</v>
      </c>
      <c r="AI109" s="369">
        <v>-209644</v>
      </c>
      <c r="AJ109" s="369">
        <v>40356</v>
      </c>
      <c r="AK109" s="370">
        <v>40356</v>
      </c>
      <c r="AL109" s="370">
        <v>40356</v>
      </c>
      <c r="AM109" s="370">
        <v>40356</v>
      </c>
      <c r="AN109" s="370">
        <v>0</v>
      </c>
      <c r="AO109" s="370">
        <v>0</v>
      </c>
      <c r="AP109" s="370">
        <v>0</v>
      </c>
      <c r="AQ109" s="370">
        <v>0</v>
      </c>
      <c r="AR109" s="370">
        <v>0</v>
      </c>
      <c r="AS109" s="370">
        <v>0</v>
      </c>
      <c r="AT109" s="370">
        <v>0</v>
      </c>
      <c r="AU109" s="370">
        <v>0</v>
      </c>
      <c r="AV109" s="370">
        <v>0</v>
      </c>
      <c r="AW109" s="370">
        <v>0</v>
      </c>
      <c r="AX109" s="370">
        <v>0</v>
      </c>
      <c r="AY109" s="370">
        <v>0</v>
      </c>
      <c r="AZ109" s="370">
        <v>40356</v>
      </c>
      <c r="BA109" s="370">
        <v>0</v>
      </c>
      <c r="BB109" s="370">
        <v>0</v>
      </c>
      <c r="BC109" s="370">
        <v>0</v>
      </c>
      <c r="BD109" s="370">
        <v>0</v>
      </c>
      <c r="BE109" s="370">
        <v>0</v>
      </c>
      <c r="BF109" s="370">
        <v>0</v>
      </c>
      <c r="BG109" s="370">
        <v>0</v>
      </c>
      <c r="BH109" s="370">
        <v>0</v>
      </c>
      <c r="BI109" s="370">
        <v>0</v>
      </c>
      <c r="BJ109" s="370">
        <v>0</v>
      </c>
      <c r="BK109" s="370">
        <v>0</v>
      </c>
      <c r="BL109" s="370">
        <v>0</v>
      </c>
      <c r="BM109" s="370">
        <v>40356</v>
      </c>
      <c r="BN109" s="370">
        <v>0</v>
      </c>
      <c r="BO109" s="370">
        <v>0</v>
      </c>
      <c r="BP109" s="370">
        <v>0</v>
      </c>
      <c r="BQ109" s="370">
        <v>0</v>
      </c>
      <c r="BR109" s="370">
        <v>0</v>
      </c>
      <c r="BS109" s="370">
        <v>0</v>
      </c>
      <c r="BT109" s="370">
        <v>0</v>
      </c>
      <c r="BU109" s="370">
        <v>0</v>
      </c>
      <c r="BV109" s="370">
        <v>0</v>
      </c>
      <c r="BW109" s="370">
        <v>40356</v>
      </c>
      <c r="BX109" s="370">
        <v>0</v>
      </c>
      <c r="BY109" s="370">
        <v>0</v>
      </c>
      <c r="BZ109" s="370">
        <v>0</v>
      </c>
      <c r="CA109" s="370">
        <v>0</v>
      </c>
      <c r="CB109" s="370">
        <v>0</v>
      </c>
      <c r="CC109" s="370">
        <v>0</v>
      </c>
      <c r="CD109" s="370">
        <v>0</v>
      </c>
      <c r="CE109" s="370">
        <v>0</v>
      </c>
      <c r="CF109" s="370">
        <v>0</v>
      </c>
      <c r="CG109" s="370">
        <v>0</v>
      </c>
      <c r="CH109" s="370">
        <v>0</v>
      </c>
      <c r="CI109" s="48" t="s">
        <v>1987</v>
      </c>
      <c r="CJ109" s="48" t="s">
        <v>1991</v>
      </c>
      <c r="CK109" s="48" t="s">
        <v>1987</v>
      </c>
      <c r="CL109" s="48" t="s">
        <v>2011</v>
      </c>
      <c r="CM109" s="48" t="s">
        <v>1990</v>
      </c>
      <c r="CN109" s="48" t="s">
        <v>1998</v>
      </c>
      <c r="CO109" s="48" t="str">
        <f t="shared" si="28"/>
        <v>2.3.2.5.1.99</v>
      </c>
      <c r="CP109" s="48" t="str">
        <f>+VLOOKUP(Tabla1[[#This Row],[ESPECÍFICA]],CLASIFICADOR_,2,0)</f>
        <v>2.3.2.5.1.99 - DE OTROS BIENES Y ACTIVOS</v>
      </c>
      <c r="CQ109" s="48" t="str">
        <f>+VLOOKUP(Tabla1[[#This Row],[ESPECÍFICA]],CLASIFICADOR_,3,0)</f>
        <v>2.3.2.5 - ALQUILERES DE MUEBLES E INMUEBLES</v>
      </c>
      <c r="CR109" s="48" t="str">
        <f>+VLOOKUP(Tabla1[[#This Row],[ESPECÍFICA]],CLASIFICADOR_,4,0)</f>
        <v xml:space="preserve"> </v>
      </c>
      <c r="CS109" s="48">
        <f>+VLOOKUP(Tabla1[[#This Row],[ESPECÍFICA]],CLASIFICADOR_,5,0)</f>
        <v>0</v>
      </c>
      <c r="CT109" s="113" t="str">
        <f>+VLOOKUP(Tabla1[[#This Row],[ESPECÍFICA]],CLASIFICADOR_,6,0)</f>
        <v>N/R</v>
      </c>
      <c r="CU109" s="48" t="str">
        <f>+VLOOKUP(Tabla1[[#This Row],[ESPECÍFICA]],CLASIFICADOR_,7,0)</f>
        <v>N/R</v>
      </c>
      <c r="CV109" s="48">
        <f>+VLOOKUP(Tabla1[[#This Row],[ESPECÍFICA]],CLASIFICADOR_,8,0)</f>
        <v>0</v>
      </c>
      <c r="CW109" s="113" t="str">
        <f>+CONCATENATE("2.",Tabla1[[#This Row],[generica]])</f>
        <v>2.3.BIENES Y SERVICIOS</v>
      </c>
      <c r="CX109" s="48" t="str">
        <f t="shared" si="17"/>
        <v>0008-OAUGD</v>
      </c>
      <c r="CY109" s="113" t="str">
        <f t="shared" si="18"/>
        <v>0008-OAUGD</v>
      </c>
      <c r="CZ109" s="20" t="str">
        <f t="shared" si="19"/>
        <v>0008-OAUGD</v>
      </c>
      <c r="DA109" s="113" t="str">
        <f>+CONCATENATE(Tabla1[[#This Row],[CC COMPLETO]],Tabla1[[#This Row],[ESPECÍFICA]])</f>
        <v>0008-OAUGD2.3.2.5.1.99</v>
      </c>
      <c r="DB109" s="49">
        <f t="shared" si="20"/>
        <v>40356</v>
      </c>
      <c r="DC109" s="49">
        <f t="shared" si="21"/>
        <v>40356</v>
      </c>
      <c r="DD109" s="49">
        <f t="shared" si="22"/>
        <v>40356</v>
      </c>
      <c r="DE109" s="49">
        <f t="shared" si="23"/>
        <v>0</v>
      </c>
      <c r="DF109" s="49">
        <f t="shared" si="24"/>
        <v>0</v>
      </c>
      <c r="DG109" s="49">
        <f t="shared" si="25"/>
        <v>0</v>
      </c>
      <c r="DH109" s="49">
        <f t="shared" si="26"/>
        <v>0</v>
      </c>
      <c r="DI109" s="50">
        <f t="shared" si="27"/>
        <v>0.16142400000000001</v>
      </c>
      <c r="DJ109" s="78">
        <f>+SUM(Tabla1[[#This Row],[EJECUTADO 01]:[EJECUTADO 06]])</f>
        <v>40356</v>
      </c>
      <c r="DK109" s="78">
        <f>+Tabla1[[#This Row],[mto_devenga_01]]</f>
        <v>0</v>
      </c>
      <c r="DL109" s="78">
        <f>+Tabla1[[#This Row],[mto_devenga_02]]</f>
        <v>40356</v>
      </c>
      <c r="DM109" s="78">
        <f>+Tabla1[[#This Row],[mto_devenga_03]]</f>
        <v>0</v>
      </c>
      <c r="DN109" s="78">
        <f>+Tabla1[[#This Row],[mto_devenga_04]]</f>
        <v>0</v>
      </c>
      <c r="DO109" s="78">
        <f>+Tabla1[[#This Row],[mto_devenga_05]]</f>
        <v>0</v>
      </c>
      <c r="DP109" s="76">
        <f>+Tabla1[[#This Row],[mto_devenga_06]]</f>
        <v>0</v>
      </c>
      <c r="DQ109" s="76">
        <f>+Tabla1[[#This Row],[mto_devenga_07]]</f>
        <v>0</v>
      </c>
      <c r="DR109" s="76">
        <f>+Tabla1[[#This Row],[mto_devenga_08]]</f>
        <v>0</v>
      </c>
      <c r="DS109" s="76">
        <f>+Tabla1[[#This Row],[mto_devenga_09]]</f>
        <v>0</v>
      </c>
      <c r="DT109" s="76">
        <f>IFERROR(VLOOKUP(Tabla1[[#This Row],[COD SE]],PF_OCTUBRE,14,0),"0")</f>
        <v>0</v>
      </c>
      <c r="DU109" s="76">
        <f>IFERROR(VLOOKUP(Tabla1[[#This Row],[COD SE]],PF_OCTUBRE,15,0),"0")</f>
        <v>0</v>
      </c>
      <c r="DV109" s="76">
        <f>IFERROR(VLOOKUP(Tabla1[[#This Row],[COD SE]],PF_OCTUBRE,16,0),"0")</f>
        <v>0</v>
      </c>
      <c r="DW109" s="76">
        <f>+SUM(Tabla1[[#This Row],[EJECUTADO 01]:[PF DICIEMBRE
]])</f>
        <v>40356</v>
      </c>
      <c r="DX109" s="76">
        <f>IFERROR(VLOOKUP(Tabla1[[#This Row],[COD SE]],PF_OCTUBRE,18,0),"0")</f>
        <v>0</v>
      </c>
      <c r="DY109" s="76">
        <f>IFERROR(VLOOKUP(Tabla1[[#This Row],[COD SE]],PF_OCTUBRE,19,0),"0")</f>
        <v>0</v>
      </c>
      <c r="DZ109" s="76">
        <f>IFERROR(VLOOKUP(Tabla1[[#This Row],[COD SE]],PF_OCTUBRE,20,0),"0")</f>
        <v>0</v>
      </c>
      <c r="EA109" s="76">
        <f>+Tabla1[[#This Row],[TOTAL EJEC REAL]]+Tabla1[[#This Row],[SALDO FINAL]]</f>
        <v>40356</v>
      </c>
      <c r="EB109" s="76">
        <f>IFERROR(VLOOKUP(Tabla1[[#This Row],[COD SE]],PF_OCTUBRE,22,0),"0")</f>
        <v>0</v>
      </c>
      <c r="EC109" s="76">
        <f>+IFERROR(VLOOKUP(Tabla1[[#This Row],[COD SE]],SALDO_ESC_2,7,0),0)</f>
        <v>0</v>
      </c>
      <c r="ED109" s="76">
        <f>+IFERROR(VLOOKUP(Tabla1[[#This Row],[COD SE]],SALDO_ESC_3,7,0),0)</f>
        <v>0</v>
      </c>
      <c r="EE109" s="76">
        <f>+Tabla1[[#This Row],[mto_pim]]-Tabla1[[#This Row],[TRANSF ESC2 ]]</f>
        <v>40356</v>
      </c>
      <c r="EF109" s="76">
        <f>+Tabla1[[#This Row],[mto_pim]]-Tabla1[[#This Row],[TRANFS ESC 3 ]]</f>
        <v>40356</v>
      </c>
      <c r="EG109" s="76">
        <f>+IFERROR(VLOOKUP(Tabla1[[#This Row],[COD SE]],HISTORICO,4,0),0)</f>
        <v>0</v>
      </c>
      <c r="EH109" s="76">
        <f>+IFERROR(VLOOKUP(Tabla1[[#This Row],[COD SE]],HISTORICO,5,0),0)</f>
        <v>0</v>
      </c>
      <c r="EI109" s="76">
        <f>+IFERROR(VLOOKUP(Tabla1[[#This Row],[COD SE]],HISTORICO,6,0),0)</f>
        <v>0</v>
      </c>
      <c r="EJ109" s="76">
        <f>+IFERROR(VLOOKUP(Tabla1[[#This Row],[COD SE]],HISTORICO,7,0),0)</f>
        <v>0</v>
      </c>
      <c r="EK109" s="76">
        <f>+IFERROR(VLOOKUP(Tabla1[[#This Row],[COD SE]],HISTORICO,8,0),0)</f>
        <v>0</v>
      </c>
      <c r="EL109" s="76">
        <f>+IFERROR(VLOOKUP(Tabla1[[#This Row],[COD SE]],HISTORICO,9,0),0)</f>
        <v>0</v>
      </c>
      <c r="EM109" s="76">
        <f>+IFERROR(VLOOKUP(Tabla1[[#This Row],[COD SE]],HISTORICO,10,0),0)</f>
        <v>0</v>
      </c>
      <c r="EN109" s="76">
        <f>+IFERROR(VLOOKUP(Tabla1[[#This Row],[COD SE]],HISTORICO,11,0),0)</f>
        <v>0</v>
      </c>
      <c r="EO109" s="76">
        <f>+IFERROR(VLOOKUP(Tabla1[[#This Row],[COD SE]],HISTORICO,12,0),0)</f>
        <v>0</v>
      </c>
      <c r="EP109" s="58">
        <f>+SUM(Tabla1[[#This Row],[EJECUTADO 01]:[EJECUTADO 03]])</f>
        <v>40356</v>
      </c>
      <c r="EQ109" s="58">
        <f>+SUM(Tabla1[[#This Row],[EJECUTADO 04]:[EJECUTADO 06]])</f>
        <v>0</v>
      </c>
      <c r="ER109" s="58">
        <f>+SUM(Tabla1[[#This Row],[EJECUTADO 07]:[EJECUTADO 09]])</f>
        <v>0</v>
      </c>
      <c r="ES109" s="58">
        <f>+SUM(Tabla1[[#This Row],[PF OCTUBRE]:[PF DICIEMBRE
]])</f>
        <v>0</v>
      </c>
      <c r="ET109" s="58">
        <f>+SUM(Tabla1[[#This Row],[EJECUTADO 01]:[EJECUTADO 09]])</f>
        <v>40356</v>
      </c>
    </row>
    <row r="110" spans="1:150" ht="12.75" customHeight="1" x14ac:dyDescent="0.2">
      <c r="A110" s="369">
        <v>2025</v>
      </c>
      <c r="B110" s="369" t="s">
        <v>1969</v>
      </c>
      <c r="C110" s="369" t="s">
        <v>1970</v>
      </c>
      <c r="D110" s="369" t="s">
        <v>1971</v>
      </c>
      <c r="E110" s="369">
        <v>1650</v>
      </c>
      <c r="F110" s="369" t="s">
        <v>1599</v>
      </c>
      <c r="G110" s="369" t="s">
        <v>1999</v>
      </c>
      <c r="H110" s="369" t="s">
        <v>1606</v>
      </c>
      <c r="I110" s="369" t="s">
        <v>2000</v>
      </c>
      <c r="J110" s="369" t="s">
        <v>2037</v>
      </c>
      <c r="K110" s="369" t="s">
        <v>1975</v>
      </c>
      <c r="L110" s="369" t="s">
        <v>2034</v>
      </c>
      <c r="M110" s="369" t="s">
        <v>2038</v>
      </c>
      <c r="N110" s="369">
        <v>1</v>
      </c>
      <c r="O110" s="369" t="s">
        <v>2039</v>
      </c>
      <c r="P110" s="369" t="s">
        <v>2040</v>
      </c>
      <c r="Q110" s="369">
        <v>134092</v>
      </c>
      <c r="R110" s="369">
        <v>0</v>
      </c>
      <c r="S110" s="369">
        <v>0</v>
      </c>
      <c r="T110" s="369">
        <v>0</v>
      </c>
      <c r="U110" s="369">
        <v>8</v>
      </c>
      <c r="V110" s="369" t="s">
        <v>1980</v>
      </c>
      <c r="W110" s="369" t="s">
        <v>1981</v>
      </c>
      <c r="X110" s="369" t="s">
        <v>1982</v>
      </c>
      <c r="Y110" s="369" t="s">
        <v>1983</v>
      </c>
      <c r="Z110" s="369" t="s">
        <v>1984</v>
      </c>
      <c r="AA110" s="369" t="s">
        <v>2004</v>
      </c>
      <c r="AB110" s="369" t="s">
        <v>1986</v>
      </c>
      <c r="AC110" s="369" t="s">
        <v>1672</v>
      </c>
      <c r="AD110" s="369" t="s">
        <v>1673</v>
      </c>
      <c r="AE110" s="369" t="s">
        <v>1678</v>
      </c>
      <c r="AF110" s="369" t="s">
        <v>1699</v>
      </c>
      <c r="AG110" s="369" t="s">
        <v>1700</v>
      </c>
      <c r="AH110" s="369">
        <v>25800</v>
      </c>
      <c r="AI110" s="369">
        <v>50873</v>
      </c>
      <c r="AJ110" s="369">
        <v>76673</v>
      </c>
      <c r="AK110" s="370">
        <v>15000</v>
      </c>
      <c r="AL110" s="370">
        <v>15000</v>
      </c>
      <c r="AM110" s="370">
        <v>0</v>
      </c>
      <c r="AN110" s="370">
        <v>0</v>
      </c>
      <c r="AO110" s="370">
        <v>15000</v>
      </c>
      <c r="AP110" s="370">
        <v>0</v>
      </c>
      <c r="AQ110" s="370">
        <v>0</v>
      </c>
      <c r="AR110" s="370">
        <v>0</v>
      </c>
      <c r="AS110" s="370">
        <v>0</v>
      </c>
      <c r="AT110" s="370">
        <v>0</v>
      </c>
      <c r="AU110" s="370">
        <v>0</v>
      </c>
      <c r="AV110" s="370">
        <v>0</v>
      </c>
      <c r="AW110" s="370">
        <v>0</v>
      </c>
      <c r="AX110" s="370">
        <v>0</v>
      </c>
      <c r="AY110" s="370">
        <v>0</v>
      </c>
      <c r="AZ110" s="370">
        <v>0</v>
      </c>
      <c r="BA110" s="370">
        <v>0</v>
      </c>
      <c r="BB110" s="370">
        <v>4500</v>
      </c>
      <c r="BC110" s="370">
        <v>0</v>
      </c>
      <c r="BD110" s="370">
        <v>0</v>
      </c>
      <c r="BE110" s="370">
        <v>5250</v>
      </c>
      <c r="BF110" s="370">
        <v>0</v>
      </c>
      <c r="BG110" s="370">
        <v>5250</v>
      </c>
      <c r="BH110" s="370">
        <v>0</v>
      </c>
      <c r="BI110" s="370">
        <v>0</v>
      </c>
      <c r="BJ110" s="370">
        <v>0</v>
      </c>
      <c r="BK110" s="370">
        <v>0</v>
      </c>
      <c r="BL110" s="370">
        <v>0</v>
      </c>
      <c r="BM110" s="370">
        <v>0</v>
      </c>
      <c r="BN110" s="370">
        <v>0</v>
      </c>
      <c r="BO110" s="370">
        <v>4500</v>
      </c>
      <c r="BP110" s="370">
        <v>0</v>
      </c>
      <c r="BQ110" s="370">
        <v>5250</v>
      </c>
      <c r="BR110" s="370">
        <v>0</v>
      </c>
      <c r="BS110" s="370">
        <v>5250</v>
      </c>
      <c r="BT110" s="370">
        <v>0</v>
      </c>
      <c r="BU110" s="370">
        <v>0</v>
      </c>
      <c r="BV110" s="370">
        <v>0</v>
      </c>
      <c r="BW110" s="370">
        <v>0</v>
      </c>
      <c r="BX110" s="370">
        <v>0</v>
      </c>
      <c r="BY110" s="370">
        <v>15000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0">
        <v>0</v>
      </c>
      <c r="CF110" s="370">
        <v>0</v>
      </c>
      <c r="CG110" s="370">
        <v>0</v>
      </c>
      <c r="CH110" s="370">
        <v>0</v>
      </c>
      <c r="CI110" s="48" t="s">
        <v>1987</v>
      </c>
      <c r="CJ110" s="48" t="s">
        <v>1991</v>
      </c>
      <c r="CK110" s="48" t="s">
        <v>1987</v>
      </c>
      <c r="CL110" s="48" t="s">
        <v>1989</v>
      </c>
      <c r="CM110" s="48" t="s">
        <v>2020</v>
      </c>
      <c r="CN110" s="48" t="s">
        <v>2012</v>
      </c>
      <c r="CO110" s="48" t="str">
        <f t="shared" si="28"/>
        <v>2.3.2.7.14.98</v>
      </c>
      <c r="CP110" s="48" t="str">
        <f>+VLOOKUP(Tabla1[[#This Row],[ESPECÍFICA]],CLASIFICADOR_,2,0)</f>
        <v>2.3.2.7.14.98 - OTROS SERVICIOS TÉCNICOS Y PROFESIONALES DESARROLLADOS POR PERSONAS NATURALES</v>
      </c>
      <c r="CQ110" s="48" t="str">
        <f>+VLOOKUP(Tabla1[[#This Row],[ESPECÍFICA]],CLASIFICADOR_,3,0)</f>
        <v>2.3.2.7 - SERVICIOS PROFESIONALES Y TECNICOS</v>
      </c>
      <c r="CR110" s="48" t="str">
        <f>+VLOOKUP(Tabla1[[#This Row],[ESPECÍFICA]],CLASIFICADOR_,4,0)</f>
        <v xml:space="preserve"> </v>
      </c>
      <c r="CS110" s="48">
        <f>+VLOOKUP(Tabla1[[#This Row],[ESPECÍFICA]],CLASIFICADOR_,5,0)</f>
        <v>0</v>
      </c>
      <c r="CT110" s="113" t="str">
        <f>+VLOOKUP(Tabla1[[#This Row],[ESPECÍFICA]],CLASIFICADOR_,6,0)</f>
        <v>N/R</v>
      </c>
      <c r="CU110" s="48" t="str">
        <f>+VLOOKUP(Tabla1[[#This Row],[ESPECÍFICA]],CLASIFICADOR_,7,0)</f>
        <v>N/R</v>
      </c>
      <c r="CV110" s="48">
        <f>+VLOOKUP(Tabla1[[#This Row],[ESPECÍFICA]],CLASIFICADOR_,8,0)</f>
        <v>0</v>
      </c>
      <c r="CW110" s="113" t="str">
        <f>+CONCATENATE("2.",Tabla1[[#This Row],[generica]])</f>
        <v>2.3.BIENES Y SERVICIOS</v>
      </c>
      <c r="CX110" s="48" t="str">
        <f t="shared" si="17"/>
        <v>0008-OAUGD</v>
      </c>
      <c r="CY110" s="113" t="str">
        <f t="shared" si="18"/>
        <v>0008-OAUGD</v>
      </c>
      <c r="CZ110" s="20" t="str">
        <f t="shared" si="19"/>
        <v>0008-OAUGD</v>
      </c>
      <c r="DA110" s="113" t="str">
        <f>+CONCATENATE(Tabla1[[#This Row],[CC COMPLETO]],Tabla1[[#This Row],[ESPECÍFICA]])</f>
        <v>0008-OAUGD2.3.2.7.14.98</v>
      </c>
      <c r="DB110" s="49">
        <f t="shared" si="20"/>
        <v>15000</v>
      </c>
      <c r="DC110" s="49">
        <f t="shared" si="21"/>
        <v>15000</v>
      </c>
      <c r="DD110" s="49">
        <f t="shared" si="22"/>
        <v>15000</v>
      </c>
      <c r="DE110" s="49">
        <f t="shared" si="23"/>
        <v>61673</v>
      </c>
      <c r="DF110" s="49">
        <f t="shared" si="24"/>
        <v>0</v>
      </c>
      <c r="DG110" s="49">
        <f t="shared" si="25"/>
        <v>0</v>
      </c>
      <c r="DH110" s="49">
        <f t="shared" si="26"/>
        <v>61673</v>
      </c>
      <c r="DI110" s="50">
        <f t="shared" si="27"/>
        <v>0.58139534883720934</v>
      </c>
      <c r="DJ110" s="78">
        <f>+SUM(Tabla1[[#This Row],[EJECUTADO 01]:[EJECUTADO 06]])</f>
        <v>4500</v>
      </c>
      <c r="DK110" s="78">
        <f>+Tabla1[[#This Row],[mto_devenga_01]]</f>
        <v>0</v>
      </c>
      <c r="DL110" s="78">
        <f>+Tabla1[[#This Row],[mto_devenga_02]]</f>
        <v>0</v>
      </c>
      <c r="DM110" s="78">
        <f>+Tabla1[[#This Row],[mto_devenga_03]]</f>
        <v>0</v>
      </c>
      <c r="DN110" s="78">
        <f>+Tabla1[[#This Row],[mto_devenga_04]]</f>
        <v>4500</v>
      </c>
      <c r="DO110" s="78">
        <f>+Tabla1[[#This Row],[mto_devenga_05]]</f>
        <v>0</v>
      </c>
      <c r="DP110" s="76">
        <f>+Tabla1[[#This Row],[mto_devenga_06]]</f>
        <v>0</v>
      </c>
      <c r="DQ110" s="76">
        <f>+Tabla1[[#This Row],[mto_devenga_07]]</f>
        <v>5250</v>
      </c>
      <c r="DR110" s="76">
        <f>+Tabla1[[#This Row],[mto_devenga_08]]</f>
        <v>0</v>
      </c>
      <c r="DS110" s="76">
        <f>+Tabla1[[#This Row],[mto_devenga_09]]</f>
        <v>5250</v>
      </c>
      <c r="DT110" s="76">
        <f>IFERROR(VLOOKUP(Tabla1[[#This Row],[COD SE]],PF_OCTUBRE,14,0),"0")</f>
        <v>0</v>
      </c>
      <c r="DU110" s="76">
        <f>IFERROR(VLOOKUP(Tabla1[[#This Row],[COD SE]],PF_OCTUBRE,15,0),"0")</f>
        <v>30836.5</v>
      </c>
      <c r="DV110" s="76">
        <f>IFERROR(VLOOKUP(Tabla1[[#This Row],[COD SE]],PF_OCTUBRE,16,0),"0")</f>
        <v>30836.5</v>
      </c>
      <c r="DW110" s="76">
        <f>+SUM(Tabla1[[#This Row],[EJECUTADO 01]:[PF DICIEMBRE
]])</f>
        <v>76673</v>
      </c>
      <c r="DX110" s="76">
        <f>IFERROR(VLOOKUP(Tabla1[[#This Row],[COD SE]],PF_OCTUBRE,18,0),"0")</f>
        <v>0</v>
      </c>
      <c r="DY110" s="76">
        <f>IFERROR(VLOOKUP(Tabla1[[#This Row],[COD SE]],PF_OCTUBRE,19,0),"0")</f>
        <v>0</v>
      </c>
      <c r="DZ110" s="76">
        <f>IFERROR(VLOOKUP(Tabla1[[#This Row],[COD SE]],PF_OCTUBRE,20,0),"0")</f>
        <v>0</v>
      </c>
      <c r="EA110" s="76">
        <f>+Tabla1[[#This Row],[TOTAL EJEC REAL]]+Tabla1[[#This Row],[SALDO FINAL]]</f>
        <v>76673</v>
      </c>
      <c r="EB110" s="76">
        <f>IFERROR(VLOOKUP(Tabla1[[#This Row],[COD SE]],PF_OCTUBRE,22,0),"0")</f>
        <v>30836.5</v>
      </c>
      <c r="EC110" s="76">
        <f>+IFERROR(VLOOKUP(Tabla1[[#This Row],[COD SE]],SALDO_ESC_2,7,0),0)</f>
        <v>0</v>
      </c>
      <c r="ED110" s="76">
        <f>+IFERROR(VLOOKUP(Tabla1[[#This Row],[COD SE]],SALDO_ESC_3,7,0),0)</f>
        <v>0</v>
      </c>
      <c r="EE110" s="76">
        <f>+Tabla1[[#This Row],[mto_pim]]-Tabla1[[#This Row],[TRANSF ESC2 ]]</f>
        <v>76673</v>
      </c>
      <c r="EF110" s="76">
        <f>+Tabla1[[#This Row],[mto_pim]]-Tabla1[[#This Row],[TRANFS ESC 3 ]]</f>
        <v>76673</v>
      </c>
      <c r="EG110" s="76">
        <f>+IFERROR(VLOOKUP(Tabla1[[#This Row],[COD SE]],HISTORICO,4,0),0)</f>
        <v>0</v>
      </c>
      <c r="EH110" s="76">
        <f>+IFERROR(VLOOKUP(Tabla1[[#This Row],[COD SE]],HISTORICO,5,0),0)</f>
        <v>6400</v>
      </c>
      <c r="EI110" s="76">
        <f>+IFERROR(VLOOKUP(Tabla1[[#This Row],[COD SE]],HISTORICO,6,0),0)</f>
        <v>0</v>
      </c>
      <c r="EJ110" s="76">
        <f>+IFERROR(VLOOKUP(Tabla1[[#This Row],[COD SE]],HISTORICO,7,0),0)</f>
        <v>0</v>
      </c>
      <c r="EK110" s="76">
        <f>+IFERROR(VLOOKUP(Tabla1[[#This Row],[COD SE]],HISTORICO,8,0),0)</f>
        <v>0</v>
      </c>
      <c r="EL110" s="76">
        <f>+IFERROR(VLOOKUP(Tabla1[[#This Row],[COD SE]],HISTORICO,9,0),0)</f>
        <v>5250</v>
      </c>
      <c r="EM110" s="76">
        <f>+IFERROR(VLOOKUP(Tabla1[[#This Row],[COD SE]],HISTORICO,10,0),0)</f>
        <v>5250</v>
      </c>
      <c r="EN110" s="76">
        <f>+IFERROR(VLOOKUP(Tabla1[[#This Row],[COD SE]],HISTORICO,11,0),0)</f>
        <v>5250</v>
      </c>
      <c r="EO110" s="76">
        <f>+IFERROR(VLOOKUP(Tabla1[[#This Row],[COD SE]],HISTORICO,12,0),0)</f>
        <v>5250</v>
      </c>
      <c r="EP110" s="58">
        <f>+SUM(Tabla1[[#This Row],[EJECUTADO 01]:[EJECUTADO 03]])</f>
        <v>0</v>
      </c>
      <c r="EQ110" s="58">
        <f>+SUM(Tabla1[[#This Row],[EJECUTADO 04]:[EJECUTADO 06]])</f>
        <v>4500</v>
      </c>
      <c r="ER110" s="58">
        <f>+SUM(Tabla1[[#This Row],[EJECUTADO 07]:[EJECUTADO 09]])</f>
        <v>10500</v>
      </c>
      <c r="ES110" s="58">
        <f>+SUM(Tabla1[[#This Row],[PF OCTUBRE]:[PF DICIEMBRE
]])</f>
        <v>61673</v>
      </c>
      <c r="ET110" s="58">
        <f>+SUM(Tabla1[[#This Row],[EJECUTADO 01]:[EJECUTADO 09]])</f>
        <v>15000</v>
      </c>
    </row>
    <row r="111" spans="1:150" ht="12.75" customHeight="1" x14ac:dyDescent="0.2">
      <c r="A111" s="369">
        <v>2025</v>
      </c>
      <c r="B111" s="369" t="s">
        <v>1969</v>
      </c>
      <c r="C111" s="369" t="s">
        <v>1970</v>
      </c>
      <c r="D111" s="369" t="s">
        <v>1971</v>
      </c>
      <c r="E111" s="369">
        <v>1650</v>
      </c>
      <c r="F111" s="369" t="s">
        <v>1599</v>
      </c>
      <c r="G111" s="369" t="s">
        <v>1999</v>
      </c>
      <c r="H111" s="369" t="s">
        <v>1606</v>
      </c>
      <c r="I111" s="369" t="s">
        <v>2000</v>
      </c>
      <c r="J111" s="369" t="s">
        <v>2037</v>
      </c>
      <c r="K111" s="369" t="s">
        <v>1975</v>
      </c>
      <c r="L111" s="369" t="s">
        <v>2034</v>
      </c>
      <c r="M111" s="369" t="s">
        <v>2038</v>
      </c>
      <c r="N111" s="369">
        <v>1</v>
      </c>
      <c r="O111" s="369" t="s">
        <v>2039</v>
      </c>
      <c r="P111" s="369" t="s">
        <v>2040</v>
      </c>
      <c r="Q111" s="369">
        <v>134092</v>
      </c>
      <c r="R111" s="369">
        <v>0</v>
      </c>
      <c r="S111" s="369">
        <v>0</v>
      </c>
      <c r="T111" s="369">
        <v>0</v>
      </c>
      <c r="U111" s="369">
        <v>8</v>
      </c>
      <c r="V111" s="369" t="s">
        <v>1980</v>
      </c>
      <c r="W111" s="369" t="s">
        <v>1981</v>
      </c>
      <c r="X111" s="369" t="s">
        <v>1982</v>
      </c>
      <c r="Y111" s="369" t="s">
        <v>1983</v>
      </c>
      <c r="Z111" s="369" t="s">
        <v>1984</v>
      </c>
      <c r="AA111" s="369" t="s">
        <v>2004</v>
      </c>
      <c r="AB111" s="369" t="s">
        <v>1986</v>
      </c>
      <c r="AC111" s="369" t="s">
        <v>1672</v>
      </c>
      <c r="AD111" s="369" t="s">
        <v>1684</v>
      </c>
      <c r="AE111" s="369" t="s">
        <v>1722</v>
      </c>
      <c r="AF111" s="369" t="s">
        <v>1723</v>
      </c>
      <c r="AG111" s="369" t="s">
        <v>1724</v>
      </c>
      <c r="AH111" s="369">
        <v>1000</v>
      </c>
      <c r="AI111" s="369">
        <v>-640</v>
      </c>
      <c r="AJ111" s="369">
        <v>360</v>
      </c>
      <c r="AK111" s="370">
        <v>360</v>
      </c>
      <c r="AL111" s="370">
        <v>360</v>
      </c>
      <c r="AM111" s="370">
        <v>0</v>
      </c>
      <c r="AN111" s="370">
        <v>360</v>
      </c>
      <c r="AO111" s="370">
        <v>0</v>
      </c>
      <c r="AP111" s="370">
        <v>0</v>
      </c>
      <c r="AQ111" s="370">
        <v>0</v>
      </c>
      <c r="AR111" s="370">
        <v>0</v>
      </c>
      <c r="AS111" s="370">
        <v>0</v>
      </c>
      <c r="AT111" s="370">
        <v>0</v>
      </c>
      <c r="AU111" s="370">
        <v>0</v>
      </c>
      <c r="AV111" s="370">
        <v>0</v>
      </c>
      <c r="AW111" s="370">
        <v>0</v>
      </c>
      <c r="AX111" s="370">
        <v>0</v>
      </c>
      <c r="AY111" s="370">
        <v>0</v>
      </c>
      <c r="AZ111" s="370">
        <v>175</v>
      </c>
      <c r="BA111" s="370">
        <v>185</v>
      </c>
      <c r="BB111" s="370">
        <v>0</v>
      </c>
      <c r="BC111" s="370">
        <v>0</v>
      </c>
      <c r="BD111" s="370">
        <v>0</v>
      </c>
      <c r="BE111" s="370">
        <v>0</v>
      </c>
      <c r="BF111" s="370">
        <v>0</v>
      </c>
      <c r="BG111" s="370">
        <v>0</v>
      </c>
      <c r="BH111" s="370">
        <v>0</v>
      </c>
      <c r="BI111" s="370">
        <v>0</v>
      </c>
      <c r="BJ111" s="370">
        <v>0</v>
      </c>
      <c r="BK111" s="370">
        <v>0</v>
      </c>
      <c r="BL111" s="370">
        <v>175</v>
      </c>
      <c r="BM111" s="370">
        <v>185</v>
      </c>
      <c r="BN111" s="370">
        <v>0</v>
      </c>
      <c r="BO111" s="370">
        <v>0</v>
      </c>
      <c r="BP111" s="370">
        <v>0</v>
      </c>
      <c r="BQ111" s="370">
        <v>0</v>
      </c>
      <c r="BR111" s="370">
        <v>0</v>
      </c>
      <c r="BS111" s="370">
        <v>0</v>
      </c>
      <c r="BT111" s="370">
        <v>0</v>
      </c>
      <c r="BU111" s="370">
        <v>0</v>
      </c>
      <c r="BV111" s="370">
        <v>0</v>
      </c>
      <c r="BW111" s="370">
        <v>0</v>
      </c>
      <c r="BX111" s="370">
        <v>360</v>
      </c>
      <c r="BY111" s="370">
        <v>0</v>
      </c>
      <c r="BZ111" s="370">
        <v>0</v>
      </c>
      <c r="CA111" s="370">
        <v>0</v>
      </c>
      <c r="CB111" s="370">
        <v>0</v>
      </c>
      <c r="CC111" s="370">
        <v>0</v>
      </c>
      <c r="CD111" s="370">
        <v>0</v>
      </c>
      <c r="CE111" s="370">
        <v>0</v>
      </c>
      <c r="CF111" s="370">
        <v>0</v>
      </c>
      <c r="CG111" s="370">
        <v>0</v>
      </c>
      <c r="CH111" s="370">
        <v>0</v>
      </c>
      <c r="CI111" s="48" t="s">
        <v>1987</v>
      </c>
      <c r="CJ111" s="48" t="s">
        <v>1991</v>
      </c>
      <c r="CK111" s="48" t="s">
        <v>1990</v>
      </c>
      <c r="CL111" s="48" t="s">
        <v>1992</v>
      </c>
      <c r="CM111" s="48" t="s">
        <v>1987</v>
      </c>
      <c r="CN111" s="48" t="s">
        <v>1990</v>
      </c>
      <c r="CO111" s="48" t="str">
        <f t="shared" si="28"/>
        <v>2.3.1.8.2.1</v>
      </c>
      <c r="CP111" s="48" t="str">
        <f>+VLOOKUP(Tabla1[[#This Row],[ESPECÍFICA]],CLASIFICADOR_,2,0)</f>
        <v>2.3.1.8.2.1 - MATERIAL, INSUMOS, INSTRUMENTAL Y ACCESORIOS  MEDICOS, QUIRURGICOS, ODONTOLOGICOS Y DE LABORATORIO</v>
      </c>
      <c r="CQ111" s="48" t="str">
        <f>+VLOOKUP(Tabla1[[#This Row],[ESPECÍFICA]],CLASIFICADOR_,3,0)</f>
        <v>2.3.1.8 - SUMINISTROS MEDICOS</v>
      </c>
      <c r="CR111" s="48" t="str">
        <f>+VLOOKUP(Tabla1[[#This Row],[ESPECÍFICA]],CLASIFICADOR_,4,0)</f>
        <v xml:space="preserve"> </v>
      </c>
      <c r="CS111" s="48">
        <f>+VLOOKUP(Tabla1[[#This Row],[ESPECÍFICA]],CLASIFICADOR_,5,0)</f>
        <v>0</v>
      </c>
      <c r="CT111" s="113" t="str">
        <f>+VLOOKUP(Tabla1[[#This Row],[ESPECÍFICA]],CLASIFICADOR_,6,0)</f>
        <v>N/R</v>
      </c>
      <c r="CU111" s="48" t="str">
        <f>+VLOOKUP(Tabla1[[#This Row],[ESPECÍFICA]],CLASIFICADOR_,7,0)</f>
        <v>N/R</v>
      </c>
      <c r="CV111" s="48">
        <f>+VLOOKUP(Tabla1[[#This Row],[ESPECÍFICA]],CLASIFICADOR_,8,0)</f>
        <v>0</v>
      </c>
      <c r="CW111" s="113" t="str">
        <f>+CONCATENATE("2.",Tabla1[[#This Row],[generica]])</f>
        <v>2.3.BIENES Y SERVICIOS</v>
      </c>
      <c r="CX111" s="48" t="str">
        <f t="shared" si="17"/>
        <v>0008-OAUGD</v>
      </c>
      <c r="CY111" s="113" t="str">
        <f t="shared" si="18"/>
        <v>0008-OAUGD</v>
      </c>
      <c r="CZ111" s="20" t="str">
        <f t="shared" si="19"/>
        <v>0008-OAUGD</v>
      </c>
      <c r="DA111" s="113" t="str">
        <f>+CONCATENATE(Tabla1[[#This Row],[CC COMPLETO]],Tabla1[[#This Row],[ESPECÍFICA]])</f>
        <v>0008-OAUGD2.3.1.8.2.1</v>
      </c>
      <c r="DB111" s="49">
        <f t="shared" si="20"/>
        <v>360</v>
      </c>
      <c r="DC111" s="49">
        <f t="shared" si="21"/>
        <v>360</v>
      </c>
      <c r="DD111" s="49">
        <f t="shared" si="22"/>
        <v>360</v>
      </c>
      <c r="DE111" s="49">
        <f t="shared" si="23"/>
        <v>0</v>
      </c>
      <c r="DF111" s="49">
        <f t="shared" si="24"/>
        <v>0</v>
      </c>
      <c r="DG111" s="49">
        <f t="shared" si="25"/>
        <v>0</v>
      </c>
      <c r="DH111" s="49">
        <f t="shared" si="26"/>
        <v>0</v>
      </c>
      <c r="DI111" s="50">
        <f t="shared" si="27"/>
        <v>0.36</v>
      </c>
      <c r="DJ111" s="78">
        <f>+SUM(Tabla1[[#This Row],[EJECUTADO 01]:[EJECUTADO 06]])</f>
        <v>360</v>
      </c>
      <c r="DK111" s="78">
        <f>+Tabla1[[#This Row],[mto_devenga_01]]</f>
        <v>0</v>
      </c>
      <c r="DL111" s="78">
        <f>+Tabla1[[#This Row],[mto_devenga_02]]</f>
        <v>175</v>
      </c>
      <c r="DM111" s="78">
        <f>+Tabla1[[#This Row],[mto_devenga_03]]</f>
        <v>185</v>
      </c>
      <c r="DN111" s="78">
        <f>+Tabla1[[#This Row],[mto_devenga_04]]</f>
        <v>0</v>
      </c>
      <c r="DO111" s="78">
        <f>+Tabla1[[#This Row],[mto_devenga_05]]</f>
        <v>0</v>
      </c>
      <c r="DP111" s="76">
        <f>+Tabla1[[#This Row],[mto_devenga_06]]</f>
        <v>0</v>
      </c>
      <c r="DQ111" s="76">
        <f>+Tabla1[[#This Row],[mto_devenga_07]]</f>
        <v>0</v>
      </c>
      <c r="DR111" s="76">
        <f>+Tabla1[[#This Row],[mto_devenga_08]]</f>
        <v>0</v>
      </c>
      <c r="DS111" s="76">
        <f>+Tabla1[[#This Row],[mto_devenga_09]]</f>
        <v>0</v>
      </c>
      <c r="DT111" s="76">
        <f>IFERROR(VLOOKUP(Tabla1[[#This Row],[COD SE]],PF_OCTUBRE,14,0),"0")</f>
        <v>0</v>
      </c>
      <c r="DU111" s="76">
        <f>IFERROR(VLOOKUP(Tabla1[[#This Row],[COD SE]],PF_OCTUBRE,15,0),"0")</f>
        <v>0</v>
      </c>
      <c r="DV111" s="76">
        <f>IFERROR(VLOOKUP(Tabla1[[#This Row],[COD SE]],PF_OCTUBRE,16,0),"0")</f>
        <v>0</v>
      </c>
      <c r="DW111" s="76">
        <f>+SUM(Tabla1[[#This Row],[EJECUTADO 01]:[PF DICIEMBRE
]])</f>
        <v>360</v>
      </c>
      <c r="DX111" s="76">
        <f>IFERROR(VLOOKUP(Tabla1[[#This Row],[COD SE]],PF_OCTUBRE,18,0),"0")</f>
        <v>0</v>
      </c>
      <c r="DY111" s="76">
        <f>IFERROR(VLOOKUP(Tabla1[[#This Row],[COD SE]],PF_OCTUBRE,19,0),"0")</f>
        <v>0</v>
      </c>
      <c r="DZ111" s="76">
        <f>IFERROR(VLOOKUP(Tabla1[[#This Row],[COD SE]],PF_OCTUBRE,20,0),"0")</f>
        <v>0</v>
      </c>
      <c r="EA111" s="76">
        <f>+Tabla1[[#This Row],[TOTAL EJEC REAL]]+Tabla1[[#This Row],[SALDO FINAL]]</f>
        <v>360</v>
      </c>
      <c r="EB111" s="76">
        <f>IFERROR(VLOOKUP(Tabla1[[#This Row],[COD SE]],PF_OCTUBRE,22,0),"0")</f>
        <v>0</v>
      </c>
      <c r="EC111" s="76">
        <f>+IFERROR(VLOOKUP(Tabla1[[#This Row],[COD SE]],SALDO_ESC_2,7,0),0)</f>
        <v>0</v>
      </c>
      <c r="ED111" s="76">
        <f>+IFERROR(VLOOKUP(Tabla1[[#This Row],[COD SE]],SALDO_ESC_3,7,0),0)</f>
        <v>0</v>
      </c>
      <c r="EE111" s="76">
        <f>+Tabla1[[#This Row],[mto_pim]]-Tabla1[[#This Row],[TRANSF ESC2 ]]</f>
        <v>360</v>
      </c>
      <c r="EF111" s="76">
        <f>+Tabla1[[#This Row],[mto_pim]]-Tabla1[[#This Row],[TRANFS ESC 3 ]]</f>
        <v>360</v>
      </c>
      <c r="EG111" s="76">
        <f>+IFERROR(VLOOKUP(Tabla1[[#This Row],[COD SE]],HISTORICO,4,0),0)</f>
        <v>0</v>
      </c>
      <c r="EH111" s="76">
        <f>+IFERROR(VLOOKUP(Tabla1[[#This Row],[COD SE]],HISTORICO,5,0),0)</f>
        <v>0</v>
      </c>
      <c r="EI111" s="76">
        <f>+IFERROR(VLOOKUP(Tabla1[[#This Row],[COD SE]],HISTORICO,6,0),0)</f>
        <v>185</v>
      </c>
      <c r="EJ111" s="76">
        <f>+IFERROR(VLOOKUP(Tabla1[[#This Row],[COD SE]],HISTORICO,7,0),0)</f>
        <v>0</v>
      </c>
      <c r="EK111" s="76">
        <f>+IFERROR(VLOOKUP(Tabla1[[#This Row],[COD SE]],HISTORICO,8,0),0)</f>
        <v>0</v>
      </c>
      <c r="EL111" s="76">
        <f>+IFERROR(VLOOKUP(Tabla1[[#This Row],[COD SE]],HISTORICO,9,0),0)</f>
        <v>0</v>
      </c>
      <c r="EM111" s="76">
        <f>+IFERROR(VLOOKUP(Tabla1[[#This Row],[COD SE]],HISTORICO,10,0),0)</f>
        <v>0</v>
      </c>
      <c r="EN111" s="76">
        <f>+IFERROR(VLOOKUP(Tabla1[[#This Row],[COD SE]],HISTORICO,11,0),0)</f>
        <v>0</v>
      </c>
      <c r="EO111" s="76">
        <f>+IFERROR(VLOOKUP(Tabla1[[#This Row],[COD SE]],HISTORICO,12,0),0)</f>
        <v>0</v>
      </c>
      <c r="EP111" s="58">
        <f>+SUM(Tabla1[[#This Row],[EJECUTADO 01]:[EJECUTADO 03]])</f>
        <v>360</v>
      </c>
      <c r="EQ111" s="58">
        <f>+SUM(Tabla1[[#This Row],[EJECUTADO 04]:[EJECUTADO 06]])</f>
        <v>0</v>
      </c>
      <c r="ER111" s="58">
        <f>+SUM(Tabla1[[#This Row],[EJECUTADO 07]:[EJECUTADO 09]])</f>
        <v>0</v>
      </c>
      <c r="ES111" s="58">
        <f>+SUM(Tabla1[[#This Row],[PF OCTUBRE]:[PF DICIEMBRE
]])</f>
        <v>0</v>
      </c>
      <c r="ET111" s="58">
        <f>+SUM(Tabla1[[#This Row],[EJECUTADO 01]:[EJECUTADO 09]])</f>
        <v>360</v>
      </c>
    </row>
    <row r="112" spans="1:150" ht="12.75" customHeight="1" x14ac:dyDescent="0.2">
      <c r="A112" s="369">
        <v>2025</v>
      </c>
      <c r="B112" s="369" t="s">
        <v>1969</v>
      </c>
      <c r="C112" s="369" t="s">
        <v>1970</v>
      </c>
      <c r="D112" s="369" t="s">
        <v>1971</v>
      </c>
      <c r="E112" s="369">
        <v>1650</v>
      </c>
      <c r="F112" s="369" t="s">
        <v>1599</v>
      </c>
      <c r="G112" s="369" t="s">
        <v>1999</v>
      </c>
      <c r="H112" s="369" t="s">
        <v>1606</v>
      </c>
      <c r="I112" s="369" t="s">
        <v>2000</v>
      </c>
      <c r="J112" s="369" t="s">
        <v>2037</v>
      </c>
      <c r="K112" s="369" t="s">
        <v>1975</v>
      </c>
      <c r="L112" s="369" t="s">
        <v>2034</v>
      </c>
      <c r="M112" s="369" t="s">
        <v>2038</v>
      </c>
      <c r="N112" s="369">
        <v>1</v>
      </c>
      <c r="O112" s="369" t="s">
        <v>2039</v>
      </c>
      <c r="P112" s="369" t="s">
        <v>2040</v>
      </c>
      <c r="Q112" s="369">
        <v>134092</v>
      </c>
      <c r="R112" s="369">
        <v>0</v>
      </c>
      <c r="S112" s="369">
        <v>0</v>
      </c>
      <c r="T112" s="369">
        <v>0</v>
      </c>
      <c r="U112" s="369">
        <v>8</v>
      </c>
      <c r="V112" s="369" t="s">
        <v>1980</v>
      </c>
      <c r="W112" s="369" t="s">
        <v>1981</v>
      </c>
      <c r="X112" s="369" t="s">
        <v>1982</v>
      </c>
      <c r="Y112" s="369" t="s">
        <v>1983</v>
      </c>
      <c r="Z112" s="369" t="s">
        <v>1984</v>
      </c>
      <c r="AA112" s="369" t="s">
        <v>2004</v>
      </c>
      <c r="AB112" s="369" t="s">
        <v>1986</v>
      </c>
      <c r="AC112" s="369" t="s">
        <v>1656</v>
      </c>
      <c r="AD112" s="369" t="s">
        <v>2006</v>
      </c>
      <c r="AE112" s="369" t="s">
        <v>2007</v>
      </c>
      <c r="AF112" s="369" t="s">
        <v>2007</v>
      </c>
      <c r="AG112" s="369" t="s">
        <v>2015</v>
      </c>
      <c r="AH112" s="369">
        <v>0</v>
      </c>
      <c r="AI112" s="369">
        <v>9016</v>
      </c>
      <c r="AJ112" s="369">
        <v>9016</v>
      </c>
      <c r="AK112" s="370">
        <v>9016</v>
      </c>
      <c r="AL112" s="370">
        <v>9016</v>
      </c>
      <c r="AM112" s="370">
        <v>0</v>
      </c>
      <c r="AN112" s="370">
        <v>0</v>
      </c>
      <c r="AO112" s="370">
        <v>0</v>
      </c>
      <c r="AP112" s="370">
        <v>0</v>
      </c>
      <c r="AQ112" s="370">
        <v>912.51</v>
      </c>
      <c r="AR112" s="370">
        <v>0</v>
      </c>
      <c r="AS112" s="370">
        <v>875.01</v>
      </c>
      <c r="AT112" s="370">
        <v>0</v>
      </c>
      <c r="AU112" s="370">
        <v>7226.21</v>
      </c>
      <c r="AV112" s="370">
        <v>0</v>
      </c>
      <c r="AW112" s="370">
        <v>0</v>
      </c>
      <c r="AX112" s="370">
        <v>0</v>
      </c>
      <c r="AY112" s="370">
        <v>0</v>
      </c>
      <c r="AZ112" s="370">
        <v>0</v>
      </c>
      <c r="BA112" s="370">
        <v>0</v>
      </c>
      <c r="BB112" s="370">
        <v>0</v>
      </c>
      <c r="BC112" s="370">
        <v>912.51</v>
      </c>
      <c r="BD112" s="370">
        <v>0</v>
      </c>
      <c r="BE112" s="370">
        <v>875.01</v>
      </c>
      <c r="BF112" s="370">
        <v>0</v>
      </c>
      <c r="BG112" s="370">
        <v>7226.21</v>
      </c>
      <c r="BH112" s="370">
        <v>0</v>
      </c>
      <c r="BI112" s="370">
        <v>0</v>
      </c>
      <c r="BJ112" s="370">
        <v>0</v>
      </c>
      <c r="BK112" s="370">
        <v>0</v>
      </c>
      <c r="BL112" s="370">
        <v>0</v>
      </c>
      <c r="BM112" s="370">
        <v>0</v>
      </c>
      <c r="BN112" s="370">
        <v>0</v>
      </c>
      <c r="BO112" s="370">
        <v>912.51</v>
      </c>
      <c r="BP112" s="370">
        <v>0</v>
      </c>
      <c r="BQ112" s="370">
        <v>875.01</v>
      </c>
      <c r="BR112" s="370">
        <v>0</v>
      </c>
      <c r="BS112" s="370">
        <v>0</v>
      </c>
      <c r="BT112" s="370">
        <v>7226.21</v>
      </c>
      <c r="BU112" s="370">
        <v>0</v>
      </c>
      <c r="BV112" s="370">
        <v>0</v>
      </c>
      <c r="BW112" s="370">
        <v>0</v>
      </c>
      <c r="BX112" s="370">
        <v>0</v>
      </c>
      <c r="BY112" s="370">
        <v>0</v>
      </c>
      <c r="BZ112" s="370">
        <v>0</v>
      </c>
      <c r="CA112" s="370">
        <v>790.84</v>
      </c>
      <c r="CB112" s="370">
        <v>0</v>
      </c>
      <c r="CC112" s="370">
        <v>790.98</v>
      </c>
      <c r="CD112" s="370">
        <v>0</v>
      </c>
      <c r="CE112" s="370">
        <v>6134.14</v>
      </c>
      <c r="CF112" s="370">
        <v>0</v>
      </c>
      <c r="CG112" s="370">
        <v>0</v>
      </c>
      <c r="CH112" s="370">
        <v>0</v>
      </c>
      <c r="CI112" s="48" t="s">
        <v>1987</v>
      </c>
      <c r="CJ112" s="48" t="s">
        <v>1990</v>
      </c>
      <c r="CK112" s="48" t="s">
        <v>1993</v>
      </c>
      <c r="CL112" s="48" t="s">
        <v>1990</v>
      </c>
      <c r="CM112" s="48" t="s">
        <v>1990</v>
      </c>
      <c r="CN112" s="48" t="s">
        <v>1989</v>
      </c>
      <c r="CO112" s="48" t="str">
        <f t="shared" si="28"/>
        <v>2.1.4.1.1.7</v>
      </c>
      <c r="CP112" s="48" t="str">
        <f>+VLOOKUP(Tabla1[[#This Row],[ESPECÍFICA]],CLASIFICADOR_,2,0)</f>
        <v>2.1.4.1.1.7 - VACACIONES TRUNCAS PERSONAL CAS</v>
      </c>
      <c r="CQ112" s="48" t="str">
        <f>+VLOOKUP(Tabla1[[#This Row],[ESPECÍFICA]],CLASIFICADOR_,3,0)</f>
        <v>01.CAS</v>
      </c>
      <c r="CR112" s="48" t="str">
        <f>+VLOOKUP(Tabla1[[#This Row],[ESPECÍFICA]],CLASIFICADOR_,4,0)</f>
        <v xml:space="preserve"> </v>
      </c>
      <c r="CS112" s="48">
        <f>+VLOOKUP(Tabla1[[#This Row],[ESPECÍFICA]],CLASIFICADOR_,5,0)</f>
        <v>0</v>
      </c>
      <c r="CT112" s="113" t="str">
        <f>+VLOOKUP(Tabla1[[#This Row],[ESPECÍFICA]],CLASIFICADOR_,6,0)</f>
        <v>N/R</v>
      </c>
      <c r="CU112" s="48" t="str">
        <f>+VLOOKUP(Tabla1[[#This Row],[ESPECÍFICA]],CLASIFICADOR_,7,0)</f>
        <v>N/R</v>
      </c>
      <c r="CV112" s="48">
        <f>+VLOOKUP(Tabla1[[#This Row],[ESPECÍFICA]],CLASIFICADOR_,8,0)</f>
        <v>0</v>
      </c>
      <c r="CW112" s="113" t="str">
        <f>+CONCATENATE("2.",Tabla1[[#This Row],[generica]])</f>
        <v>2.1.PERSONAL Y OBLIGACIONES SOCIALES</v>
      </c>
      <c r="CX112" s="48" t="str">
        <f t="shared" si="17"/>
        <v>0008-OAUGD</v>
      </c>
      <c r="CY112" s="113" t="str">
        <f t="shared" si="18"/>
        <v>0008-OAUGD</v>
      </c>
      <c r="CZ112" s="20" t="str">
        <f t="shared" si="19"/>
        <v>0008-OAUGD</v>
      </c>
      <c r="DA112" s="113" t="str">
        <f>+CONCATENATE(Tabla1[[#This Row],[CC COMPLETO]],Tabla1[[#This Row],[ESPECÍFICA]])</f>
        <v>0008-OAUGD2.1.4.1.1.7</v>
      </c>
      <c r="DB112" s="49">
        <f t="shared" si="20"/>
        <v>9013.73</v>
      </c>
      <c r="DC112" s="49">
        <f t="shared" si="21"/>
        <v>9013.73</v>
      </c>
      <c r="DD112" s="49">
        <f t="shared" si="22"/>
        <v>9013.73</v>
      </c>
      <c r="DE112" s="49">
        <f t="shared" si="23"/>
        <v>0</v>
      </c>
      <c r="DF112" s="49">
        <f t="shared" si="24"/>
        <v>0</v>
      </c>
      <c r="DG112" s="49">
        <f t="shared" si="25"/>
        <v>2.2700000000004366</v>
      </c>
      <c r="DH112" s="49">
        <f t="shared" si="26"/>
        <v>2.2700000000004366</v>
      </c>
      <c r="DI112" s="50">
        <f t="shared" si="27"/>
        <v>0</v>
      </c>
      <c r="DJ112" s="78">
        <f>+SUM(Tabla1[[#This Row],[EJECUTADO 01]:[EJECUTADO 06]])</f>
        <v>912.51</v>
      </c>
      <c r="DK112" s="78">
        <f>+Tabla1[[#This Row],[mto_devenga_01]]</f>
        <v>0</v>
      </c>
      <c r="DL112" s="78">
        <f>+Tabla1[[#This Row],[mto_devenga_02]]</f>
        <v>0</v>
      </c>
      <c r="DM112" s="78">
        <f>+Tabla1[[#This Row],[mto_devenga_03]]</f>
        <v>0</v>
      </c>
      <c r="DN112" s="78">
        <f>+Tabla1[[#This Row],[mto_devenga_04]]</f>
        <v>0</v>
      </c>
      <c r="DO112" s="78">
        <f>+Tabla1[[#This Row],[mto_devenga_05]]</f>
        <v>912.51</v>
      </c>
      <c r="DP112" s="76">
        <f>+Tabla1[[#This Row],[mto_devenga_06]]</f>
        <v>0</v>
      </c>
      <c r="DQ112" s="76">
        <f>+Tabla1[[#This Row],[mto_devenga_07]]</f>
        <v>875.01</v>
      </c>
      <c r="DR112" s="76">
        <f>+Tabla1[[#This Row],[mto_devenga_08]]</f>
        <v>0</v>
      </c>
      <c r="DS112" s="76">
        <f>+Tabla1[[#This Row],[mto_devenga_09]]</f>
        <v>7226.21</v>
      </c>
      <c r="DT112" s="76">
        <f>IFERROR(VLOOKUP(Tabla1[[#This Row],[COD SE]],PF_OCTUBRE,14,0),"0")</f>
        <v>0</v>
      </c>
      <c r="DU112" s="76">
        <f>IFERROR(VLOOKUP(Tabla1[[#This Row],[COD SE]],PF_OCTUBRE,15,0),"0")</f>
        <v>0</v>
      </c>
      <c r="DV112" s="76">
        <f>IFERROR(VLOOKUP(Tabla1[[#This Row],[COD SE]],PF_OCTUBRE,16,0),"0")</f>
        <v>0</v>
      </c>
      <c r="DW112" s="76">
        <f>+SUM(Tabla1[[#This Row],[EJECUTADO 01]:[PF DICIEMBRE
]])</f>
        <v>9013.73</v>
      </c>
      <c r="DX112" s="76">
        <f>IFERROR(VLOOKUP(Tabla1[[#This Row],[COD SE]],PF_OCTUBRE,18,0),"0")</f>
        <v>0</v>
      </c>
      <c r="DY112" s="76">
        <f>IFERROR(VLOOKUP(Tabla1[[#This Row],[COD SE]],PF_OCTUBRE,19,0),"0")</f>
        <v>2.27</v>
      </c>
      <c r="DZ112" s="76">
        <f>IFERROR(VLOOKUP(Tabla1[[#This Row],[COD SE]],PF_OCTUBRE,20,0),"0")</f>
        <v>2.27</v>
      </c>
      <c r="EA112" s="76">
        <f>+Tabla1[[#This Row],[TOTAL EJEC REAL]]+Tabla1[[#This Row],[SALDO FINAL]]</f>
        <v>9016</v>
      </c>
      <c r="EB112" s="76">
        <f>IFERROR(VLOOKUP(Tabla1[[#This Row],[COD SE]],PF_OCTUBRE,22,0),"0")</f>
        <v>2.27</v>
      </c>
      <c r="EC112" s="76">
        <f>+IFERROR(VLOOKUP(Tabla1[[#This Row],[COD SE]],SALDO_ESC_2,7,0),0)</f>
        <v>0</v>
      </c>
      <c r="ED112" s="76">
        <f>+IFERROR(VLOOKUP(Tabla1[[#This Row],[COD SE]],SALDO_ESC_3,7,0),0)</f>
        <v>2.27</v>
      </c>
      <c r="EE112" s="76">
        <f>+Tabla1[[#This Row],[mto_pim]]-Tabla1[[#This Row],[TRANSF ESC2 ]]</f>
        <v>9016</v>
      </c>
      <c r="EF112" s="76">
        <f>+Tabla1[[#This Row],[mto_pim]]-Tabla1[[#This Row],[TRANFS ESC 3 ]]</f>
        <v>9013.73</v>
      </c>
      <c r="EG112" s="76">
        <f>+IFERROR(VLOOKUP(Tabla1[[#This Row],[COD SE]],HISTORICO,4,0),0)</f>
        <v>0</v>
      </c>
      <c r="EH112" s="76">
        <f>+IFERROR(VLOOKUP(Tabla1[[#This Row],[COD SE]],HISTORICO,5,0),0)</f>
        <v>0</v>
      </c>
      <c r="EI112" s="76">
        <f>+IFERROR(VLOOKUP(Tabla1[[#This Row],[COD SE]],HISTORICO,6,0),0)</f>
        <v>0</v>
      </c>
      <c r="EJ112" s="76">
        <f>+IFERROR(VLOOKUP(Tabla1[[#This Row],[COD SE]],HISTORICO,7,0),0)</f>
        <v>0</v>
      </c>
      <c r="EK112" s="76">
        <f>+IFERROR(VLOOKUP(Tabla1[[#This Row],[COD SE]],HISTORICO,8,0),0)</f>
        <v>913</v>
      </c>
      <c r="EL112" s="76">
        <f>+IFERROR(VLOOKUP(Tabla1[[#This Row],[COD SE]],HISTORICO,9,0),0)</f>
        <v>0</v>
      </c>
      <c r="EM112" s="76">
        <f>+IFERROR(VLOOKUP(Tabla1[[#This Row],[COD SE]],HISTORICO,10,0),0)</f>
        <v>0</v>
      </c>
      <c r="EN112" s="76">
        <f>+IFERROR(VLOOKUP(Tabla1[[#This Row],[COD SE]],HISTORICO,11,0),0)</f>
        <v>0</v>
      </c>
      <c r="EO112" s="76">
        <f>+IFERROR(VLOOKUP(Tabla1[[#This Row],[COD SE]],HISTORICO,12,0),0)</f>
        <v>0</v>
      </c>
      <c r="EP112" s="58">
        <f>+SUM(Tabla1[[#This Row],[EJECUTADO 01]:[EJECUTADO 03]])</f>
        <v>0</v>
      </c>
      <c r="EQ112" s="58">
        <f>+SUM(Tabla1[[#This Row],[EJECUTADO 04]:[EJECUTADO 06]])</f>
        <v>912.51</v>
      </c>
      <c r="ER112" s="58">
        <f>+SUM(Tabla1[[#This Row],[EJECUTADO 07]:[EJECUTADO 09]])</f>
        <v>8101.22</v>
      </c>
      <c r="ES112" s="58">
        <f>+SUM(Tabla1[[#This Row],[PF OCTUBRE]:[PF DICIEMBRE
]])</f>
        <v>0</v>
      </c>
      <c r="ET112" s="58">
        <f>+SUM(Tabla1[[#This Row],[EJECUTADO 01]:[EJECUTADO 09]])</f>
        <v>9013.73</v>
      </c>
    </row>
    <row r="113" spans="1:150" ht="12.75" customHeight="1" x14ac:dyDescent="0.2">
      <c r="A113" s="369">
        <v>2025</v>
      </c>
      <c r="B113" s="369" t="s">
        <v>1969</v>
      </c>
      <c r="C113" s="369" t="s">
        <v>1970</v>
      </c>
      <c r="D113" s="369" t="s">
        <v>1971</v>
      </c>
      <c r="E113" s="369">
        <v>1650</v>
      </c>
      <c r="F113" s="369" t="s">
        <v>1599</v>
      </c>
      <c r="G113" s="369" t="s">
        <v>1999</v>
      </c>
      <c r="H113" s="369" t="s">
        <v>1606</v>
      </c>
      <c r="I113" s="369" t="s">
        <v>2000</v>
      </c>
      <c r="J113" s="369" t="s">
        <v>2037</v>
      </c>
      <c r="K113" s="369" t="s">
        <v>1975</v>
      </c>
      <c r="L113" s="369" t="s">
        <v>2034</v>
      </c>
      <c r="M113" s="369" t="s">
        <v>2038</v>
      </c>
      <c r="N113" s="369">
        <v>1</v>
      </c>
      <c r="O113" s="369" t="s">
        <v>2039</v>
      </c>
      <c r="P113" s="369" t="s">
        <v>2040</v>
      </c>
      <c r="Q113" s="369">
        <v>134092</v>
      </c>
      <c r="R113" s="369">
        <v>0</v>
      </c>
      <c r="S113" s="369">
        <v>0</v>
      </c>
      <c r="T113" s="369">
        <v>0</v>
      </c>
      <c r="U113" s="369">
        <v>8</v>
      </c>
      <c r="V113" s="369" t="s">
        <v>1980</v>
      </c>
      <c r="W113" s="369" t="s">
        <v>1981</v>
      </c>
      <c r="X113" s="369" t="s">
        <v>1982</v>
      </c>
      <c r="Y113" s="369" t="s">
        <v>1983</v>
      </c>
      <c r="Z113" s="369" t="s">
        <v>1984</v>
      </c>
      <c r="AA113" s="369" t="s">
        <v>2004</v>
      </c>
      <c r="AB113" s="369" t="s">
        <v>1986</v>
      </c>
      <c r="AC113" s="369" t="s">
        <v>1656</v>
      </c>
      <c r="AD113" s="369" t="s">
        <v>1657</v>
      </c>
      <c r="AE113" s="369" t="s">
        <v>1660</v>
      </c>
      <c r="AF113" s="369" t="s">
        <v>1661</v>
      </c>
      <c r="AG113" s="369" t="s">
        <v>1663</v>
      </c>
      <c r="AH113" s="369">
        <v>515733</v>
      </c>
      <c r="AI113" s="369">
        <v>54341</v>
      </c>
      <c r="AJ113" s="369">
        <v>570074</v>
      </c>
      <c r="AK113" s="370">
        <v>446161.96</v>
      </c>
      <c r="AL113" s="370">
        <v>400894.19</v>
      </c>
      <c r="AM113" s="370">
        <v>26846.240000000002</v>
      </c>
      <c r="AN113" s="370">
        <v>24164.84</v>
      </c>
      <c r="AO113" s="370">
        <v>24090.67</v>
      </c>
      <c r="AP113" s="370">
        <v>26950</v>
      </c>
      <c r="AQ113" s="370">
        <v>32366.67</v>
      </c>
      <c r="AR113" s="370">
        <v>38497.919999999998</v>
      </c>
      <c r="AS113" s="370">
        <v>36547.129999999997</v>
      </c>
      <c r="AT113" s="370">
        <v>31662.22</v>
      </c>
      <c r="AU113" s="370">
        <v>30343.52</v>
      </c>
      <c r="AV113" s="370">
        <v>28286.77</v>
      </c>
      <c r="AW113" s="370">
        <v>0</v>
      </c>
      <c r="AX113" s="370">
        <v>0</v>
      </c>
      <c r="AY113" s="370">
        <v>26846.240000000002</v>
      </c>
      <c r="AZ113" s="370">
        <v>24286.51</v>
      </c>
      <c r="BA113" s="370">
        <v>24090.67</v>
      </c>
      <c r="BB113" s="370">
        <v>26950</v>
      </c>
      <c r="BC113" s="370">
        <v>32245</v>
      </c>
      <c r="BD113" s="370">
        <v>38581.949999999997</v>
      </c>
      <c r="BE113" s="370">
        <v>36463.1</v>
      </c>
      <c r="BF113" s="370">
        <v>31820.94</v>
      </c>
      <c r="BG113" s="370">
        <v>31276.87</v>
      </c>
      <c r="BH113" s="370">
        <v>27194.7</v>
      </c>
      <c r="BI113" s="370">
        <v>0</v>
      </c>
      <c r="BJ113" s="370">
        <v>0</v>
      </c>
      <c r="BK113" s="370">
        <v>26846.240000000002</v>
      </c>
      <c r="BL113" s="370">
        <v>24286.51</v>
      </c>
      <c r="BM113" s="370">
        <v>24090.67</v>
      </c>
      <c r="BN113" s="370">
        <v>24698.720000000001</v>
      </c>
      <c r="BO113" s="370">
        <v>34496.28</v>
      </c>
      <c r="BP113" s="370">
        <v>38581.949999999997</v>
      </c>
      <c r="BQ113" s="370">
        <v>36463.1</v>
      </c>
      <c r="BR113" s="370">
        <v>31820.94</v>
      </c>
      <c r="BS113" s="370">
        <v>31276.87</v>
      </c>
      <c r="BT113" s="370">
        <v>24391.03</v>
      </c>
      <c r="BU113" s="370">
        <v>0</v>
      </c>
      <c r="BV113" s="370">
        <v>0</v>
      </c>
      <c r="BW113" s="370">
        <v>26846.240000000002</v>
      </c>
      <c r="BX113" s="370">
        <v>24286.51</v>
      </c>
      <c r="BY113" s="370">
        <v>24090.67</v>
      </c>
      <c r="BZ113" s="370">
        <v>26950</v>
      </c>
      <c r="CA113" s="370">
        <v>32366.67</v>
      </c>
      <c r="CB113" s="370">
        <v>38581.949999999997</v>
      </c>
      <c r="CC113" s="370">
        <v>36547.129999999997</v>
      </c>
      <c r="CD113" s="370">
        <v>31820.94</v>
      </c>
      <c r="CE113" s="370">
        <v>31276.87</v>
      </c>
      <c r="CF113" s="370">
        <v>25483.1</v>
      </c>
      <c r="CG113" s="370">
        <v>0</v>
      </c>
      <c r="CH113" s="370">
        <v>0</v>
      </c>
      <c r="CI113" s="48" t="s">
        <v>1987</v>
      </c>
      <c r="CJ113" s="48" t="s">
        <v>1990</v>
      </c>
      <c r="CK113" s="48" t="s">
        <v>1990</v>
      </c>
      <c r="CL113" s="48" t="s">
        <v>2010</v>
      </c>
      <c r="CM113" s="48" t="s">
        <v>1990</v>
      </c>
      <c r="CN113" s="48" t="s">
        <v>1987</v>
      </c>
      <c r="CO113" s="48" t="str">
        <f t="shared" si="28"/>
        <v>2.1.1.13.1.2</v>
      </c>
      <c r="CP113" s="48" t="str">
        <f>+VLOOKUP(Tabla1[[#This Row],[ESPECÍFICA]],CLASIFICADOR_,2,0)</f>
        <v>2.1.1.13.1.2 - CONTRATO ADMINISTRATIVO DE SERVICIOS - TRANSITORIO</v>
      </c>
      <c r="CQ113" s="48" t="str">
        <f>+VLOOKUP(Tabla1[[#This Row],[ESPECÍFICA]],CLASIFICADOR_,3,0)</f>
        <v>01.CAS</v>
      </c>
      <c r="CR113" s="48" t="str">
        <f>+VLOOKUP(Tabla1[[#This Row],[ESPECÍFICA]],CLASIFICADOR_,4,0)</f>
        <v xml:space="preserve"> </v>
      </c>
      <c r="CS113" s="48">
        <f>+VLOOKUP(Tabla1[[#This Row],[ESPECÍFICA]],CLASIFICADOR_,5,0)</f>
        <v>0</v>
      </c>
      <c r="CT113" s="113" t="str">
        <f>+VLOOKUP(Tabla1[[#This Row],[ESPECÍFICA]],CLASIFICADOR_,6,0)</f>
        <v>N/R</v>
      </c>
      <c r="CU113" s="48" t="str">
        <f>+VLOOKUP(Tabla1[[#This Row],[ESPECÍFICA]],CLASIFICADOR_,7,0)</f>
        <v>N/R</v>
      </c>
      <c r="CV113" s="48">
        <f>+VLOOKUP(Tabla1[[#This Row],[ESPECÍFICA]],CLASIFICADOR_,8,0)</f>
        <v>0</v>
      </c>
      <c r="CW113" s="113" t="str">
        <f>+CONCATENATE("2.",Tabla1[[#This Row],[generica]])</f>
        <v>2.1.PERSONAL Y OBLIGACIONES SOCIALES</v>
      </c>
      <c r="CX113" s="48" t="str">
        <f t="shared" si="17"/>
        <v>0008-OAUGD</v>
      </c>
      <c r="CY113" s="113" t="str">
        <f t="shared" si="18"/>
        <v>0008-OAUGD</v>
      </c>
      <c r="CZ113" s="20" t="str">
        <f t="shared" si="19"/>
        <v>0008-OAUGD</v>
      </c>
      <c r="DA113" s="113" t="str">
        <f>+CONCATENATE(Tabla1[[#This Row],[CC COMPLETO]],Tabla1[[#This Row],[ESPECÍFICA]])</f>
        <v>0008-OAUGD2.1.1.13.1.2</v>
      </c>
      <c r="DB113" s="49">
        <f t="shared" si="20"/>
        <v>299755.98</v>
      </c>
      <c r="DC113" s="49">
        <f t="shared" si="21"/>
        <v>299755.98000000004</v>
      </c>
      <c r="DD113" s="49">
        <f t="shared" si="22"/>
        <v>296952.31000000006</v>
      </c>
      <c r="DE113" s="49">
        <f t="shared" si="23"/>
        <v>123912.03999999998</v>
      </c>
      <c r="DF113" s="49">
        <f t="shared" si="24"/>
        <v>45267.770000000019</v>
      </c>
      <c r="DG113" s="49">
        <f t="shared" si="25"/>
        <v>101138.20999999996</v>
      </c>
      <c r="DH113" s="49">
        <f t="shared" si="26"/>
        <v>270318.01999999996</v>
      </c>
      <c r="DI113" s="50">
        <f t="shared" si="27"/>
        <v>0.58122319106979781</v>
      </c>
      <c r="DJ113" s="78">
        <f>+SUM(Tabla1[[#This Row],[EJECUTADO 01]:[EJECUTADO 06]])</f>
        <v>173000.37</v>
      </c>
      <c r="DK113" s="78">
        <f>+Tabla1[[#This Row],[mto_devenga_01]]</f>
        <v>26846.240000000002</v>
      </c>
      <c r="DL113" s="78">
        <f>+Tabla1[[#This Row],[mto_devenga_02]]</f>
        <v>24286.51</v>
      </c>
      <c r="DM113" s="78">
        <f>+Tabla1[[#This Row],[mto_devenga_03]]</f>
        <v>24090.67</v>
      </c>
      <c r="DN113" s="78">
        <f>+Tabla1[[#This Row],[mto_devenga_04]]</f>
        <v>26950</v>
      </c>
      <c r="DO113" s="78">
        <f>+Tabla1[[#This Row],[mto_devenga_05]]</f>
        <v>32245</v>
      </c>
      <c r="DP113" s="76">
        <f>+Tabla1[[#This Row],[mto_devenga_06]]</f>
        <v>38581.949999999997</v>
      </c>
      <c r="DQ113" s="76">
        <f>+Tabla1[[#This Row],[mto_devenga_07]]</f>
        <v>36463.1</v>
      </c>
      <c r="DR113" s="76">
        <f>+Tabla1[[#This Row],[mto_devenga_08]]</f>
        <v>31820.94</v>
      </c>
      <c r="DS113" s="76">
        <f>+Tabla1[[#This Row],[mto_devenga_09]]</f>
        <v>31276.87</v>
      </c>
      <c r="DT113" s="76">
        <f>IFERROR(VLOOKUP(Tabla1[[#This Row],[COD SE]],PF_OCTUBRE,14,0),"0")</f>
        <v>38950</v>
      </c>
      <c r="DU113" s="76">
        <f>IFERROR(VLOOKUP(Tabla1[[#This Row],[COD SE]],PF_OCTUBRE,15,0),"0")</f>
        <v>38950</v>
      </c>
      <c r="DV113" s="76">
        <f>IFERROR(VLOOKUP(Tabla1[[#This Row],[COD SE]],PF_OCTUBRE,16,0),"0")</f>
        <v>38950</v>
      </c>
      <c r="DW113" s="76">
        <f>+SUM(Tabla1[[#This Row],[EJECUTADO 01]:[PF DICIEMBRE
]])</f>
        <v>389411.28</v>
      </c>
      <c r="DX113" s="76">
        <f>IFERROR(VLOOKUP(Tabla1[[#This Row],[COD SE]],PF_OCTUBRE,18,0),"0")</f>
        <v>0</v>
      </c>
      <c r="DY113" s="76">
        <f>IFERROR(VLOOKUP(Tabla1[[#This Row],[COD SE]],PF_OCTUBRE,19,0),"0")</f>
        <v>180662.71999999997</v>
      </c>
      <c r="DZ113" s="76">
        <f>IFERROR(VLOOKUP(Tabla1[[#This Row],[COD SE]],PF_OCTUBRE,20,0),"0")</f>
        <v>180662.71999999997</v>
      </c>
      <c r="EA113" s="76">
        <f>+Tabla1[[#This Row],[TOTAL EJEC REAL]]+Tabla1[[#This Row],[SALDO FINAL]]</f>
        <v>570074</v>
      </c>
      <c r="EB113" s="76">
        <f>IFERROR(VLOOKUP(Tabla1[[#This Row],[COD SE]],PF_OCTUBRE,22,0),"0")</f>
        <v>219612.72</v>
      </c>
      <c r="EC113" s="76">
        <f>+IFERROR(VLOOKUP(Tabla1[[#This Row],[COD SE]],SALDO_ESC_2,7,0),0)</f>
        <v>0</v>
      </c>
      <c r="ED113" s="76">
        <f>+IFERROR(VLOOKUP(Tabla1[[#This Row],[COD SE]],SALDO_ESC_3,7,0),0)</f>
        <v>180662.71999999997</v>
      </c>
      <c r="EE113" s="76">
        <f>+Tabla1[[#This Row],[mto_pim]]-Tabla1[[#This Row],[TRANSF ESC2 ]]</f>
        <v>570074</v>
      </c>
      <c r="EF113" s="76">
        <f>+Tabla1[[#This Row],[mto_pim]]-Tabla1[[#This Row],[TRANFS ESC 3 ]]</f>
        <v>389411.28</v>
      </c>
      <c r="EG113" s="76">
        <f>+IFERROR(VLOOKUP(Tabla1[[#This Row],[COD SE]],HISTORICO,4,0),0)</f>
        <v>47341.9</v>
      </c>
      <c r="EH113" s="76">
        <f>+IFERROR(VLOOKUP(Tabla1[[#This Row],[COD SE]],HISTORICO,5,0),0)</f>
        <v>27849.329999999994</v>
      </c>
      <c r="EI113" s="76">
        <f>+IFERROR(VLOOKUP(Tabla1[[#This Row],[COD SE]],HISTORICO,6,0),0)</f>
        <v>24085.139999999996</v>
      </c>
      <c r="EJ113" s="76">
        <f>+IFERROR(VLOOKUP(Tabla1[[#This Row],[COD SE]],HISTORICO,7,0),0)</f>
        <v>31513.519999999993</v>
      </c>
      <c r="EK113" s="76">
        <f>+IFERROR(VLOOKUP(Tabla1[[#This Row],[COD SE]],HISTORICO,8,0),0)</f>
        <v>30450</v>
      </c>
      <c r="EL113" s="76">
        <f>+IFERROR(VLOOKUP(Tabla1[[#This Row],[COD SE]],HISTORICO,9,0),0)</f>
        <v>38950</v>
      </c>
      <c r="EM113" s="76">
        <f>+IFERROR(VLOOKUP(Tabla1[[#This Row],[COD SE]],HISTORICO,10,0),0)</f>
        <v>38950</v>
      </c>
      <c r="EN113" s="76">
        <f>+IFERROR(VLOOKUP(Tabla1[[#This Row],[COD SE]],HISTORICO,11,0),0)</f>
        <v>33950</v>
      </c>
      <c r="EO113" s="76">
        <f>+IFERROR(VLOOKUP(Tabla1[[#This Row],[COD SE]],HISTORICO,12,0),0)</f>
        <v>38950</v>
      </c>
      <c r="EP113" s="58">
        <f>+SUM(Tabla1[[#This Row],[EJECUTADO 01]:[EJECUTADO 03]])</f>
        <v>75223.42</v>
      </c>
      <c r="EQ113" s="58">
        <f>+SUM(Tabla1[[#This Row],[EJECUTADO 04]:[EJECUTADO 06]])</f>
        <v>97776.95</v>
      </c>
      <c r="ER113" s="58">
        <f>+SUM(Tabla1[[#This Row],[EJECUTADO 07]:[EJECUTADO 09]])</f>
        <v>99560.909999999989</v>
      </c>
      <c r="ES113" s="58">
        <f>+SUM(Tabla1[[#This Row],[PF OCTUBRE]:[PF DICIEMBRE
]])</f>
        <v>116850</v>
      </c>
      <c r="ET113" s="58">
        <f>+SUM(Tabla1[[#This Row],[EJECUTADO 01]:[EJECUTADO 09]])</f>
        <v>272561.28000000003</v>
      </c>
    </row>
    <row r="114" spans="1:150" ht="12.75" customHeight="1" x14ac:dyDescent="0.2">
      <c r="A114" s="369">
        <v>2025</v>
      </c>
      <c r="B114" s="369" t="s">
        <v>1969</v>
      </c>
      <c r="C114" s="369" t="s">
        <v>1970</v>
      </c>
      <c r="D114" s="369" t="s">
        <v>1971</v>
      </c>
      <c r="E114" s="369">
        <v>1650</v>
      </c>
      <c r="F114" s="369" t="s">
        <v>1599</v>
      </c>
      <c r="G114" s="369" t="s">
        <v>1999</v>
      </c>
      <c r="H114" s="369" t="s">
        <v>1606</v>
      </c>
      <c r="I114" s="369" t="s">
        <v>2000</v>
      </c>
      <c r="J114" s="369" t="s">
        <v>2037</v>
      </c>
      <c r="K114" s="369" t="s">
        <v>1975</v>
      </c>
      <c r="L114" s="369" t="s">
        <v>2034</v>
      </c>
      <c r="M114" s="369" t="s">
        <v>2038</v>
      </c>
      <c r="N114" s="369">
        <v>1</v>
      </c>
      <c r="O114" s="369" t="s">
        <v>2039</v>
      </c>
      <c r="P114" s="369" t="s">
        <v>2040</v>
      </c>
      <c r="Q114" s="369">
        <v>134092</v>
      </c>
      <c r="R114" s="369">
        <v>0</v>
      </c>
      <c r="S114" s="369">
        <v>0</v>
      </c>
      <c r="T114" s="369">
        <v>0</v>
      </c>
      <c r="U114" s="369">
        <v>8</v>
      </c>
      <c r="V114" s="369" t="s">
        <v>1980</v>
      </c>
      <c r="W114" s="369" t="s">
        <v>1981</v>
      </c>
      <c r="X114" s="369" t="s">
        <v>1982</v>
      </c>
      <c r="Y114" s="369" t="s">
        <v>1983</v>
      </c>
      <c r="Z114" s="369" t="s">
        <v>1984</v>
      </c>
      <c r="AA114" s="369" t="s">
        <v>2004</v>
      </c>
      <c r="AB114" s="369" t="s">
        <v>1986</v>
      </c>
      <c r="AC114" s="369" t="s">
        <v>1656</v>
      </c>
      <c r="AD114" s="369" t="s">
        <v>1668</v>
      </c>
      <c r="AE114" s="369" t="s">
        <v>1669</v>
      </c>
      <c r="AF114" s="369" t="s">
        <v>1669</v>
      </c>
      <c r="AG114" s="369" t="s">
        <v>1671</v>
      </c>
      <c r="AH114" s="369">
        <v>55066</v>
      </c>
      <c r="AI114" s="369">
        <v>-5953</v>
      </c>
      <c r="AJ114" s="369">
        <v>49113</v>
      </c>
      <c r="AK114" s="370">
        <v>47572.4</v>
      </c>
      <c r="AL114" s="370">
        <v>45069.440000000002</v>
      </c>
      <c r="AM114" s="370">
        <v>3466.88</v>
      </c>
      <c r="AN114" s="370">
        <v>3355.59</v>
      </c>
      <c r="AO114" s="370">
        <v>3342.45</v>
      </c>
      <c r="AP114" s="370">
        <v>3466.88</v>
      </c>
      <c r="AQ114" s="370">
        <v>4017.24</v>
      </c>
      <c r="AR114" s="370">
        <v>4116.92</v>
      </c>
      <c r="AS114" s="370">
        <v>4116.92</v>
      </c>
      <c r="AT114" s="370">
        <v>3832.94</v>
      </c>
      <c r="AU114" s="370">
        <v>3617.97</v>
      </c>
      <c r="AV114" s="370">
        <v>3250.2</v>
      </c>
      <c r="AW114" s="370">
        <v>0</v>
      </c>
      <c r="AX114" s="370">
        <v>0</v>
      </c>
      <c r="AY114" s="370">
        <v>3466.88</v>
      </c>
      <c r="AZ114" s="370">
        <v>3355.59</v>
      </c>
      <c r="BA114" s="370">
        <v>3342.45</v>
      </c>
      <c r="BB114" s="370">
        <v>3466.88</v>
      </c>
      <c r="BC114" s="370">
        <v>4017.24</v>
      </c>
      <c r="BD114" s="370">
        <v>4116.92</v>
      </c>
      <c r="BE114" s="370">
        <v>4116.92</v>
      </c>
      <c r="BF114" s="370">
        <v>3832.94</v>
      </c>
      <c r="BG114" s="370">
        <v>3617.97</v>
      </c>
      <c r="BH114" s="370">
        <v>3250.2</v>
      </c>
      <c r="BI114" s="370">
        <v>0</v>
      </c>
      <c r="BJ114" s="370">
        <v>0</v>
      </c>
      <c r="BK114" s="370">
        <v>3466.88</v>
      </c>
      <c r="BL114" s="370">
        <v>3355.59</v>
      </c>
      <c r="BM114" s="370">
        <v>3342.45</v>
      </c>
      <c r="BN114" s="370">
        <v>3466.88</v>
      </c>
      <c r="BO114" s="370">
        <v>4017.24</v>
      </c>
      <c r="BP114" s="370">
        <v>4116.92</v>
      </c>
      <c r="BQ114" s="370">
        <v>4116.92</v>
      </c>
      <c r="BR114" s="370">
        <v>3832.94</v>
      </c>
      <c r="BS114" s="370">
        <v>3466.88</v>
      </c>
      <c r="BT114" s="370">
        <v>3401.29</v>
      </c>
      <c r="BU114" s="370">
        <v>0</v>
      </c>
      <c r="BV114" s="370">
        <v>0</v>
      </c>
      <c r="BW114" s="370">
        <v>3466.88</v>
      </c>
      <c r="BX114" s="370">
        <v>3355.59</v>
      </c>
      <c r="BY114" s="370">
        <v>3342.45</v>
      </c>
      <c r="BZ114" s="370">
        <v>3466.88</v>
      </c>
      <c r="CA114" s="370">
        <v>4017.24</v>
      </c>
      <c r="CB114" s="370">
        <v>4116.92</v>
      </c>
      <c r="CC114" s="370">
        <v>4116.92</v>
      </c>
      <c r="CD114" s="370">
        <v>3832.94</v>
      </c>
      <c r="CE114" s="370">
        <v>3617.97</v>
      </c>
      <c r="CF114" s="370">
        <v>3250.2</v>
      </c>
      <c r="CG114" s="370">
        <v>0</v>
      </c>
      <c r="CH114" s="370">
        <v>0</v>
      </c>
      <c r="CI114" s="48" t="s">
        <v>1987</v>
      </c>
      <c r="CJ114" s="48" t="s">
        <v>1990</v>
      </c>
      <c r="CK114" s="48" t="s">
        <v>1991</v>
      </c>
      <c r="CL114" s="48" t="s">
        <v>1990</v>
      </c>
      <c r="CM114" s="48" t="s">
        <v>1990</v>
      </c>
      <c r="CN114" s="48" t="s">
        <v>2014</v>
      </c>
      <c r="CO114" s="48" t="str">
        <f t="shared" si="28"/>
        <v>2.1.3.1.1.15</v>
      </c>
      <c r="CP114" s="48" t="str">
        <f>+VLOOKUP(Tabla1[[#This Row],[ESPECÍFICA]],CLASIFICADOR_,2,0)</f>
        <v>2.1.3.1.1.15 - CONTRIBUCIONES A ESSALUD DE CONTRATO ADMINISTRATIVO DE SERVICIOS</v>
      </c>
      <c r="CQ114" s="48" t="str">
        <f>+VLOOKUP(Tabla1[[#This Row],[ESPECÍFICA]],CLASIFICADOR_,3,0)</f>
        <v>01.CAS</v>
      </c>
      <c r="CR114" s="48" t="str">
        <f>+VLOOKUP(Tabla1[[#This Row],[ESPECÍFICA]],CLASIFICADOR_,4,0)</f>
        <v xml:space="preserve"> </v>
      </c>
      <c r="CS114" s="48">
        <f>+VLOOKUP(Tabla1[[#This Row],[ESPECÍFICA]],CLASIFICADOR_,5,0)</f>
        <v>0</v>
      </c>
      <c r="CT114" s="113" t="str">
        <f>+VLOOKUP(Tabla1[[#This Row],[ESPECÍFICA]],CLASIFICADOR_,6,0)</f>
        <v>N/R</v>
      </c>
      <c r="CU114" s="48" t="str">
        <f>+VLOOKUP(Tabla1[[#This Row],[ESPECÍFICA]],CLASIFICADOR_,7,0)</f>
        <v>N/R</v>
      </c>
      <c r="CV114" s="48">
        <f>+VLOOKUP(Tabla1[[#This Row],[ESPECÍFICA]],CLASIFICADOR_,8,0)</f>
        <v>0</v>
      </c>
      <c r="CW114" s="113" t="str">
        <f>+CONCATENATE("2.",Tabla1[[#This Row],[generica]])</f>
        <v>2.1.PERSONAL Y OBLIGACIONES SOCIALES</v>
      </c>
      <c r="CX114" s="48" t="str">
        <f t="shared" si="17"/>
        <v>0008-OAUGD</v>
      </c>
      <c r="CY114" s="113" t="str">
        <f t="shared" si="18"/>
        <v>0008-OAUGD</v>
      </c>
      <c r="CZ114" s="20" t="str">
        <f t="shared" si="19"/>
        <v>0008-OAUGD</v>
      </c>
      <c r="DA114" s="113" t="str">
        <f>+CONCATENATE(Tabla1[[#This Row],[CC COMPLETO]],Tabla1[[#This Row],[ESPECÍFICA]])</f>
        <v>0008-OAUGD2.1.3.1.1.15</v>
      </c>
      <c r="DB114" s="49">
        <f t="shared" si="20"/>
        <v>36583.989999999991</v>
      </c>
      <c r="DC114" s="49">
        <f t="shared" si="21"/>
        <v>36583.989999999991</v>
      </c>
      <c r="DD114" s="49">
        <f t="shared" si="22"/>
        <v>36583.99</v>
      </c>
      <c r="DE114" s="49">
        <f t="shared" si="23"/>
        <v>1540.5999999999985</v>
      </c>
      <c r="DF114" s="49">
        <f t="shared" si="24"/>
        <v>2502.9599999999991</v>
      </c>
      <c r="DG114" s="49">
        <f t="shared" si="25"/>
        <v>8485.4500000000116</v>
      </c>
      <c r="DH114" s="49">
        <f t="shared" si="26"/>
        <v>12529.010000000009</v>
      </c>
      <c r="DI114" s="50">
        <f t="shared" si="27"/>
        <v>0.66436621508734961</v>
      </c>
      <c r="DJ114" s="78">
        <f>+SUM(Tabla1[[#This Row],[EJECUTADO 01]:[EJECUTADO 06]])</f>
        <v>21765.96</v>
      </c>
      <c r="DK114" s="78">
        <f>+Tabla1[[#This Row],[mto_devenga_01]]</f>
        <v>3466.88</v>
      </c>
      <c r="DL114" s="78">
        <f>+Tabla1[[#This Row],[mto_devenga_02]]</f>
        <v>3355.59</v>
      </c>
      <c r="DM114" s="78">
        <f>+Tabla1[[#This Row],[mto_devenga_03]]</f>
        <v>3342.45</v>
      </c>
      <c r="DN114" s="78">
        <f>+Tabla1[[#This Row],[mto_devenga_04]]</f>
        <v>3466.88</v>
      </c>
      <c r="DO114" s="78">
        <f>+Tabla1[[#This Row],[mto_devenga_05]]</f>
        <v>4017.24</v>
      </c>
      <c r="DP114" s="76">
        <f>+Tabla1[[#This Row],[mto_devenga_06]]</f>
        <v>4116.92</v>
      </c>
      <c r="DQ114" s="76">
        <f>+Tabla1[[#This Row],[mto_devenga_07]]</f>
        <v>4116.92</v>
      </c>
      <c r="DR114" s="76">
        <f>+Tabla1[[#This Row],[mto_devenga_08]]</f>
        <v>3832.94</v>
      </c>
      <c r="DS114" s="76">
        <f>+Tabla1[[#This Row],[mto_devenga_09]]</f>
        <v>3617.97</v>
      </c>
      <c r="DT114" s="76">
        <f>IFERROR(VLOOKUP(Tabla1[[#This Row],[COD SE]],PF_OCTUBRE,14,0),"0")</f>
        <v>4116.9199999999992</v>
      </c>
      <c r="DU114" s="76">
        <f>IFERROR(VLOOKUP(Tabla1[[#This Row],[COD SE]],PF_OCTUBRE,15,0),"0")</f>
        <v>4116.9199999999992</v>
      </c>
      <c r="DV114" s="76">
        <f>IFERROR(VLOOKUP(Tabla1[[#This Row],[COD SE]],PF_OCTUBRE,16,0),"0")</f>
        <v>4116.9199999999992</v>
      </c>
      <c r="DW114" s="76">
        <f>+SUM(Tabla1[[#This Row],[EJECUTADO 01]:[PF DICIEMBRE
]])</f>
        <v>45684.549999999988</v>
      </c>
      <c r="DX114" s="76">
        <f>IFERROR(VLOOKUP(Tabla1[[#This Row],[COD SE]],PF_OCTUBRE,18,0),"0")</f>
        <v>0</v>
      </c>
      <c r="DY114" s="76">
        <f>IFERROR(VLOOKUP(Tabla1[[#This Row],[COD SE]],PF_OCTUBRE,19,0),"0")</f>
        <v>3428.4500000000003</v>
      </c>
      <c r="DZ114" s="76">
        <f>IFERROR(VLOOKUP(Tabla1[[#This Row],[COD SE]],PF_OCTUBRE,20,0),"0")</f>
        <v>3428.4500000000003</v>
      </c>
      <c r="EA114" s="76">
        <f>+Tabla1[[#This Row],[TOTAL EJEC REAL]]+Tabla1[[#This Row],[SALDO FINAL]]</f>
        <v>49112.999999999985</v>
      </c>
      <c r="EB114" s="76">
        <f>IFERROR(VLOOKUP(Tabla1[[#This Row],[COD SE]],PF_OCTUBRE,22,0),"0")</f>
        <v>7545.3700000000017</v>
      </c>
      <c r="EC114" s="76">
        <f>+IFERROR(VLOOKUP(Tabla1[[#This Row],[COD SE]],SALDO_ESC_2,7,0),0)</f>
        <v>0</v>
      </c>
      <c r="ED114" s="76">
        <f>+IFERROR(VLOOKUP(Tabla1[[#This Row],[COD SE]],SALDO_ESC_3,7,0),0)</f>
        <v>3428.4500000000003</v>
      </c>
      <c r="EE114" s="76">
        <f>+Tabla1[[#This Row],[mto_pim]]-Tabla1[[#This Row],[TRANSF ESC2 ]]</f>
        <v>49113</v>
      </c>
      <c r="EF114" s="76">
        <f>+Tabla1[[#This Row],[mto_pim]]-Tabla1[[#This Row],[TRANFS ESC 3 ]]</f>
        <v>45684.55</v>
      </c>
      <c r="EG114" s="76">
        <f>+IFERROR(VLOOKUP(Tabla1[[#This Row],[COD SE]],HISTORICO,4,0),0)</f>
        <v>4384.4999999999991</v>
      </c>
      <c r="EH114" s="76">
        <f>+IFERROR(VLOOKUP(Tabla1[[#This Row],[COD SE]],HISTORICO,5,0),0)</f>
        <v>3466.8799999999992</v>
      </c>
      <c r="EI114" s="76">
        <f>+IFERROR(VLOOKUP(Tabla1[[#This Row],[COD SE]],HISTORICO,6,0),0)</f>
        <v>3250.1999999999994</v>
      </c>
      <c r="EJ114" s="76">
        <f>+IFERROR(VLOOKUP(Tabla1[[#This Row],[COD SE]],HISTORICO,7,0),0)</f>
        <v>4208.9499999999989</v>
      </c>
      <c r="EK114" s="76">
        <f>+IFERROR(VLOOKUP(Tabla1[[#This Row],[COD SE]],HISTORICO,8,0),0)</f>
        <v>4184.0199999999995</v>
      </c>
      <c r="EL114" s="76">
        <f>+IFERROR(VLOOKUP(Tabla1[[#This Row],[COD SE]],HISTORICO,9,0),0)</f>
        <v>4100.7199999999984</v>
      </c>
      <c r="EM114" s="76">
        <f>+IFERROR(VLOOKUP(Tabla1[[#This Row],[COD SE]],HISTORICO,10,0),0)</f>
        <v>4116.9199999999992</v>
      </c>
      <c r="EN114" s="76">
        <f>+IFERROR(VLOOKUP(Tabla1[[#This Row],[COD SE]],HISTORICO,11,0),0)</f>
        <v>3900.2399999999989</v>
      </c>
      <c r="EO114" s="76">
        <f>+IFERROR(VLOOKUP(Tabla1[[#This Row],[COD SE]],HISTORICO,12,0),0)</f>
        <v>4116.9199999999992</v>
      </c>
      <c r="EP114" s="58">
        <f>+SUM(Tabla1[[#This Row],[EJECUTADO 01]:[EJECUTADO 03]])</f>
        <v>10164.92</v>
      </c>
      <c r="EQ114" s="58">
        <f>+SUM(Tabla1[[#This Row],[EJECUTADO 04]:[EJECUTADO 06]])</f>
        <v>11601.04</v>
      </c>
      <c r="ER114" s="58">
        <f>+SUM(Tabla1[[#This Row],[EJECUTADO 07]:[EJECUTADO 09]])</f>
        <v>11567.83</v>
      </c>
      <c r="ES114" s="58">
        <f>+SUM(Tabla1[[#This Row],[PF OCTUBRE]:[PF DICIEMBRE
]])</f>
        <v>12350.759999999998</v>
      </c>
      <c r="ET114" s="58">
        <f>+SUM(Tabla1[[#This Row],[EJECUTADO 01]:[EJECUTADO 09]])</f>
        <v>33333.789999999994</v>
      </c>
    </row>
    <row r="115" spans="1:150" ht="12.75" customHeight="1" x14ac:dyDescent="0.2">
      <c r="A115" s="369">
        <v>2025</v>
      </c>
      <c r="B115" s="369" t="s">
        <v>1969</v>
      </c>
      <c r="C115" s="369" t="s">
        <v>1970</v>
      </c>
      <c r="D115" s="369" t="s">
        <v>1971</v>
      </c>
      <c r="E115" s="369">
        <v>1650</v>
      </c>
      <c r="F115" s="369" t="s">
        <v>1599</v>
      </c>
      <c r="G115" s="369" t="s">
        <v>1999</v>
      </c>
      <c r="H115" s="369" t="s">
        <v>1606</v>
      </c>
      <c r="I115" s="369" t="s">
        <v>2000</v>
      </c>
      <c r="J115" s="369" t="s">
        <v>2037</v>
      </c>
      <c r="K115" s="369" t="s">
        <v>1975</v>
      </c>
      <c r="L115" s="369" t="s">
        <v>2034</v>
      </c>
      <c r="M115" s="369" t="s">
        <v>2038</v>
      </c>
      <c r="N115" s="369">
        <v>1</v>
      </c>
      <c r="O115" s="369" t="s">
        <v>2039</v>
      </c>
      <c r="P115" s="369" t="s">
        <v>2040</v>
      </c>
      <c r="Q115" s="369">
        <v>134092</v>
      </c>
      <c r="R115" s="369">
        <v>0</v>
      </c>
      <c r="S115" s="369">
        <v>0</v>
      </c>
      <c r="T115" s="369">
        <v>0</v>
      </c>
      <c r="U115" s="369">
        <v>8</v>
      </c>
      <c r="V115" s="369" t="s">
        <v>1980</v>
      </c>
      <c r="W115" s="369" t="s">
        <v>1981</v>
      </c>
      <c r="X115" s="369" t="s">
        <v>1982</v>
      </c>
      <c r="Y115" s="369" t="s">
        <v>1983</v>
      </c>
      <c r="Z115" s="369" t="s">
        <v>1984</v>
      </c>
      <c r="AA115" s="369" t="s">
        <v>2004</v>
      </c>
      <c r="AB115" s="369" t="s">
        <v>1986</v>
      </c>
      <c r="AC115" s="369" t="s">
        <v>1672</v>
      </c>
      <c r="AD115" s="369" t="s">
        <v>1673</v>
      </c>
      <c r="AE115" s="369" t="s">
        <v>1678</v>
      </c>
      <c r="AF115" s="369" t="s">
        <v>1697</v>
      </c>
      <c r="AG115" s="369" t="s">
        <v>1814</v>
      </c>
      <c r="AH115" s="369">
        <v>0</v>
      </c>
      <c r="AI115" s="369">
        <v>1829</v>
      </c>
      <c r="AJ115" s="369">
        <v>1829</v>
      </c>
      <c r="AK115" s="370">
        <v>1829</v>
      </c>
      <c r="AL115" s="370">
        <v>1829</v>
      </c>
      <c r="AM115" s="370">
        <v>0</v>
      </c>
      <c r="AN115" s="370">
        <v>0</v>
      </c>
      <c r="AO115" s="370">
        <v>0</v>
      </c>
      <c r="AP115" s="370">
        <v>0</v>
      </c>
      <c r="AQ115" s="370">
        <v>0</v>
      </c>
      <c r="AR115" s="370">
        <v>0</v>
      </c>
      <c r="AS115" s="370">
        <v>0</v>
      </c>
      <c r="AT115" s="370">
        <v>0</v>
      </c>
      <c r="AU115" s="370">
        <v>1829</v>
      </c>
      <c r="AV115" s="370">
        <v>0</v>
      </c>
      <c r="AW115" s="370">
        <v>0</v>
      </c>
      <c r="AX115" s="370">
        <v>0</v>
      </c>
      <c r="AY115" s="370">
        <v>0</v>
      </c>
      <c r="AZ115" s="370">
        <v>0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0">
        <v>0</v>
      </c>
      <c r="BG115" s="370">
        <v>0</v>
      </c>
      <c r="BH115" s="370">
        <v>1829</v>
      </c>
      <c r="BI115" s="370">
        <v>0</v>
      </c>
      <c r="BJ115" s="370">
        <v>0</v>
      </c>
      <c r="BK115" s="370">
        <v>0</v>
      </c>
      <c r="BL115" s="370">
        <v>0</v>
      </c>
      <c r="BM115" s="370">
        <v>0</v>
      </c>
      <c r="BN115" s="370">
        <v>0</v>
      </c>
      <c r="BO115" s="370">
        <v>0</v>
      </c>
      <c r="BP115" s="370">
        <v>0</v>
      </c>
      <c r="BQ115" s="370">
        <v>0</v>
      </c>
      <c r="BR115" s="370">
        <v>0</v>
      </c>
      <c r="BS115" s="370">
        <v>0</v>
      </c>
      <c r="BT115" s="370">
        <v>1829</v>
      </c>
      <c r="BU115" s="370">
        <v>0</v>
      </c>
      <c r="BV115" s="370">
        <v>0</v>
      </c>
      <c r="BW115" s="370">
        <v>0</v>
      </c>
      <c r="BX115" s="370">
        <v>0</v>
      </c>
      <c r="BY115" s="370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0">
        <v>1829</v>
      </c>
      <c r="CF115" s="370">
        <v>0</v>
      </c>
      <c r="CG115" s="370">
        <v>0</v>
      </c>
      <c r="CH115" s="370">
        <v>0</v>
      </c>
      <c r="CI115" s="48" t="s">
        <v>1987</v>
      </c>
      <c r="CJ115" s="48" t="s">
        <v>1991</v>
      </c>
      <c r="CK115" s="48" t="s">
        <v>1987</v>
      </c>
      <c r="CL115" s="48" t="s">
        <v>1989</v>
      </c>
      <c r="CM115" s="48" t="s">
        <v>2021</v>
      </c>
      <c r="CN115" s="48" t="s">
        <v>1988</v>
      </c>
      <c r="CO115" s="48" t="str">
        <f t="shared" si="28"/>
        <v>2.3.2.7.11.6</v>
      </c>
      <c r="CP115" s="48" t="str">
        <f>+VLOOKUP(Tabla1[[#This Row],[ESPECÍFICA]],CLASIFICADOR_,2,0)</f>
        <v>2.3.2.7.11.6 - SERVICIO DE IMPRESIONES, ENCUADERNACION Y EMPASTADO</v>
      </c>
      <c r="CQ115" s="48" t="str">
        <f>+VLOOKUP(Tabla1[[#This Row],[ESPECÍFICA]],CLASIFICADOR_,3,0)</f>
        <v>2.3.2.7 - SERVICIOS PROFESIONALES Y TECNICOS</v>
      </c>
      <c r="CR115" s="48" t="str">
        <f>+VLOOKUP(Tabla1[[#This Row],[ESPECÍFICA]],CLASIFICADOR_,4,0)</f>
        <v xml:space="preserve"> </v>
      </c>
      <c r="CS115" s="48">
        <f>+VLOOKUP(Tabla1[[#This Row],[ESPECÍFICA]],CLASIFICADOR_,5,0)</f>
        <v>0</v>
      </c>
      <c r="CT115" s="113" t="str">
        <f>+VLOOKUP(Tabla1[[#This Row],[ESPECÍFICA]],CLASIFICADOR_,6,0)</f>
        <v>N/R</v>
      </c>
      <c r="CU115" s="48" t="str">
        <f>+VLOOKUP(Tabla1[[#This Row],[ESPECÍFICA]],CLASIFICADOR_,7,0)</f>
        <v>N/R</v>
      </c>
      <c r="CV115" s="48">
        <f>+VLOOKUP(Tabla1[[#This Row],[ESPECÍFICA]],CLASIFICADOR_,8,0)</f>
        <v>0</v>
      </c>
      <c r="CW115" s="113" t="str">
        <f>+CONCATENATE("2.",Tabla1[[#This Row],[generica]])</f>
        <v>2.3.BIENES Y SERVICIOS</v>
      </c>
      <c r="CX115" s="48" t="str">
        <f t="shared" si="17"/>
        <v>0008-OAUGD</v>
      </c>
      <c r="CY115" s="113" t="str">
        <f t="shared" si="18"/>
        <v>0008-OAUGD</v>
      </c>
      <c r="CZ115" s="20" t="str">
        <f t="shared" si="19"/>
        <v>0008-OAUGD</v>
      </c>
      <c r="DA115" s="113" t="str">
        <f>+CONCATENATE(Tabla1[[#This Row],[CC COMPLETO]],Tabla1[[#This Row],[ESPECÍFICA]])</f>
        <v>0008-OAUGD2.3.2.7.11.6</v>
      </c>
      <c r="DB115" s="49">
        <f t="shared" si="20"/>
        <v>1829</v>
      </c>
      <c r="DC115" s="49">
        <f t="shared" si="21"/>
        <v>1829</v>
      </c>
      <c r="DD115" s="49">
        <f t="shared" si="22"/>
        <v>1829</v>
      </c>
      <c r="DE115" s="49">
        <f t="shared" si="23"/>
        <v>0</v>
      </c>
      <c r="DF115" s="49">
        <f t="shared" si="24"/>
        <v>0</v>
      </c>
      <c r="DG115" s="49">
        <f t="shared" si="25"/>
        <v>0</v>
      </c>
      <c r="DH115" s="49">
        <f t="shared" si="26"/>
        <v>0</v>
      </c>
      <c r="DI115" s="50">
        <f t="shared" si="27"/>
        <v>0</v>
      </c>
      <c r="DJ115" s="78">
        <f>+SUM(Tabla1[[#This Row],[EJECUTADO 01]:[EJECUTADO 06]])</f>
        <v>0</v>
      </c>
      <c r="DK115" s="78">
        <f>+Tabla1[[#This Row],[mto_devenga_01]]</f>
        <v>0</v>
      </c>
      <c r="DL115" s="78">
        <f>+Tabla1[[#This Row],[mto_devenga_02]]</f>
        <v>0</v>
      </c>
      <c r="DM115" s="78">
        <f>+Tabla1[[#This Row],[mto_devenga_03]]</f>
        <v>0</v>
      </c>
      <c r="DN115" s="78">
        <f>+Tabla1[[#This Row],[mto_devenga_04]]</f>
        <v>0</v>
      </c>
      <c r="DO115" s="78">
        <f>+Tabla1[[#This Row],[mto_devenga_05]]</f>
        <v>0</v>
      </c>
      <c r="DP115" s="76">
        <f>+Tabla1[[#This Row],[mto_devenga_06]]</f>
        <v>0</v>
      </c>
      <c r="DQ115" s="76">
        <f>+Tabla1[[#This Row],[mto_devenga_07]]</f>
        <v>0</v>
      </c>
      <c r="DR115" s="76">
        <f>+Tabla1[[#This Row],[mto_devenga_08]]</f>
        <v>0</v>
      </c>
      <c r="DS115" s="76">
        <f>+Tabla1[[#This Row],[mto_devenga_09]]</f>
        <v>0</v>
      </c>
      <c r="DT115" s="76">
        <f>IFERROR(VLOOKUP(Tabla1[[#This Row],[COD SE]],PF_OCTUBRE,14,0),"0")</f>
        <v>1829</v>
      </c>
      <c r="DU115" s="76">
        <f>IFERROR(VLOOKUP(Tabla1[[#This Row],[COD SE]],PF_OCTUBRE,15,0),"0")</f>
        <v>0</v>
      </c>
      <c r="DV115" s="76">
        <f>IFERROR(VLOOKUP(Tabla1[[#This Row],[COD SE]],PF_OCTUBRE,16,0),"0")</f>
        <v>0</v>
      </c>
      <c r="DW115" s="76">
        <f>+SUM(Tabla1[[#This Row],[EJECUTADO 01]:[PF DICIEMBRE
]])</f>
        <v>1829</v>
      </c>
      <c r="DX115" s="76">
        <f>IFERROR(VLOOKUP(Tabla1[[#This Row],[COD SE]],PF_OCTUBRE,18,0),"0")</f>
        <v>0</v>
      </c>
      <c r="DY115" s="76">
        <f>IFERROR(VLOOKUP(Tabla1[[#This Row],[COD SE]],PF_OCTUBRE,19,0),"0")</f>
        <v>0</v>
      </c>
      <c r="DZ115" s="76">
        <f>IFERROR(VLOOKUP(Tabla1[[#This Row],[COD SE]],PF_OCTUBRE,20,0),"0")</f>
        <v>0</v>
      </c>
      <c r="EA115" s="76">
        <f>+Tabla1[[#This Row],[TOTAL EJEC REAL]]+Tabla1[[#This Row],[SALDO FINAL]]</f>
        <v>1829</v>
      </c>
      <c r="EB115" s="76">
        <f>IFERROR(VLOOKUP(Tabla1[[#This Row],[COD SE]],PF_OCTUBRE,22,0),"0")</f>
        <v>0</v>
      </c>
      <c r="EC115" s="76">
        <f>+IFERROR(VLOOKUP(Tabla1[[#This Row],[COD SE]],SALDO_ESC_2,7,0),0)</f>
        <v>0</v>
      </c>
      <c r="ED115" s="76">
        <f>+IFERROR(VLOOKUP(Tabla1[[#This Row],[COD SE]],SALDO_ESC_3,7,0),0)</f>
        <v>0</v>
      </c>
      <c r="EE115" s="76">
        <f>+Tabla1[[#This Row],[mto_pim]]-Tabla1[[#This Row],[TRANSF ESC2 ]]</f>
        <v>1829</v>
      </c>
      <c r="EF115" s="76">
        <f>+Tabla1[[#This Row],[mto_pim]]-Tabla1[[#This Row],[TRANFS ESC 3 ]]</f>
        <v>1829</v>
      </c>
      <c r="EG115" s="76">
        <f>+IFERROR(VLOOKUP(Tabla1[[#This Row],[COD SE]],HISTORICO,4,0),0)</f>
        <v>0</v>
      </c>
      <c r="EH115" s="76">
        <f>+IFERROR(VLOOKUP(Tabla1[[#This Row],[COD SE]],HISTORICO,5,0),0)</f>
        <v>0</v>
      </c>
      <c r="EI115" s="76">
        <f>+IFERROR(VLOOKUP(Tabla1[[#This Row],[COD SE]],HISTORICO,6,0),0)</f>
        <v>0</v>
      </c>
      <c r="EJ115" s="76">
        <f>+IFERROR(VLOOKUP(Tabla1[[#This Row],[COD SE]],HISTORICO,7,0),0)</f>
        <v>0</v>
      </c>
      <c r="EK115" s="76">
        <f>+IFERROR(VLOOKUP(Tabla1[[#This Row],[COD SE]],HISTORICO,8,0),0)</f>
        <v>0</v>
      </c>
      <c r="EL115" s="76">
        <f>+IFERROR(VLOOKUP(Tabla1[[#This Row],[COD SE]],HISTORICO,9,0),0)</f>
        <v>0</v>
      </c>
      <c r="EM115" s="76">
        <f>+IFERROR(VLOOKUP(Tabla1[[#This Row],[COD SE]],HISTORICO,10,0),0)</f>
        <v>0</v>
      </c>
      <c r="EN115" s="76">
        <f>+IFERROR(VLOOKUP(Tabla1[[#This Row],[COD SE]],HISTORICO,11,0),0)</f>
        <v>0</v>
      </c>
      <c r="EO115" s="76">
        <f>+IFERROR(VLOOKUP(Tabla1[[#This Row],[COD SE]],HISTORICO,12,0),0)</f>
        <v>0</v>
      </c>
      <c r="EP115" s="58">
        <f>+SUM(Tabla1[[#This Row],[EJECUTADO 01]:[EJECUTADO 03]])</f>
        <v>0</v>
      </c>
      <c r="EQ115" s="58">
        <f>+SUM(Tabla1[[#This Row],[EJECUTADO 04]:[EJECUTADO 06]])</f>
        <v>0</v>
      </c>
      <c r="ER115" s="58">
        <f>+SUM(Tabla1[[#This Row],[EJECUTADO 07]:[EJECUTADO 09]])</f>
        <v>0</v>
      </c>
      <c r="ES115" s="58">
        <f>+SUM(Tabla1[[#This Row],[PF OCTUBRE]:[PF DICIEMBRE
]])</f>
        <v>1829</v>
      </c>
      <c r="ET115" s="58">
        <f>+SUM(Tabla1[[#This Row],[EJECUTADO 01]:[EJECUTADO 09]])</f>
        <v>0</v>
      </c>
    </row>
    <row r="116" spans="1:150" ht="12.75" customHeight="1" x14ac:dyDescent="0.2">
      <c r="A116" s="369">
        <v>2025</v>
      </c>
      <c r="B116" s="369" t="s">
        <v>1969</v>
      </c>
      <c r="C116" s="369" t="s">
        <v>1970</v>
      </c>
      <c r="D116" s="369" t="s">
        <v>1971</v>
      </c>
      <c r="E116" s="369">
        <v>1650</v>
      </c>
      <c r="F116" s="369" t="s">
        <v>1599</v>
      </c>
      <c r="G116" s="369" t="s">
        <v>1999</v>
      </c>
      <c r="H116" s="369" t="s">
        <v>1606</v>
      </c>
      <c r="I116" s="369" t="s">
        <v>2000</v>
      </c>
      <c r="J116" s="369" t="s">
        <v>2037</v>
      </c>
      <c r="K116" s="369" t="s">
        <v>1975</v>
      </c>
      <c r="L116" s="369" t="s">
        <v>2034</v>
      </c>
      <c r="M116" s="369" t="s">
        <v>2038</v>
      </c>
      <c r="N116" s="369">
        <v>1</v>
      </c>
      <c r="O116" s="369" t="s">
        <v>2039</v>
      </c>
      <c r="P116" s="369" t="s">
        <v>2040</v>
      </c>
      <c r="Q116" s="369">
        <v>134092</v>
      </c>
      <c r="R116" s="369">
        <v>0</v>
      </c>
      <c r="S116" s="369">
        <v>0</v>
      </c>
      <c r="T116" s="369">
        <v>0</v>
      </c>
      <c r="U116" s="369">
        <v>8</v>
      </c>
      <c r="V116" s="369" t="s">
        <v>1980</v>
      </c>
      <c r="W116" s="369" t="s">
        <v>1981</v>
      </c>
      <c r="X116" s="369" t="s">
        <v>1982</v>
      </c>
      <c r="Y116" s="369" t="s">
        <v>1983</v>
      </c>
      <c r="Z116" s="369" t="s">
        <v>1984</v>
      </c>
      <c r="AA116" s="369" t="s">
        <v>2004</v>
      </c>
      <c r="AB116" s="369" t="s">
        <v>1986</v>
      </c>
      <c r="AC116" s="369" t="s">
        <v>1672</v>
      </c>
      <c r="AD116" s="369" t="s">
        <v>1673</v>
      </c>
      <c r="AE116" s="369" t="s">
        <v>1736</v>
      </c>
      <c r="AF116" s="369" t="s">
        <v>1780</v>
      </c>
      <c r="AG116" s="369" t="s">
        <v>1781</v>
      </c>
      <c r="AH116" s="369">
        <v>0</v>
      </c>
      <c r="AI116" s="369">
        <v>9895</v>
      </c>
      <c r="AJ116" s="369">
        <v>9895</v>
      </c>
      <c r="AK116" s="370">
        <v>9895</v>
      </c>
      <c r="AL116" s="370">
        <v>9895</v>
      </c>
      <c r="AM116" s="370">
        <v>0</v>
      </c>
      <c r="AN116" s="370">
        <v>0</v>
      </c>
      <c r="AO116" s="370">
        <v>0</v>
      </c>
      <c r="AP116" s="370">
        <v>9895</v>
      </c>
      <c r="AQ116" s="370">
        <v>0</v>
      </c>
      <c r="AR116" s="370">
        <v>0</v>
      </c>
      <c r="AS116" s="370">
        <v>0</v>
      </c>
      <c r="AT116" s="370">
        <v>0</v>
      </c>
      <c r="AU116" s="370">
        <v>0</v>
      </c>
      <c r="AV116" s="370">
        <v>0</v>
      </c>
      <c r="AW116" s="370">
        <v>0</v>
      </c>
      <c r="AX116" s="370">
        <v>0</v>
      </c>
      <c r="AY116" s="370">
        <v>0</v>
      </c>
      <c r="AZ116" s="370">
        <v>0</v>
      </c>
      <c r="BA116" s="370">
        <v>0</v>
      </c>
      <c r="BB116" s="370">
        <v>9895</v>
      </c>
      <c r="BC116" s="370">
        <v>0</v>
      </c>
      <c r="BD116" s="370">
        <v>0</v>
      </c>
      <c r="BE116" s="370">
        <v>0</v>
      </c>
      <c r="BF116" s="370">
        <v>0</v>
      </c>
      <c r="BG116" s="370">
        <v>0</v>
      </c>
      <c r="BH116" s="370">
        <v>0</v>
      </c>
      <c r="BI116" s="370">
        <v>0</v>
      </c>
      <c r="BJ116" s="370">
        <v>0</v>
      </c>
      <c r="BK116" s="370">
        <v>0</v>
      </c>
      <c r="BL116" s="370">
        <v>0</v>
      </c>
      <c r="BM116" s="370">
        <v>0</v>
      </c>
      <c r="BN116" s="370">
        <v>0</v>
      </c>
      <c r="BO116" s="370">
        <v>9895</v>
      </c>
      <c r="BP116" s="370">
        <v>0</v>
      </c>
      <c r="BQ116" s="370">
        <v>0</v>
      </c>
      <c r="BR116" s="370">
        <v>0</v>
      </c>
      <c r="BS116" s="370">
        <v>0</v>
      </c>
      <c r="BT116" s="370">
        <v>0</v>
      </c>
      <c r="BU116" s="370">
        <v>0</v>
      </c>
      <c r="BV116" s="370">
        <v>0</v>
      </c>
      <c r="BW116" s="370">
        <v>0</v>
      </c>
      <c r="BX116" s="370">
        <v>0</v>
      </c>
      <c r="BY116" s="370">
        <v>0</v>
      </c>
      <c r="BZ116" s="370">
        <v>9895</v>
      </c>
      <c r="CA116" s="370">
        <v>0</v>
      </c>
      <c r="CB116" s="370">
        <v>0</v>
      </c>
      <c r="CC116" s="370">
        <v>0</v>
      </c>
      <c r="CD116" s="370">
        <v>0</v>
      </c>
      <c r="CE116" s="370">
        <v>0</v>
      </c>
      <c r="CF116" s="370">
        <v>0</v>
      </c>
      <c r="CG116" s="370">
        <v>0</v>
      </c>
      <c r="CH116" s="370">
        <v>0</v>
      </c>
      <c r="CI116" s="48" t="s">
        <v>1987</v>
      </c>
      <c r="CJ116" s="48" t="s">
        <v>1991</v>
      </c>
      <c r="CK116" s="48" t="s">
        <v>1987</v>
      </c>
      <c r="CL116" s="48" t="s">
        <v>1993</v>
      </c>
      <c r="CM116" s="48" t="s">
        <v>1987</v>
      </c>
      <c r="CN116" s="48" t="s">
        <v>1990</v>
      </c>
      <c r="CO116" s="48" t="str">
        <f t="shared" si="28"/>
        <v>2.3.2.4.2.1</v>
      </c>
      <c r="CP116" s="48" t="str">
        <f>+VLOOKUP(Tabla1[[#This Row],[ESPECÍFICA]],CLASIFICADOR_,2,0)</f>
        <v>2.3.2.4.2.1 - DE EDIFICACIONES, OFICINAS Y ESTRUCTURAS</v>
      </c>
      <c r="CQ116" s="48" t="str">
        <f>+VLOOKUP(Tabla1[[#This Row],[ESPECÍFICA]],CLASIFICADOR_,3,0)</f>
        <v>2.3.2.4 - SERVICIO DE MANTENIMIENTO, ACONDICIONAMIENTO Y  REPARACIONES</v>
      </c>
      <c r="CR116" s="48" t="str">
        <f>+VLOOKUP(Tabla1[[#This Row],[ESPECÍFICA]],CLASIFICADOR_,4,0)</f>
        <v xml:space="preserve"> </v>
      </c>
      <c r="CS116" s="48">
        <f>+VLOOKUP(Tabla1[[#This Row],[ESPECÍFICA]],CLASIFICADOR_,5,0)</f>
        <v>0</v>
      </c>
      <c r="CT116" s="113" t="str">
        <f>+VLOOKUP(Tabla1[[#This Row],[ESPECÍFICA]],CLASIFICADOR_,6,0)</f>
        <v>Partidas restringidas</v>
      </c>
      <c r="CU116" s="48" t="str">
        <f>+VLOOKUP(Tabla1[[#This Row],[ESPECÍFICA]],CLASIFICADOR_,7,0)</f>
        <v>9.6 Hasta el 1er Semestre</v>
      </c>
      <c r="CV116" s="48">
        <f>+VLOOKUP(Tabla1[[#This Row],[ESPECÍFICA]],CLASIFICADOR_,8,0)</f>
        <v>3</v>
      </c>
      <c r="CW116" s="113" t="str">
        <f>+CONCATENATE("2.",Tabla1[[#This Row],[generica]])</f>
        <v>2.3.BIENES Y SERVICIOS</v>
      </c>
      <c r="CX116" s="48" t="str">
        <f t="shared" si="17"/>
        <v>0008-OAUGD</v>
      </c>
      <c r="CY116" s="113" t="str">
        <f t="shared" si="18"/>
        <v>0008-OAUGD</v>
      </c>
      <c r="CZ116" s="20" t="str">
        <f t="shared" si="19"/>
        <v>0008-OAUGD</v>
      </c>
      <c r="DA116" s="113" t="str">
        <f>+CONCATENATE(Tabla1[[#This Row],[CC COMPLETO]],Tabla1[[#This Row],[ESPECÍFICA]])</f>
        <v>0008-OAUGD2.3.2.4.2.1</v>
      </c>
      <c r="DB116" s="49">
        <f t="shared" si="20"/>
        <v>9895</v>
      </c>
      <c r="DC116" s="49">
        <f t="shared" si="21"/>
        <v>9895</v>
      </c>
      <c r="DD116" s="49">
        <f t="shared" si="22"/>
        <v>9895</v>
      </c>
      <c r="DE116" s="49">
        <f t="shared" si="23"/>
        <v>0</v>
      </c>
      <c r="DF116" s="49">
        <f t="shared" si="24"/>
        <v>0</v>
      </c>
      <c r="DG116" s="49">
        <f t="shared" si="25"/>
        <v>0</v>
      </c>
      <c r="DH116" s="49">
        <f t="shared" si="26"/>
        <v>0</v>
      </c>
      <c r="DI116" s="50">
        <f t="shared" si="27"/>
        <v>0</v>
      </c>
      <c r="DJ116" s="78">
        <f>+SUM(Tabla1[[#This Row],[EJECUTADO 01]:[EJECUTADO 06]])</f>
        <v>9895</v>
      </c>
      <c r="DK116" s="78">
        <f>+Tabla1[[#This Row],[mto_devenga_01]]</f>
        <v>0</v>
      </c>
      <c r="DL116" s="78">
        <f>+Tabla1[[#This Row],[mto_devenga_02]]</f>
        <v>0</v>
      </c>
      <c r="DM116" s="78">
        <f>+Tabla1[[#This Row],[mto_devenga_03]]</f>
        <v>0</v>
      </c>
      <c r="DN116" s="78">
        <f>+Tabla1[[#This Row],[mto_devenga_04]]</f>
        <v>9895</v>
      </c>
      <c r="DO116" s="78">
        <f>+Tabla1[[#This Row],[mto_devenga_05]]</f>
        <v>0</v>
      </c>
      <c r="DP116" s="76">
        <f>+Tabla1[[#This Row],[mto_devenga_06]]</f>
        <v>0</v>
      </c>
      <c r="DQ116" s="76">
        <f>+Tabla1[[#This Row],[mto_devenga_07]]</f>
        <v>0</v>
      </c>
      <c r="DR116" s="76">
        <f>+Tabla1[[#This Row],[mto_devenga_08]]</f>
        <v>0</v>
      </c>
      <c r="DS116" s="76">
        <f>+Tabla1[[#This Row],[mto_devenga_09]]</f>
        <v>0</v>
      </c>
      <c r="DT116" s="76">
        <f>IFERROR(VLOOKUP(Tabla1[[#This Row],[COD SE]],PF_OCTUBRE,14,0),"0")</f>
        <v>0</v>
      </c>
      <c r="DU116" s="76">
        <f>IFERROR(VLOOKUP(Tabla1[[#This Row],[COD SE]],PF_OCTUBRE,15,0),"0")</f>
        <v>0</v>
      </c>
      <c r="DV116" s="76">
        <f>IFERROR(VLOOKUP(Tabla1[[#This Row],[COD SE]],PF_OCTUBRE,16,0),"0")</f>
        <v>0</v>
      </c>
      <c r="DW116" s="76">
        <f>+SUM(Tabla1[[#This Row],[EJECUTADO 01]:[PF DICIEMBRE
]])</f>
        <v>9895</v>
      </c>
      <c r="DX116" s="76">
        <f>IFERROR(VLOOKUP(Tabla1[[#This Row],[COD SE]],PF_OCTUBRE,18,0),"0")</f>
        <v>0</v>
      </c>
      <c r="DY116" s="76">
        <f>IFERROR(VLOOKUP(Tabla1[[#This Row],[COD SE]],PF_OCTUBRE,19,0),"0")</f>
        <v>0</v>
      </c>
      <c r="DZ116" s="76">
        <f>IFERROR(VLOOKUP(Tabla1[[#This Row],[COD SE]],PF_OCTUBRE,20,0),"0")</f>
        <v>0</v>
      </c>
      <c r="EA116" s="76">
        <f>+Tabla1[[#This Row],[TOTAL EJEC REAL]]+Tabla1[[#This Row],[SALDO FINAL]]</f>
        <v>9895</v>
      </c>
      <c r="EB116" s="76">
        <f>IFERROR(VLOOKUP(Tabla1[[#This Row],[COD SE]],PF_OCTUBRE,22,0),"0")</f>
        <v>0</v>
      </c>
      <c r="EC116" s="76">
        <f>+IFERROR(VLOOKUP(Tabla1[[#This Row],[COD SE]],SALDO_ESC_2,7,0),0)</f>
        <v>0</v>
      </c>
      <c r="ED116" s="76">
        <f>+IFERROR(VLOOKUP(Tabla1[[#This Row],[COD SE]],SALDO_ESC_3,7,0),0)</f>
        <v>0</v>
      </c>
      <c r="EE116" s="76">
        <f>+Tabla1[[#This Row],[mto_pim]]-Tabla1[[#This Row],[TRANSF ESC2 ]]</f>
        <v>9895</v>
      </c>
      <c r="EF116" s="76">
        <f>+Tabla1[[#This Row],[mto_pim]]-Tabla1[[#This Row],[TRANFS ESC 3 ]]</f>
        <v>9895</v>
      </c>
      <c r="EG116" s="76">
        <f>+IFERROR(VLOOKUP(Tabla1[[#This Row],[COD SE]],HISTORICO,4,0),0)</f>
        <v>0</v>
      </c>
      <c r="EH116" s="76">
        <f>+IFERROR(VLOOKUP(Tabla1[[#This Row],[COD SE]],HISTORICO,5,0),0)</f>
        <v>0</v>
      </c>
      <c r="EI116" s="76">
        <f>+IFERROR(VLOOKUP(Tabla1[[#This Row],[COD SE]],HISTORICO,6,0),0)</f>
        <v>0</v>
      </c>
      <c r="EJ116" s="76">
        <f>+IFERROR(VLOOKUP(Tabla1[[#This Row],[COD SE]],HISTORICO,7,0),0)</f>
        <v>0</v>
      </c>
      <c r="EK116" s="76">
        <f>+IFERROR(VLOOKUP(Tabla1[[#This Row],[COD SE]],HISTORICO,8,0),0)</f>
        <v>0</v>
      </c>
      <c r="EL116" s="76">
        <f>+IFERROR(VLOOKUP(Tabla1[[#This Row],[COD SE]],HISTORICO,9,0),0)</f>
        <v>0</v>
      </c>
      <c r="EM116" s="76">
        <f>+IFERROR(VLOOKUP(Tabla1[[#This Row],[COD SE]],HISTORICO,10,0),0)</f>
        <v>0</v>
      </c>
      <c r="EN116" s="76">
        <f>+IFERROR(VLOOKUP(Tabla1[[#This Row],[COD SE]],HISTORICO,11,0),0)</f>
        <v>0</v>
      </c>
      <c r="EO116" s="76">
        <f>+IFERROR(VLOOKUP(Tabla1[[#This Row],[COD SE]],HISTORICO,12,0),0)</f>
        <v>0</v>
      </c>
      <c r="EP116" s="58">
        <f>+SUM(Tabla1[[#This Row],[EJECUTADO 01]:[EJECUTADO 03]])</f>
        <v>0</v>
      </c>
      <c r="EQ116" s="58">
        <f>+SUM(Tabla1[[#This Row],[EJECUTADO 04]:[EJECUTADO 06]])</f>
        <v>9895</v>
      </c>
      <c r="ER116" s="58">
        <f>+SUM(Tabla1[[#This Row],[EJECUTADO 07]:[EJECUTADO 09]])</f>
        <v>0</v>
      </c>
      <c r="ES116" s="58">
        <f>+SUM(Tabla1[[#This Row],[PF OCTUBRE]:[PF DICIEMBRE
]])</f>
        <v>0</v>
      </c>
      <c r="ET116" s="58">
        <f>+SUM(Tabla1[[#This Row],[EJECUTADO 01]:[EJECUTADO 09]])</f>
        <v>9895</v>
      </c>
    </row>
    <row r="117" spans="1:150" ht="12.75" customHeight="1" x14ac:dyDescent="0.2">
      <c r="A117" s="369">
        <v>2025</v>
      </c>
      <c r="B117" s="369" t="s">
        <v>1969</v>
      </c>
      <c r="C117" s="369" t="s">
        <v>1970</v>
      </c>
      <c r="D117" s="369" t="s">
        <v>1971</v>
      </c>
      <c r="E117" s="369">
        <v>1650</v>
      </c>
      <c r="F117" s="369" t="s">
        <v>1599</v>
      </c>
      <c r="G117" s="369" t="s">
        <v>1999</v>
      </c>
      <c r="H117" s="369" t="s">
        <v>1606</v>
      </c>
      <c r="I117" s="369" t="s">
        <v>2000</v>
      </c>
      <c r="J117" s="369" t="s">
        <v>2037</v>
      </c>
      <c r="K117" s="369" t="s">
        <v>1975</v>
      </c>
      <c r="L117" s="369" t="s">
        <v>2034</v>
      </c>
      <c r="M117" s="369" t="s">
        <v>2038</v>
      </c>
      <c r="N117" s="369">
        <v>1</v>
      </c>
      <c r="O117" s="369" t="s">
        <v>2039</v>
      </c>
      <c r="P117" s="369" t="s">
        <v>2040</v>
      </c>
      <c r="Q117" s="369">
        <v>134092</v>
      </c>
      <c r="R117" s="369">
        <v>0</v>
      </c>
      <c r="S117" s="369">
        <v>0</v>
      </c>
      <c r="T117" s="369">
        <v>0</v>
      </c>
      <c r="U117" s="369">
        <v>8</v>
      </c>
      <c r="V117" s="369" t="s">
        <v>1980</v>
      </c>
      <c r="W117" s="369" t="s">
        <v>1981</v>
      </c>
      <c r="X117" s="369" t="s">
        <v>1982</v>
      </c>
      <c r="Y117" s="369" t="s">
        <v>1983</v>
      </c>
      <c r="Z117" s="369" t="s">
        <v>1984</v>
      </c>
      <c r="AA117" s="369" t="s">
        <v>2004</v>
      </c>
      <c r="AB117" s="369" t="s">
        <v>1986</v>
      </c>
      <c r="AC117" s="369" t="s">
        <v>1672</v>
      </c>
      <c r="AD117" s="369" t="s">
        <v>1673</v>
      </c>
      <c r="AE117" s="369" t="s">
        <v>1674</v>
      </c>
      <c r="AF117" s="369" t="s">
        <v>1675</v>
      </c>
      <c r="AG117" s="369" t="s">
        <v>1677</v>
      </c>
      <c r="AH117" s="369">
        <v>1300</v>
      </c>
      <c r="AI117" s="369">
        <v>-1300</v>
      </c>
      <c r="AJ117" s="369">
        <v>0</v>
      </c>
      <c r="AK117" s="370">
        <v>0</v>
      </c>
      <c r="AL117" s="370">
        <v>0</v>
      </c>
      <c r="AM117" s="370">
        <v>0</v>
      </c>
      <c r="AN117" s="370">
        <v>0</v>
      </c>
      <c r="AO117" s="370">
        <v>0</v>
      </c>
      <c r="AP117" s="370">
        <v>0</v>
      </c>
      <c r="AQ117" s="370">
        <v>0</v>
      </c>
      <c r="AR117" s="370">
        <v>0</v>
      </c>
      <c r="AS117" s="370">
        <v>0</v>
      </c>
      <c r="AT117" s="370">
        <v>0</v>
      </c>
      <c r="AU117" s="370">
        <v>0</v>
      </c>
      <c r="AV117" s="370">
        <v>0</v>
      </c>
      <c r="AW117" s="370">
        <v>0</v>
      </c>
      <c r="AX117" s="370">
        <v>0</v>
      </c>
      <c r="AY117" s="370">
        <v>0</v>
      </c>
      <c r="AZ117" s="370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0">
        <v>0</v>
      </c>
      <c r="BG117" s="370">
        <v>0</v>
      </c>
      <c r="BH117" s="370">
        <v>0</v>
      </c>
      <c r="BI117" s="370">
        <v>0</v>
      </c>
      <c r="BJ117" s="370">
        <v>0</v>
      </c>
      <c r="BK117" s="370">
        <v>0</v>
      </c>
      <c r="BL117" s="370">
        <v>0</v>
      </c>
      <c r="BM117" s="370">
        <v>0</v>
      </c>
      <c r="BN117" s="370">
        <v>0</v>
      </c>
      <c r="BO117" s="370">
        <v>0</v>
      </c>
      <c r="BP117" s="370">
        <v>0</v>
      </c>
      <c r="BQ117" s="370">
        <v>0</v>
      </c>
      <c r="BR117" s="370">
        <v>0</v>
      </c>
      <c r="BS117" s="370">
        <v>0</v>
      </c>
      <c r="BT117" s="370">
        <v>0</v>
      </c>
      <c r="BU117" s="370">
        <v>0</v>
      </c>
      <c r="BV117" s="370">
        <v>0</v>
      </c>
      <c r="BW117" s="370">
        <v>0</v>
      </c>
      <c r="BX117" s="370">
        <v>0</v>
      </c>
      <c r="BY117" s="370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0">
        <v>0</v>
      </c>
      <c r="CF117" s="370">
        <v>0</v>
      </c>
      <c r="CG117" s="370">
        <v>0</v>
      </c>
      <c r="CH117" s="370">
        <v>0</v>
      </c>
      <c r="CI117" s="48" t="s">
        <v>1987</v>
      </c>
      <c r="CJ117" s="48" t="s">
        <v>1991</v>
      </c>
      <c r="CK117" s="48" t="s">
        <v>1987</v>
      </c>
      <c r="CL117" s="48" t="s">
        <v>1990</v>
      </c>
      <c r="CM117" s="48" t="s">
        <v>1987</v>
      </c>
      <c r="CN117" s="48" t="s">
        <v>1987</v>
      </c>
      <c r="CO117" s="48" t="str">
        <f t="shared" si="28"/>
        <v>2.3.2.1.2.2</v>
      </c>
      <c r="CP117" s="48" t="str">
        <f>+VLOOKUP(Tabla1[[#This Row],[ESPECÍFICA]],CLASIFICADOR_,2,0)</f>
        <v>2.3.2.1.2.2 - VIATICOS Y ASIGNACIONES POR COMISION DE SERVICIO</v>
      </c>
      <c r="CQ117" s="48" t="str">
        <f>+VLOOKUP(Tabla1[[#This Row],[ESPECÍFICA]],CLASIFICADOR_,3,0)</f>
        <v>2.3.2.1 - VIAJES</v>
      </c>
      <c r="CR117" s="48" t="str">
        <f>+VLOOKUP(Tabla1[[#This Row],[ESPECÍFICA]],CLASIFICADOR_,4,0)</f>
        <v>Límite de Gasto</v>
      </c>
      <c r="CS117" s="48" t="str">
        <f>+VLOOKUP(Tabla1[[#This Row],[ESPECÍFICA]],CLASIFICADOR_,5,0)</f>
        <v>10.6 b)</v>
      </c>
      <c r="CT117" s="113" t="str">
        <f>+VLOOKUP(Tabla1[[#This Row],[ESPECÍFICA]],CLASIFICADOR_,6,0)</f>
        <v>N/R</v>
      </c>
      <c r="CU117" s="48" t="str">
        <f>+VLOOKUP(Tabla1[[#This Row],[ESPECÍFICA]],CLASIFICADOR_,7,0)</f>
        <v>N/R</v>
      </c>
      <c r="CV117" s="48">
        <f>+VLOOKUP(Tabla1[[#This Row],[ESPECÍFICA]],CLASIFICADOR_,8,0)</f>
        <v>0</v>
      </c>
      <c r="CW117" s="113" t="str">
        <f>+CONCATENATE("2.",Tabla1[[#This Row],[generica]])</f>
        <v>2.3.BIENES Y SERVICIOS</v>
      </c>
      <c r="CX117" s="48" t="str">
        <f t="shared" si="17"/>
        <v>0008-OAUGD</v>
      </c>
      <c r="CY117" s="113" t="str">
        <f t="shared" si="18"/>
        <v>0008-OAUGD</v>
      </c>
      <c r="CZ117" s="20" t="str">
        <f t="shared" si="19"/>
        <v>0008-OAUGD</v>
      </c>
      <c r="DA117" s="113" t="str">
        <f>+CONCATENATE(Tabla1[[#This Row],[CC COMPLETO]],Tabla1[[#This Row],[ESPECÍFICA]])</f>
        <v>0008-OAUGD2.3.2.1.2.2</v>
      </c>
      <c r="DB117" s="49">
        <f t="shared" si="20"/>
        <v>0</v>
      </c>
      <c r="DC117" s="49">
        <f t="shared" si="21"/>
        <v>0</v>
      </c>
      <c r="DD117" s="49">
        <f t="shared" si="22"/>
        <v>0</v>
      </c>
      <c r="DE117" s="49">
        <f t="shared" si="23"/>
        <v>0</v>
      </c>
      <c r="DF117" s="49">
        <f t="shared" si="24"/>
        <v>0</v>
      </c>
      <c r="DG117" s="49">
        <f t="shared" si="25"/>
        <v>0</v>
      </c>
      <c r="DH117" s="49">
        <f t="shared" si="26"/>
        <v>0</v>
      </c>
      <c r="DI117" s="50">
        <f t="shared" si="27"/>
        <v>0</v>
      </c>
      <c r="DJ117" s="78">
        <f>+SUM(Tabla1[[#This Row],[EJECUTADO 01]:[EJECUTADO 06]])</f>
        <v>0</v>
      </c>
      <c r="DK117" s="78">
        <f>+Tabla1[[#This Row],[mto_devenga_01]]</f>
        <v>0</v>
      </c>
      <c r="DL117" s="78">
        <f>+Tabla1[[#This Row],[mto_devenga_02]]</f>
        <v>0</v>
      </c>
      <c r="DM117" s="78">
        <f>+Tabla1[[#This Row],[mto_devenga_03]]</f>
        <v>0</v>
      </c>
      <c r="DN117" s="78">
        <f>+Tabla1[[#This Row],[mto_devenga_04]]</f>
        <v>0</v>
      </c>
      <c r="DO117" s="78">
        <f>+Tabla1[[#This Row],[mto_devenga_05]]</f>
        <v>0</v>
      </c>
      <c r="DP117" s="76">
        <f>+Tabla1[[#This Row],[mto_devenga_06]]</f>
        <v>0</v>
      </c>
      <c r="DQ117" s="76">
        <f>+Tabla1[[#This Row],[mto_devenga_07]]</f>
        <v>0</v>
      </c>
      <c r="DR117" s="76">
        <f>+Tabla1[[#This Row],[mto_devenga_08]]</f>
        <v>0</v>
      </c>
      <c r="DS117" s="76">
        <f>+Tabla1[[#This Row],[mto_devenga_09]]</f>
        <v>0</v>
      </c>
      <c r="DT117" s="76">
        <f>IFERROR(VLOOKUP(Tabla1[[#This Row],[COD SE]],PF_OCTUBRE,14,0),"0")</f>
        <v>0</v>
      </c>
      <c r="DU117" s="76">
        <f>IFERROR(VLOOKUP(Tabla1[[#This Row],[COD SE]],PF_OCTUBRE,15,0),"0")</f>
        <v>0</v>
      </c>
      <c r="DV117" s="76">
        <f>IFERROR(VLOOKUP(Tabla1[[#This Row],[COD SE]],PF_OCTUBRE,16,0),"0")</f>
        <v>0</v>
      </c>
      <c r="DW117" s="76">
        <f>+SUM(Tabla1[[#This Row],[EJECUTADO 01]:[PF DICIEMBRE
]])</f>
        <v>0</v>
      </c>
      <c r="DX117" s="76">
        <f>IFERROR(VLOOKUP(Tabla1[[#This Row],[COD SE]],PF_OCTUBRE,18,0),"0")</f>
        <v>0</v>
      </c>
      <c r="DY117" s="76">
        <f>IFERROR(VLOOKUP(Tabla1[[#This Row],[COD SE]],PF_OCTUBRE,19,0),"0")</f>
        <v>0</v>
      </c>
      <c r="DZ117" s="76">
        <f>IFERROR(VLOOKUP(Tabla1[[#This Row],[COD SE]],PF_OCTUBRE,20,0),"0")</f>
        <v>0</v>
      </c>
      <c r="EA117" s="76">
        <f>+Tabla1[[#This Row],[TOTAL EJEC REAL]]+Tabla1[[#This Row],[SALDO FINAL]]</f>
        <v>0</v>
      </c>
      <c r="EB117" s="76">
        <f>IFERROR(VLOOKUP(Tabla1[[#This Row],[COD SE]],PF_OCTUBRE,22,0),"0")</f>
        <v>0</v>
      </c>
      <c r="EC117" s="76">
        <f>+IFERROR(VLOOKUP(Tabla1[[#This Row],[COD SE]],SALDO_ESC_2,7,0),0)</f>
        <v>0</v>
      </c>
      <c r="ED117" s="76">
        <f>+IFERROR(VLOOKUP(Tabla1[[#This Row],[COD SE]],SALDO_ESC_3,7,0),0)</f>
        <v>0</v>
      </c>
      <c r="EE117" s="76">
        <f>+Tabla1[[#This Row],[mto_pim]]-Tabla1[[#This Row],[TRANSF ESC2 ]]</f>
        <v>0</v>
      </c>
      <c r="EF117" s="76">
        <f>+Tabla1[[#This Row],[mto_pim]]-Tabla1[[#This Row],[TRANFS ESC 3 ]]</f>
        <v>0</v>
      </c>
      <c r="EG117" s="76">
        <f>+IFERROR(VLOOKUP(Tabla1[[#This Row],[COD SE]],HISTORICO,4,0),0)</f>
        <v>0</v>
      </c>
      <c r="EH117" s="76">
        <f>+IFERROR(VLOOKUP(Tabla1[[#This Row],[COD SE]],HISTORICO,5,0),0)</f>
        <v>0</v>
      </c>
      <c r="EI117" s="76">
        <f>+IFERROR(VLOOKUP(Tabla1[[#This Row],[COD SE]],HISTORICO,6,0),0)</f>
        <v>0</v>
      </c>
      <c r="EJ117" s="76">
        <f>+IFERROR(VLOOKUP(Tabla1[[#This Row],[COD SE]],HISTORICO,7,0),0)</f>
        <v>0</v>
      </c>
      <c r="EK117" s="76">
        <f>+IFERROR(VLOOKUP(Tabla1[[#This Row],[COD SE]],HISTORICO,8,0),0)</f>
        <v>0</v>
      </c>
      <c r="EL117" s="76">
        <f>+IFERROR(VLOOKUP(Tabla1[[#This Row],[COD SE]],HISTORICO,9,0),0)</f>
        <v>0</v>
      </c>
      <c r="EM117" s="76">
        <f>+IFERROR(VLOOKUP(Tabla1[[#This Row],[COD SE]],HISTORICO,10,0),0)</f>
        <v>0</v>
      </c>
      <c r="EN117" s="76">
        <f>+IFERROR(VLOOKUP(Tabla1[[#This Row],[COD SE]],HISTORICO,11,0),0)</f>
        <v>0</v>
      </c>
      <c r="EO117" s="76">
        <f>+IFERROR(VLOOKUP(Tabla1[[#This Row],[COD SE]],HISTORICO,12,0),0)</f>
        <v>0</v>
      </c>
      <c r="EP117" s="58">
        <f>+SUM(Tabla1[[#This Row],[EJECUTADO 01]:[EJECUTADO 03]])</f>
        <v>0</v>
      </c>
      <c r="EQ117" s="58">
        <f>+SUM(Tabla1[[#This Row],[EJECUTADO 04]:[EJECUTADO 06]])</f>
        <v>0</v>
      </c>
      <c r="ER117" s="58">
        <f>+SUM(Tabla1[[#This Row],[EJECUTADO 07]:[EJECUTADO 09]])</f>
        <v>0</v>
      </c>
      <c r="ES117" s="58">
        <f>+SUM(Tabla1[[#This Row],[PF OCTUBRE]:[PF DICIEMBRE
]])</f>
        <v>0</v>
      </c>
      <c r="ET117" s="58">
        <f>+SUM(Tabla1[[#This Row],[EJECUTADO 01]:[EJECUTADO 09]])</f>
        <v>0</v>
      </c>
    </row>
    <row r="118" spans="1:150" ht="12.75" customHeight="1" x14ac:dyDescent="0.2">
      <c r="A118" s="369">
        <v>2025</v>
      </c>
      <c r="B118" s="369" t="s">
        <v>1969</v>
      </c>
      <c r="C118" s="369" t="s">
        <v>1970</v>
      </c>
      <c r="D118" s="369" t="s">
        <v>1971</v>
      </c>
      <c r="E118" s="369">
        <v>1650</v>
      </c>
      <c r="F118" s="369" t="s">
        <v>1599</v>
      </c>
      <c r="G118" s="369" t="s">
        <v>1999</v>
      </c>
      <c r="H118" s="369" t="s">
        <v>1606</v>
      </c>
      <c r="I118" s="369" t="s">
        <v>2000</v>
      </c>
      <c r="J118" s="369" t="s">
        <v>2037</v>
      </c>
      <c r="K118" s="369" t="s">
        <v>1975</v>
      </c>
      <c r="L118" s="369" t="s">
        <v>2034</v>
      </c>
      <c r="M118" s="369" t="s">
        <v>2038</v>
      </c>
      <c r="N118" s="369">
        <v>2</v>
      </c>
      <c r="O118" s="369" t="s">
        <v>2041</v>
      </c>
      <c r="P118" s="369" t="s">
        <v>2042</v>
      </c>
      <c r="Q118" s="369">
        <v>88</v>
      </c>
      <c r="R118" s="369">
        <v>0</v>
      </c>
      <c r="S118" s="369">
        <v>0</v>
      </c>
      <c r="T118" s="369">
        <v>0</v>
      </c>
      <c r="U118" s="369">
        <v>9</v>
      </c>
      <c r="V118" s="369" t="s">
        <v>1980</v>
      </c>
      <c r="W118" s="369" t="s">
        <v>1981</v>
      </c>
      <c r="X118" s="369" t="s">
        <v>1982</v>
      </c>
      <c r="Y118" s="369" t="s">
        <v>1983</v>
      </c>
      <c r="Z118" s="369" t="s">
        <v>1984</v>
      </c>
      <c r="AA118" s="369" t="s">
        <v>1985</v>
      </c>
      <c r="AB118" s="369" t="s">
        <v>1986</v>
      </c>
      <c r="AC118" s="369" t="s">
        <v>1643</v>
      </c>
      <c r="AD118" s="369" t="s">
        <v>1994</v>
      </c>
      <c r="AE118" s="369" t="s">
        <v>1995</v>
      </c>
      <c r="AF118" s="369" t="s">
        <v>1996</v>
      </c>
      <c r="AG118" s="369" t="s">
        <v>1997</v>
      </c>
      <c r="AH118" s="369">
        <v>0</v>
      </c>
      <c r="AI118" s="369">
        <v>34503</v>
      </c>
      <c r="AJ118" s="369">
        <v>34503</v>
      </c>
      <c r="AK118" s="370">
        <v>34503</v>
      </c>
      <c r="AL118" s="370">
        <v>34503</v>
      </c>
      <c r="AM118" s="370">
        <v>0</v>
      </c>
      <c r="AN118" s="370">
        <v>0</v>
      </c>
      <c r="AO118" s="370">
        <v>0</v>
      </c>
      <c r="AP118" s="370">
        <v>34503</v>
      </c>
      <c r="AQ118" s="370">
        <v>0</v>
      </c>
      <c r="AR118" s="370">
        <v>0</v>
      </c>
      <c r="AS118" s="370">
        <v>0</v>
      </c>
      <c r="AT118" s="370">
        <v>0</v>
      </c>
      <c r="AU118" s="370">
        <v>0</v>
      </c>
      <c r="AV118" s="370">
        <v>0</v>
      </c>
      <c r="AW118" s="370">
        <v>0</v>
      </c>
      <c r="AX118" s="370">
        <v>0</v>
      </c>
      <c r="AY118" s="370">
        <v>0</v>
      </c>
      <c r="AZ118" s="370">
        <v>0</v>
      </c>
      <c r="BA118" s="370">
        <v>0</v>
      </c>
      <c r="BB118" s="370">
        <v>0</v>
      </c>
      <c r="BC118" s="370">
        <v>34503</v>
      </c>
      <c r="BD118" s="370">
        <v>0</v>
      </c>
      <c r="BE118" s="370">
        <v>0</v>
      </c>
      <c r="BF118" s="370">
        <v>0</v>
      </c>
      <c r="BG118" s="370">
        <v>0</v>
      </c>
      <c r="BH118" s="370">
        <v>0</v>
      </c>
      <c r="BI118" s="370">
        <v>0</v>
      </c>
      <c r="BJ118" s="370">
        <v>0</v>
      </c>
      <c r="BK118" s="370">
        <v>0</v>
      </c>
      <c r="BL118" s="370">
        <v>0</v>
      </c>
      <c r="BM118" s="370">
        <v>0</v>
      </c>
      <c r="BN118" s="370">
        <v>0</v>
      </c>
      <c r="BO118" s="370">
        <v>34503</v>
      </c>
      <c r="BP118" s="370">
        <v>0</v>
      </c>
      <c r="BQ118" s="370">
        <v>0</v>
      </c>
      <c r="BR118" s="370">
        <v>0</v>
      </c>
      <c r="BS118" s="370">
        <v>0</v>
      </c>
      <c r="BT118" s="370">
        <v>0</v>
      </c>
      <c r="BU118" s="370">
        <v>0</v>
      </c>
      <c r="BV118" s="370">
        <v>0</v>
      </c>
      <c r="BW118" s="370">
        <v>0</v>
      </c>
      <c r="BX118" s="370">
        <v>0</v>
      </c>
      <c r="BY118" s="370">
        <v>0</v>
      </c>
      <c r="BZ118" s="370">
        <v>34503</v>
      </c>
      <c r="CA118" s="370">
        <v>0</v>
      </c>
      <c r="CB118" s="370">
        <v>0</v>
      </c>
      <c r="CC118" s="370">
        <v>0</v>
      </c>
      <c r="CD118" s="370">
        <v>0</v>
      </c>
      <c r="CE118" s="370">
        <v>0</v>
      </c>
      <c r="CF118" s="370">
        <v>0</v>
      </c>
      <c r="CG118" s="370">
        <v>0</v>
      </c>
      <c r="CH118" s="370">
        <v>0</v>
      </c>
      <c r="CI118" s="48" t="s">
        <v>1987</v>
      </c>
      <c r="CJ118" s="48" t="s">
        <v>1988</v>
      </c>
      <c r="CK118" s="48" t="s">
        <v>1988</v>
      </c>
      <c r="CL118" s="48" t="s">
        <v>1990</v>
      </c>
      <c r="CM118" s="48" t="s">
        <v>1991</v>
      </c>
      <c r="CN118" s="48" t="s">
        <v>1998</v>
      </c>
      <c r="CO118" s="48" t="str">
        <f t="shared" si="28"/>
        <v>2.6.6.1.3.99</v>
      </c>
      <c r="CP118" s="48" t="str">
        <f>+VLOOKUP(Tabla1[[#This Row],[ESPECÍFICA]],CLASIFICADOR_,2,0)</f>
        <v>2.6.6.1.3.99 - OTROS ACTIVOS INTANGIBLES</v>
      </c>
      <c r="CQ118" s="48" t="str">
        <f>+VLOOKUP(Tabla1[[#This Row],[ESPECÍFICA]],CLASIFICADOR_,3,0)</f>
        <v>2.6.6.1 - ADQUISICION DE OTROS ACTIVOS FIJOS</v>
      </c>
      <c r="CR118" s="48" t="str">
        <f>+VLOOKUP(Tabla1[[#This Row],[ESPECÍFICA]],CLASIFICADOR_,4,0)</f>
        <v xml:space="preserve"> </v>
      </c>
      <c r="CS118" s="48">
        <f>+VLOOKUP(Tabla1[[#This Row],[ESPECÍFICA]],CLASIFICADOR_,5,0)</f>
        <v>0</v>
      </c>
      <c r="CT118" s="113" t="str">
        <f>+VLOOKUP(Tabla1[[#This Row],[ESPECÍFICA]],CLASIFICADOR_,6,0)</f>
        <v>N/R</v>
      </c>
      <c r="CU118" s="48" t="str">
        <f>+VLOOKUP(Tabla1[[#This Row],[ESPECÍFICA]],CLASIFICADOR_,7,0)</f>
        <v>N/R</v>
      </c>
      <c r="CV118" s="48">
        <f>+VLOOKUP(Tabla1[[#This Row],[ESPECÍFICA]],CLASIFICADOR_,8,0)</f>
        <v>0</v>
      </c>
      <c r="CW118" s="113" t="str">
        <f>+CONCATENATE("2.",Tabla1[[#This Row],[generica]])</f>
        <v>2.6.ADQUISICION DE ACTIVOS NO FINANCIEROS</v>
      </c>
      <c r="CX118" s="48" t="str">
        <f t="shared" si="17"/>
        <v>0009-OTI</v>
      </c>
      <c r="CY118" s="113" t="str">
        <f t="shared" si="18"/>
        <v>0009-OTI</v>
      </c>
      <c r="CZ118" s="20" t="str">
        <f t="shared" si="19"/>
        <v>0009-OTI</v>
      </c>
      <c r="DA118" s="113" t="str">
        <f>+CONCATENATE(Tabla1[[#This Row],[CC COMPLETO]],Tabla1[[#This Row],[ESPECÍFICA]])</f>
        <v>0009-OTI2.6.6.1.3.99</v>
      </c>
      <c r="DB118" s="49">
        <f t="shared" si="20"/>
        <v>34503</v>
      </c>
      <c r="DC118" s="49">
        <f t="shared" si="21"/>
        <v>34503</v>
      </c>
      <c r="DD118" s="49">
        <f t="shared" si="22"/>
        <v>34503</v>
      </c>
      <c r="DE118" s="49">
        <f t="shared" si="23"/>
        <v>0</v>
      </c>
      <c r="DF118" s="49">
        <f t="shared" si="24"/>
        <v>0</v>
      </c>
      <c r="DG118" s="49">
        <f t="shared" si="25"/>
        <v>0</v>
      </c>
      <c r="DH118" s="49">
        <f t="shared" si="26"/>
        <v>0</v>
      </c>
      <c r="DI118" s="50">
        <f t="shared" si="27"/>
        <v>0</v>
      </c>
      <c r="DJ118" s="78">
        <f>+SUM(Tabla1[[#This Row],[EJECUTADO 01]:[EJECUTADO 06]])</f>
        <v>34503</v>
      </c>
      <c r="DK118" s="78">
        <f>+Tabla1[[#This Row],[mto_devenga_01]]</f>
        <v>0</v>
      </c>
      <c r="DL118" s="78">
        <f>+Tabla1[[#This Row],[mto_devenga_02]]</f>
        <v>0</v>
      </c>
      <c r="DM118" s="78">
        <f>+Tabla1[[#This Row],[mto_devenga_03]]</f>
        <v>0</v>
      </c>
      <c r="DN118" s="78">
        <f>+Tabla1[[#This Row],[mto_devenga_04]]</f>
        <v>0</v>
      </c>
      <c r="DO118" s="78">
        <f>+Tabla1[[#This Row],[mto_devenga_05]]</f>
        <v>34503</v>
      </c>
      <c r="DP118" s="76">
        <f>+Tabla1[[#This Row],[mto_devenga_06]]</f>
        <v>0</v>
      </c>
      <c r="DQ118" s="76">
        <f>+Tabla1[[#This Row],[mto_devenga_07]]</f>
        <v>0</v>
      </c>
      <c r="DR118" s="76">
        <f>+Tabla1[[#This Row],[mto_devenga_08]]</f>
        <v>0</v>
      </c>
      <c r="DS118" s="76">
        <f>+Tabla1[[#This Row],[mto_devenga_09]]</f>
        <v>0</v>
      </c>
      <c r="DT118" s="76">
        <f>IFERROR(VLOOKUP(Tabla1[[#This Row],[COD SE]],PF_OCTUBRE,14,0),"0")</f>
        <v>0</v>
      </c>
      <c r="DU118" s="76">
        <f>IFERROR(VLOOKUP(Tabla1[[#This Row],[COD SE]],PF_OCTUBRE,15,0),"0")</f>
        <v>0</v>
      </c>
      <c r="DV118" s="76">
        <f>IFERROR(VLOOKUP(Tabla1[[#This Row],[COD SE]],PF_OCTUBRE,16,0),"0")</f>
        <v>0</v>
      </c>
      <c r="DW118" s="76">
        <f>+SUM(Tabla1[[#This Row],[EJECUTADO 01]:[PF DICIEMBRE
]])</f>
        <v>34503</v>
      </c>
      <c r="DX118" s="76">
        <f>IFERROR(VLOOKUP(Tabla1[[#This Row],[COD SE]],PF_OCTUBRE,18,0),"0")</f>
        <v>0</v>
      </c>
      <c r="DY118" s="76">
        <f>IFERROR(VLOOKUP(Tabla1[[#This Row],[COD SE]],PF_OCTUBRE,19,0),"0")</f>
        <v>0</v>
      </c>
      <c r="DZ118" s="76">
        <f>IFERROR(VLOOKUP(Tabla1[[#This Row],[COD SE]],PF_OCTUBRE,20,0),"0")</f>
        <v>0</v>
      </c>
      <c r="EA118" s="76">
        <f>+Tabla1[[#This Row],[TOTAL EJEC REAL]]+Tabla1[[#This Row],[SALDO FINAL]]</f>
        <v>34503</v>
      </c>
      <c r="EB118" s="76">
        <f>IFERROR(VLOOKUP(Tabla1[[#This Row],[COD SE]],PF_OCTUBRE,22,0),"0")</f>
        <v>0</v>
      </c>
      <c r="EC118" s="76">
        <f>+IFERROR(VLOOKUP(Tabla1[[#This Row],[COD SE]],SALDO_ESC_2,7,0),0)</f>
        <v>0</v>
      </c>
      <c r="ED118" s="76">
        <f>+IFERROR(VLOOKUP(Tabla1[[#This Row],[COD SE]],SALDO_ESC_3,7,0),0)</f>
        <v>0</v>
      </c>
      <c r="EE118" s="76">
        <f>+Tabla1[[#This Row],[mto_pim]]-Tabla1[[#This Row],[TRANSF ESC2 ]]</f>
        <v>34503</v>
      </c>
      <c r="EF118" s="76">
        <f>+Tabla1[[#This Row],[mto_pim]]-Tabla1[[#This Row],[TRANFS ESC 3 ]]</f>
        <v>34503</v>
      </c>
      <c r="EG118" s="76">
        <f>+IFERROR(VLOOKUP(Tabla1[[#This Row],[COD SE]],HISTORICO,4,0),0)</f>
        <v>0</v>
      </c>
      <c r="EH118" s="76">
        <f>+IFERROR(VLOOKUP(Tabla1[[#This Row],[COD SE]],HISTORICO,5,0),0)</f>
        <v>0</v>
      </c>
      <c r="EI118" s="76">
        <f>+IFERROR(VLOOKUP(Tabla1[[#This Row],[COD SE]],HISTORICO,6,0),0)</f>
        <v>0</v>
      </c>
      <c r="EJ118" s="76">
        <f>+IFERROR(VLOOKUP(Tabla1[[#This Row],[COD SE]],HISTORICO,7,0),0)</f>
        <v>37860</v>
      </c>
      <c r="EK118" s="76">
        <f>+IFERROR(VLOOKUP(Tabla1[[#This Row],[COD SE]],HISTORICO,8,0),0)</f>
        <v>34503</v>
      </c>
      <c r="EL118" s="76">
        <f>+IFERROR(VLOOKUP(Tabla1[[#This Row],[COD SE]],HISTORICO,9,0),0)</f>
        <v>0</v>
      </c>
      <c r="EM118" s="76">
        <f>+IFERROR(VLOOKUP(Tabla1[[#This Row],[COD SE]],HISTORICO,10,0),0)</f>
        <v>0</v>
      </c>
      <c r="EN118" s="76">
        <f>+IFERROR(VLOOKUP(Tabla1[[#This Row],[COD SE]],HISTORICO,11,0),0)</f>
        <v>0</v>
      </c>
      <c r="EO118" s="76">
        <f>+IFERROR(VLOOKUP(Tabla1[[#This Row],[COD SE]],HISTORICO,12,0),0)</f>
        <v>0</v>
      </c>
      <c r="EP118" s="58">
        <f>+SUM(Tabla1[[#This Row],[EJECUTADO 01]:[EJECUTADO 03]])</f>
        <v>0</v>
      </c>
      <c r="EQ118" s="58">
        <f>+SUM(Tabla1[[#This Row],[EJECUTADO 04]:[EJECUTADO 06]])</f>
        <v>34503</v>
      </c>
      <c r="ER118" s="58">
        <f>+SUM(Tabla1[[#This Row],[EJECUTADO 07]:[EJECUTADO 09]])</f>
        <v>0</v>
      </c>
      <c r="ES118" s="58">
        <f>+SUM(Tabla1[[#This Row],[PF OCTUBRE]:[PF DICIEMBRE
]])</f>
        <v>0</v>
      </c>
      <c r="ET118" s="58">
        <f>+SUM(Tabla1[[#This Row],[EJECUTADO 01]:[EJECUTADO 09]])</f>
        <v>34503</v>
      </c>
    </row>
    <row r="119" spans="1:150" ht="12.75" customHeight="1" x14ac:dyDescent="0.2">
      <c r="A119" s="369">
        <v>2025</v>
      </c>
      <c r="B119" s="369" t="s">
        <v>1969</v>
      </c>
      <c r="C119" s="369" t="s">
        <v>1970</v>
      </c>
      <c r="D119" s="369" t="s">
        <v>1971</v>
      </c>
      <c r="E119" s="369">
        <v>1650</v>
      </c>
      <c r="F119" s="369" t="s">
        <v>1599</v>
      </c>
      <c r="G119" s="369" t="s">
        <v>1999</v>
      </c>
      <c r="H119" s="369" t="s">
        <v>1606</v>
      </c>
      <c r="I119" s="369" t="s">
        <v>2000</v>
      </c>
      <c r="J119" s="369" t="s">
        <v>2037</v>
      </c>
      <c r="K119" s="369" t="s">
        <v>1975</v>
      </c>
      <c r="L119" s="369" t="s">
        <v>2034</v>
      </c>
      <c r="M119" s="369" t="s">
        <v>2038</v>
      </c>
      <c r="N119" s="369">
        <v>2</v>
      </c>
      <c r="O119" s="369" t="s">
        <v>2041</v>
      </c>
      <c r="P119" s="369" t="s">
        <v>2042</v>
      </c>
      <c r="Q119" s="369">
        <v>88</v>
      </c>
      <c r="R119" s="369">
        <v>0</v>
      </c>
      <c r="S119" s="369">
        <v>0</v>
      </c>
      <c r="T119" s="369">
        <v>0</v>
      </c>
      <c r="U119" s="369">
        <v>9</v>
      </c>
      <c r="V119" s="369" t="s">
        <v>1980</v>
      </c>
      <c r="W119" s="369" t="s">
        <v>1981</v>
      </c>
      <c r="X119" s="369" t="s">
        <v>1982</v>
      </c>
      <c r="Y119" s="369" t="s">
        <v>1983</v>
      </c>
      <c r="Z119" s="369" t="s">
        <v>1984</v>
      </c>
      <c r="AA119" s="369" t="s">
        <v>1985</v>
      </c>
      <c r="AB119" s="369" t="s">
        <v>1986</v>
      </c>
      <c r="AC119" s="369" t="s">
        <v>1643</v>
      </c>
      <c r="AD119" s="369" t="s">
        <v>1702</v>
      </c>
      <c r="AE119" s="369" t="s">
        <v>1703</v>
      </c>
      <c r="AF119" s="369" t="s">
        <v>2024</v>
      </c>
      <c r="AG119" s="369" t="s">
        <v>2025</v>
      </c>
      <c r="AH119" s="369">
        <v>0</v>
      </c>
      <c r="AI119" s="369">
        <v>25000</v>
      </c>
      <c r="AJ119" s="369">
        <v>25000</v>
      </c>
      <c r="AK119" s="370">
        <v>0</v>
      </c>
      <c r="AL119" s="370">
        <v>0</v>
      </c>
      <c r="AM119" s="370">
        <v>0</v>
      </c>
      <c r="AN119" s="370">
        <v>0</v>
      </c>
      <c r="AO119" s="370">
        <v>0</v>
      </c>
      <c r="AP119" s="370">
        <v>0</v>
      </c>
      <c r="AQ119" s="370">
        <v>0</v>
      </c>
      <c r="AR119" s="370">
        <v>0</v>
      </c>
      <c r="AS119" s="370">
        <v>0</v>
      </c>
      <c r="AT119" s="370">
        <v>0</v>
      </c>
      <c r="AU119" s="370">
        <v>0</v>
      </c>
      <c r="AV119" s="370">
        <v>0</v>
      </c>
      <c r="AW119" s="370">
        <v>0</v>
      </c>
      <c r="AX119" s="370">
        <v>0</v>
      </c>
      <c r="AY119" s="370">
        <v>0</v>
      </c>
      <c r="AZ119" s="370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0</v>
      </c>
      <c r="BF119" s="370">
        <v>0</v>
      </c>
      <c r="BG119" s="370">
        <v>0</v>
      </c>
      <c r="BH119" s="370">
        <v>0</v>
      </c>
      <c r="BI119" s="370">
        <v>0</v>
      </c>
      <c r="BJ119" s="370">
        <v>0</v>
      </c>
      <c r="BK119" s="370">
        <v>0</v>
      </c>
      <c r="BL119" s="370">
        <v>0</v>
      </c>
      <c r="BM119" s="370">
        <v>0</v>
      </c>
      <c r="BN119" s="370">
        <v>0</v>
      </c>
      <c r="BO119" s="370">
        <v>0</v>
      </c>
      <c r="BP119" s="370">
        <v>0</v>
      </c>
      <c r="BQ119" s="370">
        <v>0</v>
      </c>
      <c r="BR119" s="370">
        <v>0</v>
      </c>
      <c r="BS119" s="370">
        <v>0</v>
      </c>
      <c r="BT119" s="370">
        <v>0</v>
      </c>
      <c r="BU119" s="370">
        <v>0</v>
      </c>
      <c r="BV119" s="370">
        <v>0</v>
      </c>
      <c r="BW119" s="370">
        <v>0</v>
      </c>
      <c r="BX119" s="370">
        <v>0</v>
      </c>
      <c r="BY119" s="370">
        <v>0</v>
      </c>
      <c r="BZ119" s="370">
        <v>0</v>
      </c>
      <c r="CA119" s="370">
        <v>0</v>
      </c>
      <c r="CB119" s="370">
        <v>0</v>
      </c>
      <c r="CC119" s="370">
        <v>0</v>
      </c>
      <c r="CD119" s="370">
        <v>0</v>
      </c>
      <c r="CE119" s="370">
        <v>0</v>
      </c>
      <c r="CF119" s="370">
        <v>0</v>
      </c>
      <c r="CG119" s="370">
        <v>0</v>
      </c>
      <c r="CH119" s="370">
        <v>0</v>
      </c>
      <c r="CI119" s="48" t="s">
        <v>1987</v>
      </c>
      <c r="CJ119" s="48" t="s">
        <v>1988</v>
      </c>
      <c r="CK119" s="48" t="s">
        <v>1991</v>
      </c>
      <c r="CL119" s="48" t="s">
        <v>1987</v>
      </c>
      <c r="CM119" s="48" t="s">
        <v>2005</v>
      </c>
      <c r="CN119" s="48" t="s">
        <v>1993</v>
      </c>
      <c r="CO119" s="48" t="str">
        <f t="shared" si="28"/>
        <v>2.6.3.2.9.4</v>
      </c>
      <c r="CP119" s="48" t="str">
        <f>+VLOOKUP(Tabla1[[#This Row],[ESPECÍFICA]],CLASIFICADOR_,2,0)</f>
        <v>2.6.3.2.9.4 - ELECTRICIDAD Y ELECTRONICA</v>
      </c>
      <c r="CQ119" s="48" t="str">
        <f>+VLOOKUP(Tabla1[[#This Row],[ESPECÍFICA]],CLASIFICADOR_,3,0)</f>
        <v>2.6.3.2 - ADQUISICION DE MAQUINARIAS, EQUIPO Y MOBILIARIO</v>
      </c>
      <c r="CR119" s="48" t="str">
        <f>+VLOOKUP(Tabla1[[#This Row],[ESPECÍFICA]],CLASIFICADOR_,4,0)</f>
        <v xml:space="preserve"> </v>
      </c>
      <c r="CS119" s="48">
        <f>+VLOOKUP(Tabla1[[#This Row],[ESPECÍFICA]],CLASIFICADOR_,5,0)</f>
        <v>0</v>
      </c>
      <c r="CT119" s="113" t="str">
        <f>+VLOOKUP(Tabla1[[#This Row],[ESPECÍFICA]],CLASIFICADOR_,6,0)</f>
        <v>N/R</v>
      </c>
      <c r="CU119" s="48" t="str">
        <f>+VLOOKUP(Tabla1[[#This Row],[ESPECÍFICA]],CLASIFICADOR_,7,0)</f>
        <v>N/R</v>
      </c>
      <c r="CV119" s="48">
        <f>+VLOOKUP(Tabla1[[#This Row],[ESPECÍFICA]],CLASIFICADOR_,8,0)</f>
        <v>0</v>
      </c>
      <c r="CW119" s="113" t="str">
        <f>+CONCATENATE("2.",Tabla1[[#This Row],[generica]])</f>
        <v>2.6.ADQUISICION DE ACTIVOS NO FINANCIEROS</v>
      </c>
      <c r="CX119" s="48" t="str">
        <f t="shared" si="17"/>
        <v>0009-OTI</v>
      </c>
      <c r="CY119" s="113" t="str">
        <f t="shared" si="18"/>
        <v>0009-OTI</v>
      </c>
      <c r="CZ119" s="20" t="str">
        <f t="shared" si="19"/>
        <v>0009-OTI</v>
      </c>
      <c r="DA119" s="113" t="str">
        <f>+CONCATENATE(Tabla1[[#This Row],[CC COMPLETO]],Tabla1[[#This Row],[ESPECÍFICA]])</f>
        <v>0009-OTI2.6.3.2.9.4</v>
      </c>
      <c r="DB119" s="49">
        <f t="shared" si="20"/>
        <v>0</v>
      </c>
      <c r="DC119" s="49">
        <f t="shared" si="21"/>
        <v>0</v>
      </c>
      <c r="DD119" s="49">
        <f t="shared" si="22"/>
        <v>0</v>
      </c>
      <c r="DE119" s="49">
        <f t="shared" si="23"/>
        <v>25000</v>
      </c>
      <c r="DF119" s="49">
        <f t="shared" si="24"/>
        <v>0</v>
      </c>
      <c r="DG119" s="49">
        <f t="shared" si="25"/>
        <v>0</v>
      </c>
      <c r="DH119" s="49">
        <f t="shared" si="26"/>
        <v>25000</v>
      </c>
      <c r="DI119" s="50">
        <f t="shared" si="27"/>
        <v>0</v>
      </c>
      <c r="DJ119" s="78">
        <f>+SUM(Tabla1[[#This Row],[EJECUTADO 01]:[EJECUTADO 06]])</f>
        <v>0</v>
      </c>
      <c r="DK119" s="78">
        <f>+Tabla1[[#This Row],[mto_devenga_01]]</f>
        <v>0</v>
      </c>
      <c r="DL119" s="78">
        <f>+Tabla1[[#This Row],[mto_devenga_02]]</f>
        <v>0</v>
      </c>
      <c r="DM119" s="78">
        <f>+Tabla1[[#This Row],[mto_devenga_03]]</f>
        <v>0</v>
      </c>
      <c r="DN119" s="78">
        <f>+Tabla1[[#This Row],[mto_devenga_04]]</f>
        <v>0</v>
      </c>
      <c r="DO119" s="78">
        <f>+Tabla1[[#This Row],[mto_devenga_05]]</f>
        <v>0</v>
      </c>
      <c r="DP119" s="76">
        <f>+Tabla1[[#This Row],[mto_devenga_06]]</f>
        <v>0</v>
      </c>
      <c r="DQ119" s="76">
        <f>+Tabla1[[#This Row],[mto_devenga_07]]</f>
        <v>0</v>
      </c>
      <c r="DR119" s="76">
        <f>+Tabla1[[#This Row],[mto_devenga_08]]</f>
        <v>0</v>
      </c>
      <c r="DS119" s="76">
        <f>+Tabla1[[#This Row],[mto_devenga_09]]</f>
        <v>0</v>
      </c>
      <c r="DT119" s="76">
        <f>IFERROR(VLOOKUP(Tabla1[[#This Row],[COD SE]],PF_OCTUBRE,14,0),"0")</f>
        <v>0</v>
      </c>
      <c r="DU119" s="76">
        <f>IFERROR(VLOOKUP(Tabla1[[#This Row],[COD SE]],PF_OCTUBRE,15,0),"0")</f>
        <v>25000</v>
      </c>
      <c r="DV119" s="76">
        <f>IFERROR(VLOOKUP(Tabla1[[#This Row],[COD SE]],PF_OCTUBRE,16,0),"0")</f>
        <v>0</v>
      </c>
      <c r="DW119" s="76">
        <f>+SUM(Tabla1[[#This Row],[EJECUTADO 01]:[PF DICIEMBRE
]])</f>
        <v>25000</v>
      </c>
      <c r="DX119" s="76">
        <f>IFERROR(VLOOKUP(Tabla1[[#This Row],[COD SE]],PF_OCTUBRE,18,0),"0")</f>
        <v>0</v>
      </c>
      <c r="DY119" s="76">
        <f>IFERROR(VLOOKUP(Tabla1[[#This Row],[COD SE]],PF_OCTUBRE,19,0),"0")</f>
        <v>0</v>
      </c>
      <c r="DZ119" s="76">
        <f>IFERROR(VLOOKUP(Tabla1[[#This Row],[COD SE]],PF_OCTUBRE,20,0),"0")</f>
        <v>0</v>
      </c>
      <c r="EA119" s="76">
        <f>+Tabla1[[#This Row],[TOTAL EJEC REAL]]+Tabla1[[#This Row],[SALDO FINAL]]</f>
        <v>25000</v>
      </c>
      <c r="EB119" s="76">
        <f>IFERROR(VLOOKUP(Tabla1[[#This Row],[COD SE]],PF_OCTUBRE,22,0),"0")</f>
        <v>0</v>
      </c>
      <c r="EC119" s="76">
        <f>+IFERROR(VLOOKUP(Tabla1[[#This Row],[COD SE]],SALDO_ESC_2,7,0),0)</f>
        <v>0</v>
      </c>
      <c r="ED119" s="76">
        <f>+IFERROR(VLOOKUP(Tabla1[[#This Row],[COD SE]],SALDO_ESC_3,7,0),0)</f>
        <v>0</v>
      </c>
      <c r="EE119" s="76">
        <f>+Tabla1[[#This Row],[mto_pim]]-Tabla1[[#This Row],[TRANSF ESC2 ]]</f>
        <v>25000</v>
      </c>
      <c r="EF119" s="76">
        <f>+Tabla1[[#This Row],[mto_pim]]-Tabla1[[#This Row],[TRANFS ESC 3 ]]</f>
        <v>25000</v>
      </c>
      <c r="EG119" s="76">
        <f>+IFERROR(VLOOKUP(Tabla1[[#This Row],[COD SE]],HISTORICO,4,0),0)</f>
        <v>0</v>
      </c>
      <c r="EH119" s="76">
        <f>+IFERROR(VLOOKUP(Tabla1[[#This Row],[COD SE]],HISTORICO,5,0),0)</f>
        <v>0</v>
      </c>
      <c r="EI119" s="76">
        <f>+IFERROR(VLOOKUP(Tabla1[[#This Row],[COD SE]],HISTORICO,6,0),0)</f>
        <v>0</v>
      </c>
      <c r="EJ119" s="76">
        <f>+IFERROR(VLOOKUP(Tabla1[[#This Row],[COD SE]],HISTORICO,7,0),0)</f>
        <v>0</v>
      </c>
      <c r="EK119" s="76">
        <f>+IFERROR(VLOOKUP(Tabla1[[#This Row],[COD SE]],HISTORICO,8,0),0)</f>
        <v>0</v>
      </c>
      <c r="EL119" s="76">
        <f>+IFERROR(VLOOKUP(Tabla1[[#This Row],[COD SE]],HISTORICO,9,0),0)</f>
        <v>0</v>
      </c>
      <c r="EM119" s="76">
        <f>+IFERROR(VLOOKUP(Tabla1[[#This Row],[COD SE]],HISTORICO,10,0),0)</f>
        <v>0</v>
      </c>
      <c r="EN119" s="76">
        <f>+IFERROR(VLOOKUP(Tabla1[[#This Row],[COD SE]],HISTORICO,11,0),0)</f>
        <v>0</v>
      </c>
      <c r="EO119" s="76">
        <f>+IFERROR(VLOOKUP(Tabla1[[#This Row],[COD SE]],HISTORICO,12,0),0)</f>
        <v>0</v>
      </c>
      <c r="EP119" s="58">
        <f>+SUM(Tabla1[[#This Row],[EJECUTADO 01]:[EJECUTADO 03]])</f>
        <v>0</v>
      </c>
      <c r="EQ119" s="58">
        <f>+SUM(Tabla1[[#This Row],[EJECUTADO 04]:[EJECUTADO 06]])</f>
        <v>0</v>
      </c>
      <c r="ER119" s="58">
        <f>+SUM(Tabla1[[#This Row],[EJECUTADO 07]:[EJECUTADO 09]])</f>
        <v>0</v>
      </c>
      <c r="ES119" s="58">
        <f>+SUM(Tabla1[[#This Row],[PF OCTUBRE]:[PF DICIEMBRE
]])</f>
        <v>25000</v>
      </c>
      <c r="ET119" s="58">
        <f>+SUM(Tabla1[[#This Row],[EJECUTADO 01]:[EJECUTADO 09]])</f>
        <v>0</v>
      </c>
    </row>
    <row r="120" spans="1:150" ht="12.75" customHeight="1" x14ac:dyDescent="0.2">
      <c r="A120" s="369">
        <v>2025</v>
      </c>
      <c r="B120" s="369" t="s">
        <v>1969</v>
      </c>
      <c r="C120" s="369" t="s">
        <v>1970</v>
      </c>
      <c r="D120" s="369" t="s">
        <v>1971</v>
      </c>
      <c r="E120" s="369">
        <v>1650</v>
      </c>
      <c r="F120" s="369" t="s">
        <v>1599</v>
      </c>
      <c r="G120" s="369" t="s">
        <v>1999</v>
      </c>
      <c r="H120" s="369" t="s">
        <v>1606</v>
      </c>
      <c r="I120" s="369" t="s">
        <v>2000</v>
      </c>
      <c r="J120" s="369" t="s">
        <v>2037</v>
      </c>
      <c r="K120" s="369" t="s">
        <v>1975</v>
      </c>
      <c r="L120" s="369" t="s">
        <v>2034</v>
      </c>
      <c r="M120" s="369" t="s">
        <v>2038</v>
      </c>
      <c r="N120" s="369">
        <v>2</v>
      </c>
      <c r="O120" s="369" t="s">
        <v>2041</v>
      </c>
      <c r="P120" s="369" t="s">
        <v>2042</v>
      </c>
      <c r="Q120" s="369">
        <v>88</v>
      </c>
      <c r="R120" s="369">
        <v>0</v>
      </c>
      <c r="S120" s="369">
        <v>0</v>
      </c>
      <c r="T120" s="369">
        <v>0</v>
      </c>
      <c r="U120" s="369">
        <v>9</v>
      </c>
      <c r="V120" s="369" t="s">
        <v>1980</v>
      </c>
      <c r="W120" s="369" t="s">
        <v>1981</v>
      </c>
      <c r="X120" s="369" t="s">
        <v>1982</v>
      </c>
      <c r="Y120" s="369" t="s">
        <v>1983</v>
      </c>
      <c r="Z120" s="369" t="s">
        <v>1984</v>
      </c>
      <c r="AA120" s="369" t="s">
        <v>2004</v>
      </c>
      <c r="AB120" s="369" t="s">
        <v>1986</v>
      </c>
      <c r="AC120" s="369" t="s">
        <v>1656</v>
      </c>
      <c r="AD120" s="369" t="s">
        <v>1657</v>
      </c>
      <c r="AE120" s="369" t="s">
        <v>1660</v>
      </c>
      <c r="AF120" s="369" t="s">
        <v>1661</v>
      </c>
      <c r="AG120" s="369" t="s">
        <v>1663</v>
      </c>
      <c r="AH120" s="369">
        <v>1123703</v>
      </c>
      <c r="AI120" s="369">
        <v>40799</v>
      </c>
      <c r="AJ120" s="369">
        <v>1164502</v>
      </c>
      <c r="AK120" s="370">
        <v>637622.97</v>
      </c>
      <c r="AL120" s="370">
        <v>630124.67000000004</v>
      </c>
      <c r="AM120" s="370">
        <v>38412.129999999997</v>
      </c>
      <c r="AN120" s="370">
        <v>26400</v>
      </c>
      <c r="AO120" s="370">
        <v>26300</v>
      </c>
      <c r="AP120" s="370">
        <v>21902.78</v>
      </c>
      <c r="AQ120" s="370">
        <v>11300</v>
      </c>
      <c r="AR120" s="370">
        <v>36226.61</v>
      </c>
      <c r="AS120" s="370">
        <v>65639.19</v>
      </c>
      <c r="AT120" s="370">
        <v>77813.440000000002</v>
      </c>
      <c r="AU120" s="370">
        <v>68275.13</v>
      </c>
      <c r="AV120" s="370">
        <v>60390.95</v>
      </c>
      <c r="AW120" s="370">
        <v>0</v>
      </c>
      <c r="AX120" s="370">
        <v>0</v>
      </c>
      <c r="AY120" s="370">
        <v>38512.129999999997</v>
      </c>
      <c r="AZ120" s="370">
        <v>26200</v>
      </c>
      <c r="BA120" s="370">
        <v>26300</v>
      </c>
      <c r="BB120" s="370">
        <v>26300</v>
      </c>
      <c r="BC120" s="370">
        <v>7302.78</v>
      </c>
      <c r="BD120" s="370">
        <v>36226.61</v>
      </c>
      <c r="BE120" s="370">
        <v>64636.41</v>
      </c>
      <c r="BF120" s="370">
        <v>79097.440000000002</v>
      </c>
      <c r="BG120" s="370">
        <v>68708.210000000006</v>
      </c>
      <c r="BH120" s="370">
        <v>58673.87</v>
      </c>
      <c r="BI120" s="370">
        <v>0</v>
      </c>
      <c r="BJ120" s="370">
        <v>0</v>
      </c>
      <c r="BK120" s="370">
        <v>38512.129999999997</v>
      </c>
      <c r="BL120" s="370">
        <v>26200</v>
      </c>
      <c r="BM120" s="370">
        <v>26300</v>
      </c>
      <c r="BN120" s="370">
        <v>23128.400000000001</v>
      </c>
      <c r="BO120" s="370">
        <v>9871.6</v>
      </c>
      <c r="BP120" s="370">
        <v>36226.61</v>
      </c>
      <c r="BQ120" s="370">
        <v>65239.19</v>
      </c>
      <c r="BR120" s="370">
        <v>79097.440000000002</v>
      </c>
      <c r="BS120" s="370">
        <v>68708.210000000006</v>
      </c>
      <c r="BT120" s="370">
        <v>51182.03</v>
      </c>
      <c r="BU120" s="370">
        <v>0</v>
      </c>
      <c r="BV120" s="370">
        <v>0</v>
      </c>
      <c r="BW120" s="370">
        <v>38512.129999999997</v>
      </c>
      <c r="BX120" s="370">
        <v>26200</v>
      </c>
      <c r="BY120" s="370">
        <v>26300</v>
      </c>
      <c r="BZ120" s="370">
        <v>25697.22</v>
      </c>
      <c r="CA120" s="370">
        <v>11300</v>
      </c>
      <c r="CB120" s="370">
        <v>36226.61</v>
      </c>
      <c r="CC120" s="370">
        <v>65639.19</v>
      </c>
      <c r="CD120" s="370">
        <v>79097.440000000002</v>
      </c>
      <c r="CE120" s="370">
        <v>68708.210000000006</v>
      </c>
      <c r="CF120" s="370">
        <v>52497.86</v>
      </c>
      <c r="CG120" s="370">
        <v>0</v>
      </c>
      <c r="CH120" s="370">
        <v>0</v>
      </c>
      <c r="CI120" s="48" t="s">
        <v>1987</v>
      </c>
      <c r="CJ120" s="48" t="s">
        <v>1990</v>
      </c>
      <c r="CK120" s="48" t="s">
        <v>1990</v>
      </c>
      <c r="CL120" s="48" t="s">
        <v>2010</v>
      </c>
      <c r="CM120" s="48" t="s">
        <v>1990</v>
      </c>
      <c r="CN120" s="48" t="s">
        <v>1987</v>
      </c>
      <c r="CO120" s="48" t="str">
        <f t="shared" si="28"/>
        <v>2.1.1.13.1.2</v>
      </c>
      <c r="CP120" s="48" t="str">
        <f>+VLOOKUP(Tabla1[[#This Row],[ESPECÍFICA]],CLASIFICADOR_,2,0)</f>
        <v>2.1.1.13.1.2 - CONTRATO ADMINISTRATIVO DE SERVICIOS - TRANSITORIO</v>
      </c>
      <c r="CQ120" s="48" t="str">
        <f>+VLOOKUP(Tabla1[[#This Row],[ESPECÍFICA]],CLASIFICADOR_,3,0)</f>
        <v>01.CAS</v>
      </c>
      <c r="CR120" s="48" t="str">
        <f>+VLOOKUP(Tabla1[[#This Row],[ESPECÍFICA]],CLASIFICADOR_,4,0)</f>
        <v xml:space="preserve"> </v>
      </c>
      <c r="CS120" s="48">
        <f>+VLOOKUP(Tabla1[[#This Row],[ESPECÍFICA]],CLASIFICADOR_,5,0)</f>
        <v>0</v>
      </c>
      <c r="CT120" s="113" t="str">
        <f>+VLOOKUP(Tabla1[[#This Row],[ESPECÍFICA]],CLASIFICADOR_,6,0)</f>
        <v>N/R</v>
      </c>
      <c r="CU120" s="48" t="str">
        <f>+VLOOKUP(Tabla1[[#This Row],[ESPECÍFICA]],CLASIFICADOR_,7,0)</f>
        <v>N/R</v>
      </c>
      <c r="CV120" s="48">
        <f>+VLOOKUP(Tabla1[[#This Row],[ESPECÍFICA]],CLASIFICADOR_,8,0)</f>
        <v>0</v>
      </c>
      <c r="CW120" s="113" t="str">
        <f>+CONCATENATE("2.",Tabla1[[#This Row],[generica]])</f>
        <v>2.1.PERSONAL Y OBLIGACIONES SOCIALES</v>
      </c>
      <c r="CX120" s="48" t="str">
        <f t="shared" si="17"/>
        <v>0009-OTI</v>
      </c>
      <c r="CY120" s="113" t="str">
        <f t="shared" si="18"/>
        <v>0009-OTI</v>
      </c>
      <c r="CZ120" s="20" t="str">
        <f t="shared" si="19"/>
        <v>0009-OTI</v>
      </c>
      <c r="DA120" s="113" t="str">
        <f>+CONCATENATE(Tabla1[[#This Row],[CC COMPLETO]],Tabla1[[#This Row],[ESPECÍFICA]])</f>
        <v>0009-OTI2.1.1.13.1.2</v>
      </c>
      <c r="DB120" s="49">
        <f t="shared" si="20"/>
        <v>432660.23000000004</v>
      </c>
      <c r="DC120" s="49">
        <f t="shared" si="21"/>
        <v>431957.45</v>
      </c>
      <c r="DD120" s="49">
        <f t="shared" si="22"/>
        <v>424465.61</v>
      </c>
      <c r="DE120" s="49">
        <f t="shared" si="23"/>
        <v>526879.03</v>
      </c>
      <c r="DF120" s="49">
        <f t="shared" si="24"/>
        <v>7498.2999999999302</v>
      </c>
      <c r="DG120" s="49">
        <f t="shared" si="25"/>
        <v>198167.22000000003</v>
      </c>
      <c r="DH120" s="49">
        <f t="shared" si="26"/>
        <v>732544.55</v>
      </c>
      <c r="DI120" s="50">
        <f t="shared" si="27"/>
        <v>0.38440535443974078</v>
      </c>
      <c r="DJ120" s="78">
        <f>+SUM(Tabla1[[#This Row],[EJECUTADO 01]:[EJECUTADO 06]])</f>
        <v>160841.52000000002</v>
      </c>
      <c r="DK120" s="78">
        <f>+Tabla1[[#This Row],[mto_devenga_01]]</f>
        <v>38512.129999999997</v>
      </c>
      <c r="DL120" s="78">
        <f>+Tabla1[[#This Row],[mto_devenga_02]]</f>
        <v>26200</v>
      </c>
      <c r="DM120" s="78">
        <f>+Tabla1[[#This Row],[mto_devenga_03]]</f>
        <v>26300</v>
      </c>
      <c r="DN120" s="78">
        <f>+Tabla1[[#This Row],[mto_devenga_04]]</f>
        <v>26300</v>
      </c>
      <c r="DO120" s="78">
        <f>+Tabla1[[#This Row],[mto_devenga_05]]</f>
        <v>7302.78</v>
      </c>
      <c r="DP120" s="76">
        <f>+Tabla1[[#This Row],[mto_devenga_06]]</f>
        <v>36226.61</v>
      </c>
      <c r="DQ120" s="76">
        <f>+Tabla1[[#This Row],[mto_devenga_07]]</f>
        <v>64636.41</v>
      </c>
      <c r="DR120" s="76">
        <f>+Tabla1[[#This Row],[mto_devenga_08]]</f>
        <v>79097.440000000002</v>
      </c>
      <c r="DS120" s="76">
        <f>+Tabla1[[#This Row],[mto_devenga_09]]</f>
        <v>68708.210000000006</v>
      </c>
      <c r="DT120" s="76">
        <f>IFERROR(VLOOKUP(Tabla1[[#This Row],[COD SE]],PF_OCTUBRE,14,0),"0")</f>
        <v>80720.95</v>
      </c>
      <c r="DU120" s="76">
        <f>IFERROR(VLOOKUP(Tabla1[[#This Row],[COD SE]],PF_OCTUBRE,15,0),"0")</f>
        <v>80720.95</v>
      </c>
      <c r="DV120" s="76">
        <f>IFERROR(VLOOKUP(Tabla1[[#This Row],[COD SE]],PF_OCTUBRE,16,0),"0")</f>
        <v>580720.94999999995</v>
      </c>
      <c r="DW120" s="76">
        <f>+SUM(Tabla1[[#This Row],[EJECUTADO 01]:[PF DICIEMBRE
]])</f>
        <v>1115446.43</v>
      </c>
      <c r="DX120" s="76">
        <f>IFERROR(VLOOKUP(Tabla1[[#This Row],[COD SE]],PF_OCTUBRE,18,0),"0")</f>
        <v>0</v>
      </c>
      <c r="DY120" s="76">
        <f>IFERROR(VLOOKUP(Tabla1[[#This Row],[COD SE]],PF_OCTUBRE,19,0),"0")</f>
        <v>49055.569999999992</v>
      </c>
      <c r="DZ120" s="76">
        <f>IFERROR(VLOOKUP(Tabla1[[#This Row],[COD SE]],PF_OCTUBRE,20,0),"0")</f>
        <v>49055.569999999992</v>
      </c>
      <c r="EA120" s="76">
        <f>+Tabla1[[#This Row],[TOTAL EJEC REAL]]+Tabla1[[#This Row],[SALDO FINAL]]</f>
        <v>1164502</v>
      </c>
      <c r="EB120" s="76">
        <f>IFERROR(VLOOKUP(Tabla1[[#This Row],[COD SE]],PF_OCTUBRE,22,0),"0")</f>
        <v>629776.52000000014</v>
      </c>
      <c r="EC120" s="76">
        <f>+IFERROR(VLOOKUP(Tabla1[[#This Row],[COD SE]],SALDO_ESC_2,7,0),0)</f>
        <v>0</v>
      </c>
      <c r="ED120" s="76">
        <f>+IFERROR(VLOOKUP(Tabla1[[#This Row],[COD SE]],SALDO_ESC_3,7,0),0)</f>
        <v>49055.569999999992</v>
      </c>
      <c r="EE120" s="76">
        <f>+Tabla1[[#This Row],[mto_pim]]-Tabla1[[#This Row],[TRANSF ESC2 ]]</f>
        <v>1164502</v>
      </c>
      <c r="EF120" s="76">
        <f>+Tabla1[[#This Row],[mto_pim]]-Tabla1[[#This Row],[TRANFS ESC 3 ]]</f>
        <v>1115446.43</v>
      </c>
      <c r="EG120" s="76">
        <f>+IFERROR(VLOOKUP(Tabla1[[#This Row],[COD SE]],HISTORICO,4,0),0)</f>
        <v>48220.950000000004</v>
      </c>
      <c r="EH120" s="76">
        <f>+IFERROR(VLOOKUP(Tabla1[[#This Row],[COD SE]],HISTORICO,5,0),0)</f>
        <v>38892.57</v>
      </c>
      <c r="EI120" s="76">
        <f>+IFERROR(VLOOKUP(Tabla1[[#This Row],[COD SE]],HISTORICO,6,0),0)</f>
        <v>26528.379999999997</v>
      </c>
      <c r="EJ120" s="76">
        <f>+IFERROR(VLOOKUP(Tabla1[[#This Row],[COD SE]],HISTORICO,7,0),0)</f>
        <v>38792.57</v>
      </c>
      <c r="EK120" s="76">
        <f>+IFERROR(VLOOKUP(Tabla1[[#This Row],[COD SE]],HISTORICO,8,0),0)</f>
        <v>26792.57</v>
      </c>
      <c r="EL120" s="76">
        <f>+IFERROR(VLOOKUP(Tabla1[[#This Row],[COD SE]],HISTORICO,9,0),0)</f>
        <v>0</v>
      </c>
      <c r="EM120" s="76">
        <f>+IFERROR(VLOOKUP(Tabla1[[#This Row],[COD SE]],HISTORICO,10,0),0)</f>
        <v>80985.14</v>
      </c>
      <c r="EN120" s="76">
        <f>+IFERROR(VLOOKUP(Tabla1[[#This Row],[COD SE]],HISTORICO,11,0),0)</f>
        <v>80985.14</v>
      </c>
      <c r="EO120" s="76">
        <f>+IFERROR(VLOOKUP(Tabla1[[#This Row],[COD SE]],HISTORICO,12,0),0)</f>
        <v>80720.95</v>
      </c>
      <c r="EP120" s="58">
        <f>+SUM(Tabla1[[#This Row],[EJECUTADO 01]:[EJECUTADO 03]])</f>
        <v>91012.13</v>
      </c>
      <c r="EQ120" s="58">
        <f>+SUM(Tabla1[[#This Row],[EJECUTADO 04]:[EJECUTADO 06]])</f>
        <v>69829.39</v>
      </c>
      <c r="ER120" s="58">
        <f>+SUM(Tabla1[[#This Row],[EJECUTADO 07]:[EJECUTADO 09]])</f>
        <v>212442.06</v>
      </c>
      <c r="ES120" s="58">
        <f>+SUM(Tabla1[[#This Row],[PF OCTUBRE]:[PF DICIEMBRE
]])</f>
        <v>742162.85</v>
      </c>
      <c r="ET120" s="58">
        <f>+SUM(Tabla1[[#This Row],[EJECUTADO 01]:[EJECUTADO 09]])</f>
        <v>373283.58</v>
      </c>
    </row>
    <row r="121" spans="1:150" ht="12.75" customHeight="1" x14ac:dyDescent="0.2">
      <c r="A121" s="369">
        <v>2025</v>
      </c>
      <c r="B121" s="369" t="s">
        <v>1969</v>
      </c>
      <c r="C121" s="369" t="s">
        <v>1970</v>
      </c>
      <c r="D121" s="369" t="s">
        <v>1971</v>
      </c>
      <c r="E121" s="369">
        <v>1650</v>
      </c>
      <c r="F121" s="369" t="s">
        <v>1599</v>
      </c>
      <c r="G121" s="369" t="s">
        <v>1999</v>
      </c>
      <c r="H121" s="369" t="s">
        <v>1606</v>
      </c>
      <c r="I121" s="369" t="s">
        <v>2000</v>
      </c>
      <c r="J121" s="369" t="s">
        <v>2037</v>
      </c>
      <c r="K121" s="369" t="s">
        <v>1975</v>
      </c>
      <c r="L121" s="369" t="s">
        <v>2034</v>
      </c>
      <c r="M121" s="369" t="s">
        <v>2038</v>
      </c>
      <c r="N121" s="369">
        <v>2</v>
      </c>
      <c r="O121" s="369" t="s">
        <v>2041</v>
      </c>
      <c r="P121" s="369" t="s">
        <v>2042</v>
      </c>
      <c r="Q121" s="369">
        <v>88</v>
      </c>
      <c r="R121" s="369">
        <v>0</v>
      </c>
      <c r="S121" s="369">
        <v>0</v>
      </c>
      <c r="T121" s="369">
        <v>0</v>
      </c>
      <c r="U121" s="369">
        <v>9</v>
      </c>
      <c r="V121" s="369" t="s">
        <v>1980</v>
      </c>
      <c r="W121" s="369" t="s">
        <v>1981</v>
      </c>
      <c r="X121" s="369" t="s">
        <v>1982</v>
      </c>
      <c r="Y121" s="369" t="s">
        <v>1983</v>
      </c>
      <c r="Z121" s="369" t="s">
        <v>1984</v>
      </c>
      <c r="AA121" s="369" t="s">
        <v>2004</v>
      </c>
      <c r="AB121" s="369" t="s">
        <v>1986</v>
      </c>
      <c r="AC121" s="369" t="s">
        <v>1672</v>
      </c>
      <c r="AD121" s="369" t="s">
        <v>1684</v>
      </c>
      <c r="AE121" s="369" t="s">
        <v>1716</v>
      </c>
      <c r="AF121" s="369" t="s">
        <v>1717</v>
      </c>
      <c r="AG121" s="369" t="s">
        <v>1720</v>
      </c>
      <c r="AH121" s="369">
        <v>96248</v>
      </c>
      <c r="AI121" s="369">
        <v>-24809</v>
      </c>
      <c r="AJ121" s="369">
        <v>71439</v>
      </c>
      <c r="AK121" s="370">
        <v>43354.42</v>
      </c>
      <c r="AL121" s="370">
        <v>43354.42</v>
      </c>
      <c r="AM121" s="370">
        <v>0</v>
      </c>
      <c r="AN121" s="370">
        <v>0</v>
      </c>
      <c r="AO121" s="370">
        <v>0</v>
      </c>
      <c r="AP121" s="370">
        <v>21331.1</v>
      </c>
      <c r="AQ121" s="370">
        <v>0</v>
      </c>
      <c r="AR121" s="370">
        <v>18750</v>
      </c>
      <c r="AS121" s="370">
        <v>0</v>
      </c>
      <c r="AT121" s="370">
        <v>0</v>
      </c>
      <c r="AU121" s="370">
        <v>0</v>
      </c>
      <c r="AV121" s="370">
        <v>0</v>
      </c>
      <c r="AW121" s="370">
        <v>0</v>
      </c>
      <c r="AX121" s="370">
        <v>0</v>
      </c>
      <c r="AY121" s="370">
        <v>0</v>
      </c>
      <c r="AZ121" s="370">
        <v>0</v>
      </c>
      <c r="BA121" s="370">
        <v>0</v>
      </c>
      <c r="BB121" s="370">
        <v>0</v>
      </c>
      <c r="BC121" s="370">
        <v>21331.1</v>
      </c>
      <c r="BD121" s="370">
        <v>0</v>
      </c>
      <c r="BE121" s="370">
        <v>3000</v>
      </c>
      <c r="BF121" s="370">
        <v>0</v>
      </c>
      <c r="BG121" s="370">
        <v>0</v>
      </c>
      <c r="BH121" s="370">
        <v>0</v>
      </c>
      <c r="BI121" s="370">
        <v>0</v>
      </c>
      <c r="BJ121" s="370">
        <v>0</v>
      </c>
      <c r="BK121" s="370">
        <v>0</v>
      </c>
      <c r="BL121" s="370">
        <v>0</v>
      </c>
      <c r="BM121" s="370">
        <v>0</v>
      </c>
      <c r="BN121" s="370">
        <v>0</v>
      </c>
      <c r="BO121" s="370">
        <v>21331.1</v>
      </c>
      <c r="BP121" s="370">
        <v>0</v>
      </c>
      <c r="BQ121" s="370">
        <v>3000</v>
      </c>
      <c r="BR121" s="370">
        <v>0</v>
      </c>
      <c r="BS121" s="370">
        <v>0</v>
      </c>
      <c r="BT121" s="370">
        <v>0</v>
      </c>
      <c r="BU121" s="370">
        <v>0</v>
      </c>
      <c r="BV121" s="370">
        <v>0</v>
      </c>
      <c r="BW121" s="370">
        <v>0</v>
      </c>
      <c r="BX121" s="370">
        <v>0</v>
      </c>
      <c r="BY121" s="370">
        <v>0</v>
      </c>
      <c r="BZ121" s="370">
        <v>21331.1</v>
      </c>
      <c r="CA121" s="370">
        <v>0</v>
      </c>
      <c r="CB121" s="370">
        <v>3000</v>
      </c>
      <c r="CC121" s="370">
        <v>0</v>
      </c>
      <c r="CD121" s="370">
        <v>0</v>
      </c>
      <c r="CE121" s="370">
        <v>0</v>
      </c>
      <c r="CF121" s="370">
        <v>0</v>
      </c>
      <c r="CG121" s="370">
        <v>0</v>
      </c>
      <c r="CH121" s="370">
        <v>0</v>
      </c>
      <c r="CI121" s="48" t="s">
        <v>1987</v>
      </c>
      <c r="CJ121" s="48" t="s">
        <v>1991</v>
      </c>
      <c r="CK121" s="48" t="s">
        <v>1990</v>
      </c>
      <c r="CL121" s="48" t="s">
        <v>2011</v>
      </c>
      <c r="CM121" s="48" t="s">
        <v>1990</v>
      </c>
      <c r="CN121" s="48" t="s">
        <v>1990</v>
      </c>
      <c r="CO121" s="48" t="str">
        <f t="shared" si="28"/>
        <v>2.3.1.5.1.1</v>
      </c>
      <c r="CP121" s="48" t="str">
        <f>+VLOOKUP(Tabla1[[#This Row],[ESPECÍFICA]],CLASIFICADOR_,2,0)</f>
        <v>2.3.1.5.1.1 - REPUESTOS Y ACCESORIOS</v>
      </c>
      <c r="CQ121" s="48" t="str">
        <f>+VLOOKUP(Tabla1[[#This Row],[ESPECÍFICA]],CLASIFICADOR_,3,0)</f>
        <v>2.3.1.5 - MATERIALES Y  UTILES</v>
      </c>
      <c r="CR121" s="48" t="str">
        <f>+VLOOKUP(Tabla1[[#This Row],[ESPECÍFICA]],CLASIFICADOR_,4,0)</f>
        <v xml:space="preserve"> </v>
      </c>
      <c r="CS121" s="48">
        <f>+VLOOKUP(Tabla1[[#This Row],[ESPECÍFICA]],CLASIFICADOR_,5,0)</f>
        <v>0</v>
      </c>
      <c r="CT121" s="113" t="str">
        <f>+VLOOKUP(Tabla1[[#This Row],[ESPECÍFICA]],CLASIFICADOR_,6,0)</f>
        <v>N/R</v>
      </c>
      <c r="CU121" s="48" t="str">
        <f>+VLOOKUP(Tabla1[[#This Row],[ESPECÍFICA]],CLASIFICADOR_,7,0)</f>
        <v>N/R</v>
      </c>
      <c r="CV121" s="48">
        <f>+VLOOKUP(Tabla1[[#This Row],[ESPECÍFICA]],CLASIFICADOR_,8,0)</f>
        <v>0</v>
      </c>
      <c r="CW121" s="113" t="str">
        <f>+CONCATENATE("2.",Tabla1[[#This Row],[generica]])</f>
        <v>2.3.BIENES Y SERVICIOS</v>
      </c>
      <c r="CX121" s="48" t="str">
        <f t="shared" si="17"/>
        <v>0009-OTI</v>
      </c>
      <c r="CY121" s="113" t="str">
        <f t="shared" si="18"/>
        <v>0009-OTI</v>
      </c>
      <c r="CZ121" s="20" t="str">
        <f t="shared" si="19"/>
        <v>0009-OTI</v>
      </c>
      <c r="DA121" s="113" t="str">
        <f>+CONCATENATE(Tabla1[[#This Row],[CC COMPLETO]],Tabla1[[#This Row],[ESPECÍFICA]])</f>
        <v>0009-OTI2.3.1.5.1.1</v>
      </c>
      <c r="DB121" s="49">
        <f t="shared" si="20"/>
        <v>40081.1</v>
      </c>
      <c r="DC121" s="49">
        <f t="shared" si="21"/>
        <v>24331.1</v>
      </c>
      <c r="DD121" s="49">
        <f t="shared" si="22"/>
        <v>24331.1</v>
      </c>
      <c r="DE121" s="49">
        <f t="shared" si="23"/>
        <v>28084.58</v>
      </c>
      <c r="DF121" s="49">
        <f t="shared" si="24"/>
        <v>0</v>
      </c>
      <c r="DG121" s="49">
        <f t="shared" si="25"/>
        <v>19023.32</v>
      </c>
      <c r="DH121" s="49">
        <f t="shared" si="26"/>
        <v>47107.9</v>
      </c>
      <c r="DI121" s="50">
        <f t="shared" si="27"/>
        <v>0.2527959022525143</v>
      </c>
      <c r="DJ121" s="78">
        <f>+SUM(Tabla1[[#This Row],[EJECUTADO 01]:[EJECUTADO 06]])</f>
        <v>21331.1</v>
      </c>
      <c r="DK121" s="78">
        <f>+Tabla1[[#This Row],[mto_devenga_01]]</f>
        <v>0</v>
      </c>
      <c r="DL121" s="78">
        <f>+Tabla1[[#This Row],[mto_devenga_02]]</f>
        <v>0</v>
      </c>
      <c r="DM121" s="78">
        <f>+Tabla1[[#This Row],[mto_devenga_03]]</f>
        <v>0</v>
      </c>
      <c r="DN121" s="78">
        <f>+Tabla1[[#This Row],[mto_devenga_04]]</f>
        <v>0</v>
      </c>
      <c r="DO121" s="78">
        <f>+Tabla1[[#This Row],[mto_devenga_05]]</f>
        <v>21331.1</v>
      </c>
      <c r="DP121" s="76">
        <f>+Tabla1[[#This Row],[mto_devenga_06]]</f>
        <v>0</v>
      </c>
      <c r="DQ121" s="76">
        <f>+Tabla1[[#This Row],[mto_devenga_07]]</f>
        <v>3000</v>
      </c>
      <c r="DR121" s="76">
        <f>+Tabla1[[#This Row],[mto_devenga_08]]</f>
        <v>0</v>
      </c>
      <c r="DS121" s="76">
        <f>+Tabla1[[#This Row],[mto_devenga_09]]</f>
        <v>0</v>
      </c>
      <c r="DT121" s="76">
        <f>IFERROR(VLOOKUP(Tabla1[[#This Row],[COD SE]],PF_OCTUBRE,14,0),"0")</f>
        <v>23350</v>
      </c>
      <c r="DU121" s="76">
        <f>IFERROR(VLOOKUP(Tabla1[[#This Row],[COD SE]],PF_OCTUBRE,15,0),"0")</f>
        <v>0</v>
      </c>
      <c r="DV121" s="76">
        <f>IFERROR(VLOOKUP(Tabla1[[#This Row],[COD SE]],PF_OCTUBRE,16,0),"0")</f>
        <v>25350.9</v>
      </c>
      <c r="DW121" s="76">
        <f>+SUM(Tabla1[[#This Row],[EJECUTADO 01]:[PF DICIEMBRE
]])</f>
        <v>73032</v>
      </c>
      <c r="DX121" s="76">
        <f>IFERROR(VLOOKUP(Tabla1[[#This Row],[COD SE]],PF_OCTUBRE,18,0),"0")</f>
        <v>0</v>
      </c>
      <c r="DY121" s="76">
        <f>IFERROR(VLOOKUP(Tabla1[[#This Row],[COD SE]],PF_OCTUBRE,19,0),"0")</f>
        <v>0</v>
      </c>
      <c r="DZ121" s="76">
        <f>IFERROR(VLOOKUP(Tabla1[[#This Row],[COD SE]],PF_OCTUBRE,20,0),"0")</f>
        <v>0</v>
      </c>
      <c r="EA121" s="76">
        <f>+Tabla1[[#This Row],[TOTAL EJEC REAL]]+Tabla1[[#This Row],[SALDO FINAL]]</f>
        <v>73032</v>
      </c>
      <c r="EB121" s="76">
        <f>IFERROR(VLOOKUP(Tabla1[[#This Row],[COD SE]],PF_OCTUBRE,22,0),"0")</f>
        <v>25350.9</v>
      </c>
      <c r="EC121" s="76">
        <f>+IFERROR(VLOOKUP(Tabla1[[#This Row],[COD SE]],SALDO_ESC_2,7,0),0)</f>
        <v>0</v>
      </c>
      <c r="ED121" s="76">
        <f>+IFERROR(VLOOKUP(Tabla1[[#This Row],[COD SE]],SALDO_ESC_3,7,0),0)</f>
        <v>0</v>
      </c>
      <c r="EE121" s="76">
        <f>+Tabla1[[#This Row],[mto_pim]]-Tabla1[[#This Row],[TRANSF ESC2 ]]</f>
        <v>71439</v>
      </c>
      <c r="EF121" s="76">
        <f>+Tabla1[[#This Row],[mto_pim]]-Tabla1[[#This Row],[TRANFS ESC 3 ]]</f>
        <v>71439</v>
      </c>
      <c r="EG121" s="76">
        <f>+IFERROR(VLOOKUP(Tabla1[[#This Row],[COD SE]],HISTORICO,4,0),0)</f>
        <v>0</v>
      </c>
      <c r="EH121" s="76">
        <f>+IFERROR(VLOOKUP(Tabla1[[#This Row],[COD SE]],HISTORICO,5,0),0)</f>
        <v>0</v>
      </c>
      <c r="EI121" s="76">
        <f>+IFERROR(VLOOKUP(Tabla1[[#This Row],[COD SE]],HISTORICO,6,0),0)</f>
        <v>0</v>
      </c>
      <c r="EJ121" s="76">
        <f>+IFERROR(VLOOKUP(Tabla1[[#This Row],[COD SE]],HISTORICO,7,0),0)</f>
        <v>0</v>
      </c>
      <c r="EK121" s="76">
        <f>+IFERROR(VLOOKUP(Tabla1[[#This Row],[COD SE]],HISTORICO,8,0),0)</f>
        <v>0</v>
      </c>
      <c r="EL121" s="76">
        <f>+IFERROR(VLOOKUP(Tabla1[[#This Row],[COD SE]],HISTORICO,9,0),0)</f>
        <v>6000</v>
      </c>
      <c r="EM121" s="76">
        <f>+IFERROR(VLOOKUP(Tabla1[[#This Row],[COD SE]],HISTORICO,10,0),0)</f>
        <v>4000</v>
      </c>
      <c r="EN121" s="76">
        <f>+IFERROR(VLOOKUP(Tabla1[[#This Row],[COD SE]],HISTORICO,11,0),0)</f>
        <v>0</v>
      </c>
      <c r="EO121" s="76">
        <f>+IFERROR(VLOOKUP(Tabla1[[#This Row],[COD SE]],HISTORICO,12,0),0)</f>
        <v>0</v>
      </c>
      <c r="EP121" s="58">
        <f>+SUM(Tabla1[[#This Row],[EJECUTADO 01]:[EJECUTADO 03]])</f>
        <v>0</v>
      </c>
      <c r="EQ121" s="58">
        <f>+SUM(Tabla1[[#This Row],[EJECUTADO 04]:[EJECUTADO 06]])</f>
        <v>21331.1</v>
      </c>
      <c r="ER121" s="58">
        <f>+SUM(Tabla1[[#This Row],[EJECUTADO 07]:[EJECUTADO 09]])</f>
        <v>3000</v>
      </c>
      <c r="ES121" s="58">
        <f>+SUM(Tabla1[[#This Row],[PF OCTUBRE]:[PF DICIEMBRE
]])</f>
        <v>48700.9</v>
      </c>
      <c r="ET121" s="58">
        <f>+SUM(Tabla1[[#This Row],[EJECUTADO 01]:[EJECUTADO 09]])</f>
        <v>24331.1</v>
      </c>
    </row>
    <row r="122" spans="1:150" ht="12.75" customHeight="1" x14ac:dyDescent="0.2">
      <c r="A122" s="369">
        <v>2025</v>
      </c>
      <c r="B122" s="369" t="s">
        <v>1969</v>
      </c>
      <c r="C122" s="369" t="s">
        <v>1970</v>
      </c>
      <c r="D122" s="369" t="s">
        <v>1971</v>
      </c>
      <c r="E122" s="369">
        <v>1650</v>
      </c>
      <c r="F122" s="369" t="s">
        <v>1599</v>
      </c>
      <c r="G122" s="369" t="s">
        <v>1999</v>
      </c>
      <c r="H122" s="369" t="s">
        <v>1606</v>
      </c>
      <c r="I122" s="369" t="s">
        <v>2000</v>
      </c>
      <c r="J122" s="369" t="s">
        <v>2037</v>
      </c>
      <c r="K122" s="369" t="s">
        <v>1975</v>
      </c>
      <c r="L122" s="369" t="s">
        <v>2034</v>
      </c>
      <c r="M122" s="369" t="s">
        <v>2038</v>
      </c>
      <c r="N122" s="369">
        <v>2</v>
      </c>
      <c r="O122" s="369" t="s">
        <v>2041</v>
      </c>
      <c r="P122" s="369" t="s">
        <v>2042</v>
      </c>
      <c r="Q122" s="369">
        <v>88</v>
      </c>
      <c r="R122" s="369">
        <v>0</v>
      </c>
      <c r="S122" s="369">
        <v>0</v>
      </c>
      <c r="T122" s="369">
        <v>0</v>
      </c>
      <c r="U122" s="369">
        <v>9</v>
      </c>
      <c r="V122" s="369" t="s">
        <v>1980</v>
      </c>
      <c r="W122" s="369" t="s">
        <v>1981</v>
      </c>
      <c r="X122" s="369" t="s">
        <v>1982</v>
      </c>
      <c r="Y122" s="369" t="s">
        <v>1983</v>
      </c>
      <c r="Z122" s="369" t="s">
        <v>1984</v>
      </c>
      <c r="AA122" s="369" t="s">
        <v>2004</v>
      </c>
      <c r="AB122" s="369" t="s">
        <v>1986</v>
      </c>
      <c r="AC122" s="369" t="s">
        <v>1672</v>
      </c>
      <c r="AD122" s="369" t="s">
        <v>1684</v>
      </c>
      <c r="AE122" s="369" t="s">
        <v>1716</v>
      </c>
      <c r="AF122" s="369" t="s">
        <v>1764</v>
      </c>
      <c r="AG122" s="369" t="s">
        <v>1765</v>
      </c>
      <c r="AH122" s="369">
        <v>0</v>
      </c>
      <c r="AI122" s="369">
        <v>870</v>
      </c>
      <c r="AJ122" s="369">
        <v>870</v>
      </c>
      <c r="AK122" s="370">
        <v>0</v>
      </c>
      <c r="AL122" s="370">
        <v>0</v>
      </c>
      <c r="AM122" s="370">
        <v>0</v>
      </c>
      <c r="AN122" s="370">
        <v>0</v>
      </c>
      <c r="AO122" s="370">
        <v>0</v>
      </c>
      <c r="AP122" s="370">
        <v>0</v>
      </c>
      <c r="AQ122" s="370">
        <v>0</v>
      </c>
      <c r="AR122" s="370">
        <v>0</v>
      </c>
      <c r="AS122" s="370">
        <v>0</v>
      </c>
      <c r="AT122" s="370">
        <v>0</v>
      </c>
      <c r="AU122" s="370">
        <v>0</v>
      </c>
      <c r="AV122" s="370">
        <v>0</v>
      </c>
      <c r="AW122" s="370">
        <v>0</v>
      </c>
      <c r="AX122" s="370">
        <v>0</v>
      </c>
      <c r="AY122" s="370">
        <v>0</v>
      </c>
      <c r="AZ122" s="370">
        <v>0</v>
      </c>
      <c r="BA122" s="370">
        <v>0</v>
      </c>
      <c r="BB122" s="370">
        <v>0</v>
      </c>
      <c r="BC122" s="370">
        <v>0</v>
      </c>
      <c r="BD122" s="370">
        <v>0</v>
      </c>
      <c r="BE122" s="370">
        <v>0</v>
      </c>
      <c r="BF122" s="370">
        <v>0</v>
      </c>
      <c r="BG122" s="370">
        <v>0</v>
      </c>
      <c r="BH122" s="370">
        <v>0</v>
      </c>
      <c r="BI122" s="370">
        <v>0</v>
      </c>
      <c r="BJ122" s="370">
        <v>0</v>
      </c>
      <c r="BK122" s="370">
        <v>0</v>
      </c>
      <c r="BL122" s="370">
        <v>0</v>
      </c>
      <c r="BM122" s="370">
        <v>0</v>
      </c>
      <c r="BN122" s="370">
        <v>0</v>
      </c>
      <c r="BO122" s="370">
        <v>0</v>
      </c>
      <c r="BP122" s="370">
        <v>0</v>
      </c>
      <c r="BQ122" s="370">
        <v>0</v>
      </c>
      <c r="BR122" s="370">
        <v>0</v>
      </c>
      <c r="BS122" s="370">
        <v>0</v>
      </c>
      <c r="BT122" s="370">
        <v>0</v>
      </c>
      <c r="BU122" s="370">
        <v>0</v>
      </c>
      <c r="BV122" s="370">
        <v>0</v>
      </c>
      <c r="BW122" s="370">
        <v>0</v>
      </c>
      <c r="BX122" s="370">
        <v>0</v>
      </c>
      <c r="BY122" s="370">
        <v>0</v>
      </c>
      <c r="BZ122" s="370">
        <v>0</v>
      </c>
      <c r="CA122" s="370">
        <v>0</v>
      </c>
      <c r="CB122" s="370">
        <v>0</v>
      </c>
      <c r="CC122" s="370">
        <v>0</v>
      </c>
      <c r="CD122" s="370">
        <v>0</v>
      </c>
      <c r="CE122" s="370">
        <v>0</v>
      </c>
      <c r="CF122" s="370">
        <v>0</v>
      </c>
      <c r="CG122" s="370">
        <v>0</v>
      </c>
      <c r="CH122" s="370">
        <v>0</v>
      </c>
      <c r="CI122" s="48" t="s">
        <v>1987</v>
      </c>
      <c r="CJ122" s="48" t="s">
        <v>1991</v>
      </c>
      <c r="CK122" s="48" t="s">
        <v>1990</v>
      </c>
      <c r="CL122" s="48" t="s">
        <v>2011</v>
      </c>
      <c r="CM122" s="48" t="s">
        <v>1991</v>
      </c>
      <c r="CN122" s="48" t="s">
        <v>1990</v>
      </c>
      <c r="CO122" s="48" t="str">
        <f t="shared" si="28"/>
        <v>2.3.1.5.3.1</v>
      </c>
      <c r="CP122" s="48" t="str">
        <f>+VLOOKUP(Tabla1[[#This Row],[ESPECÍFICA]],CLASIFICADOR_,2,0)</f>
        <v>2.3.1.5.3.1 - ASEO, LIMPIEZA Y TOCADOR</v>
      </c>
      <c r="CQ122" s="48" t="str">
        <f>+VLOOKUP(Tabla1[[#This Row],[ESPECÍFICA]],CLASIFICADOR_,3,0)</f>
        <v>2.3.1.5 - MATERIALES Y  UTILES</v>
      </c>
      <c r="CR122" s="48" t="str">
        <f>+VLOOKUP(Tabla1[[#This Row],[ESPECÍFICA]],CLASIFICADOR_,4,0)</f>
        <v xml:space="preserve"> </v>
      </c>
      <c r="CS122" s="48">
        <f>+VLOOKUP(Tabla1[[#This Row],[ESPECÍFICA]],CLASIFICADOR_,5,0)</f>
        <v>0</v>
      </c>
      <c r="CT122" s="113" t="str">
        <f>+VLOOKUP(Tabla1[[#This Row],[ESPECÍFICA]],CLASIFICADOR_,6,0)</f>
        <v>N/R</v>
      </c>
      <c r="CU122" s="48" t="str">
        <f>+VLOOKUP(Tabla1[[#This Row],[ESPECÍFICA]],CLASIFICADOR_,7,0)</f>
        <v>N/R</v>
      </c>
      <c r="CV122" s="48">
        <f>+VLOOKUP(Tabla1[[#This Row],[ESPECÍFICA]],CLASIFICADOR_,8,0)</f>
        <v>0</v>
      </c>
      <c r="CW122" s="113" t="str">
        <f>+CONCATENATE("2.",Tabla1[[#This Row],[generica]])</f>
        <v>2.3.BIENES Y SERVICIOS</v>
      </c>
      <c r="CX122" s="48" t="str">
        <f t="shared" si="17"/>
        <v>0009-OTI</v>
      </c>
      <c r="CY122" s="113" t="str">
        <f t="shared" si="18"/>
        <v>0009-OTI</v>
      </c>
      <c r="CZ122" s="20" t="str">
        <f t="shared" si="19"/>
        <v>0009-OTI</v>
      </c>
      <c r="DA122" s="113" t="str">
        <f>+CONCATENATE(Tabla1[[#This Row],[CC COMPLETO]],Tabla1[[#This Row],[ESPECÍFICA]])</f>
        <v>0009-OTI2.3.1.5.3.1</v>
      </c>
      <c r="DB122" s="49">
        <f t="shared" si="20"/>
        <v>0</v>
      </c>
      <c r="DC122" s="49">
        <f t="shared" si="21"/>
        <v>0</v>
      </c>
      <c r="DD122" s="49">
        <f t="shared" si="22"/>
        <v>0</v>
      </c>
      <c r="DE122" s="49">
        <f t="shared" si="23"/>
        <v>870</v>
      </c>
      <c r="DF122" s="49">
        <f t="shared" si="24"/>
        <v>0</v>
      </c>
      <c r="DG122" s="49">
        <f t="shared" si="25"/>
        <v>0</v>
      </c>
      <c r="DH122" s="49">
        <f t="shared" si="26"/>
        <v>870</v>
      </c>
      <c r="DI122" s="50">
        <f t="shared" si="27"/>
        <v>0</v>
      </c>
      <c r="DJ122" s="78">
        <f>+SUM(Tabla1[[#This Row],[EJECUTADO 01]:[EJECUTADO 06]])</f>
        <v>0</v>
      </c>
      <c r="DK122" s="78">
        <f>+Tabla1[[#This Row],[mto_devenga_01]]</f>
        <v>0</v>
      </c>
      <c r="DL122" s="78">
        <f>+Tabla1[[#This Row],[mto_devenga_02]]</f>
        <v>0</v>
      </c>
      <c r="DM122" s="78">
        <f>+Tabla1[[#This Row],[mto_devenga_03]]</f>
        <v>0</v>
      </c>
      <c r="DN122" s="78">
        <f>+Tabla1[[#This Row],[mto_devenga_04]]</f>
        <v>0</v>
      </c>
      <c r="DO122" s="78">
        <f>+Tabla1[[#This Row],[mto_devenga_05]]</f>
        <v>0</v>
      </c>
      <c r="DP122" s="76">
        <f>+Tabla1[[#This Row],[mto_devenga_06]]</f>
        <v>0</v>
      </c>
      <c r="DQ122" s="76">
        <f>+Tabla1[[#This Row],[mto_devenga_07]]</f>
        <v>0</v>
      </c>
      <c r="DR122" s="76">
        <f>+Tabla1[[#This Row],[mto_devenga_08]]</f>
        <v>0</v>
      </c>
      <c r="DS122" s="76">
        <f>+Tabla1[[#This Row],[mto_devenga_09]]</f>
        <v>0</v>
      </c>
      <c r="DT122" s="76">
        <f>IFERROR(VLOOKUP(Tabla1[[#This Row],[COD SE]],PF_OCTUBRE,14,0),"0")</f>
        <v>860</v>
      </c>
      <c r="DU122" s="76">
        <f>IFERROR(VLOOKUP(Tabla1[[#This Row],[COD SE]],PF_OCTUBRE,15,0),"0")</f>
        <v>0</v>
      </c>
      <c r="DV122" s="76">
        <f>IFERROR(VLOOKUP(Tabla1[[#This Row],[COD SE]],PF_OCTUBRE,16,0),"0")</f>
        <v>0</v>
      </c>
      <c r="DW122" s="76">
        <f>+SUM(Tabla1[[#This Row],[EJECUTADO 01]:[PF DICIEMBRE
]])</f>
        <v>860</v>
      </c>
      <c r="DX122" s="76">
        <f>IFERROR(VLOOKUP(Tabla1[[#This Row],[COD SE]],PF_OCTUBRE,18,0),"0")</f>
        <v>0</v>
      </c>
      <c r="DY122" s="76">
        <f>IFERROR(VLOOKUP(Tabla1[[#This Row],[COD SE]],PF_OCTUBRE,19,0),"0")</f>
        <v>0</v>
      </c>
      <c r="DZ122" s="76">
        <f>IFERROR(VLOOKUP(Tabla1[[#This Row],[COD SE]],PF_OCTUBRE,20,0),"0")</f>
        <v>0</v>
      </c>
      <c r="EA122" s="76">
        <f>+Tabla1[[#This Row],[TOTAL EJEC REAL]]+Tabla1[[#This Row],[SALDO FINAL]]</f>
        <v>860</v>
      </c>
      <c r="EB122" s="76">
        <f>IFERROR(VLOOKUP(Tabla1[[#This Row],[COD SE]],PF_OCTUBRE,22,0),"0")</f>
        <v>0</v>
      </c>
      <c r="EC122" s="76">
        <f>+IFERROR(VLOOKUP(Tabla1[[#This Row],[COD SE]],SALDO_ESC_2,7,0),0)</f>
        <v>0</v>
      </c>
      <c r="ED122" s="76">
        <f>+IFERROR(VLOOKUP(Tabla1[[#This Row],[COD SE]],SALDO_ESC_3,7,0),0)</f>
        <v>0</v>
      </c>
      <c r="EE122" s="76">
        <f>+Tabla1[[#This Row],[mto_pim]]-Tabla1[[#This Row],[TRANSF ESC2 ]]</f>
        <v>870</v>
      </c>
      <c r="EF122" s="76">
        <f>+Tabla1[[#This Row],[mto_pim]]-Tabla1[[#This Row],[TRANFS ESC 3 ]]</f>
        <v>870</v>
      </c>
      <c r="EG122" s="76">
        <f>+IFERROR(VLOOKUP(Tabla1[[#This Row],[COD SE]],HISTORICO,4,0),0)</f>
        <v>0</v>
      </c>
      <c r="EH122" s="76">
        <f>+IFERROR(VLOOKUP(Tabla1[[#This Row],[COD SE]],HISTORICO,5,0),0)</f>
        <v>0</v>
      </c>
      <c r="EI122" s="76">
        <f>+IFERROR(VLOOKUP(Tabla1[[#This Row],[COD SE]],HISTORICO,6,0),0)</f>
        <v>0</v>
      </c>
      <c r="EJ122" s="76">
        <f>+IFERROR(VLOOKUP(Tabla1[[#This Row],[COD SE]],HISTORICO,7,0),0)</f>
        <v>0</v>
      </c>
      <c r="EK122" s="76">
        <f>+IFERROR(VLOOKUP(Tabla1[[#This Row],[COD SE]],HISTORICO,8,0),0)</f>
        <v>0</v>
      </c>
      <c r="EL122" s="76">
        <f>+IFERROR(VLOOKUP(Tabla1[[#This Row],[COD SE]],HISTORICO,9,0),0)</f>
        <v>0</v>
      </c>
      <c r="EM122" s="76">
        <f>+IFERROR(VLOOKUP(Tabla1[[#This Row],[COD SE]],HISTORICO,10,0),0)</f>
        <v>0</v>
      </c>
      <c r="EN122" s="76">
        <f>+IFERROR(VLOOKUP(Tabla1[[#This Row],[COD SE]],HISTORICO,11,0),0)</f>
        <v>0</v>
      </c>
      <c r="EO122" s="76">
        <f>+IFERROR(VLOOKUP(Tabla1[[#This Row],[COD SE]],HISTORICO,12,0),0)</f>
        <v>0</v>
      </c>
      <c r="EP122" s="58">
        <f>+SUM(Tabla1[[#This Row],[EJECUTADO 01]:[EJECUTADO 03]])</f>
        <v>0</v>
      </c>
      <c r="EQ122" s="58">
        <f>+SUM(Tabla1[[#This Row],[EJECUTADO 04]:[EJECUTADO 06]])</f>
        <v>0</v>
      </c>
      <c r="ER122" s="58">
        <f>+SUM(Tabla1[[#This Row],[EJECUTADO 07]:[EJECUTADO 09]])</f>
        <v>0</v>
      </c>
      <c r="ES122" s="58">
        <f>+SUM(Tabla1[[#This Row],[PF OCTUBRE]:[PF DICIEMBRE
]])</f>
        <v>860</v>
      </c>
      <c r="ET122" s="58">
        <f>+SUM(Tabla1[[#This Row],[EJECUTADO 01]:[EJECUTADO 09]])</f>
        <v>0</v>
      </c>
    </row>
    <row r="123" spans="1:150" ht="12.75" customHeight="1" x14ac:dyDescent="0.2">
      <c r="A123" s="369">
        <v>2025</v>
      </c>
      <c r="B123" s="369" t="s">
        <v>1969</v>
      </c>
      <c r="C123" s="369" t="s">
        <v>1970</v>
      </c>
      <c r="D123" s="369" t="s">
        <v>1971</v>
      </c>
      <c r="E123" s="369">
        <v>1650</v>
      </c>
      <c r="F123" s="369" t="s">
        <v>1599</v>
      </c>
      <c r="G123" s="369" t="s">
        <v>1999</v>
      </c>
      <c r="H123" s="369" t="s">
        <v>1606</v>
      </c>
      <c r="I123" s="369" t="s">
        <v>2000</v>
      </c>
      <c r="J123" s="369" t="s">
        <v>2037</v>
      </c>
      <c r="K123" s="369" t="s">
        <v>1975</v>
      </c>
      <c r="L123" s="369" t="s">
        <v>2034</v>
      </c>
      <c r="M123" s="369" t="s">
        <v>2038</v>
      </c>
      <c r="N123" s="369">
        <v>2</v>
      </c>
      <c r="O123" s="369" t="s">
        <v>2041</v>
      </c>
      <c r="P123" s="369" t="s">
        <v>2042</v>
      </c>
      <c r="Q123" s="369">
        <v>88</v>
      </c>
      <c r="R123" s="369">
        <v>0</v>
      </c>
      <c r="S123" s="369">
        <v>0</v>
      </c>
      <c r="T123" s="369">
        <v>0</v>
      </c>
      <c r="U123" s="369">
        <v>9</v>
      </c>
      <c r="V123" s="369" t="s">
        <v>1980</v>
      </c>
      <c r="W123" s="369" t="s">
        <v>1981</v>
      </c>
      <c r="X123" s="369" t="s">
        <v>1982</v>
      </c>
      <c r="Y123" s="369" t="s">
        <v>1983</v>
      </c>
      <c r="Z123" s="369" t="s">
        <v>1984</v>
      </c>
      <c r="AA123" s="369" t="s">
        <v>2004</v>
      </c>
      <c r="AB123" s="369" t="s">
        <v>1986</v>
      </c>
      <c r="AC123" s="369" t="s">
        <v>1656</v>
      </c>
      <c r="AD123" s="369" t="s">
        <v>1668</v>
      </c>
      <c r="AE123" s="369" t="s">
        <v>1669</v>
      </c>
      <c r="AF123" s="369" t="s">
        <v>1669</v>
      </c>
      <c r="AG123" s="369" t="s">
        <v>1671</v>
      </c>
      <c r="AH123" s="369">
        <v>77592</v>
      </c>
      <c r="AI123" s="369">
        <v>-2382</v>
      </c>
      <c r="AJ123" s="369">
        <v>75210</v>
      </c>
      <c r="AK123" s="370">
        <v>61752.28</v>
      </c>
      <c r="AL123" s="370">
        <v>61704.99</v>
      </c>
      <c r="AM123" s="370">
        <v>4719.67</v>
      </c>
      <c r="AN123" s="370">
        <v>4333.6000000000004</v>
      </c>
      <c r="AO123" s="370">
        <v>4333.6000000000004</v>
      </c>
      <c r="AP123" s="370">
        <v>4550.28</v>
      </c>
      <c r="AQ123" s="370">
        <v>4333.6000000000004</v>
      </c>
      <c r="AR123" s="370">
        <v>4501.6000000000004</v>
      </c>
      <c r="AS123" s="370">
        <v>4766.96</v>
      </c>
      <c r="AT123" s="370">
        <v>4766.96</v>
      </c>
      <c r="AU123" s="370">
        <v>4983.6400000000003</v>
      </c>
      <c r="AV123" s="370">
        <v>4435.9399999999996</v>
      </c>
      <c r="AW123" s="370">
        <v>0</v>
      </c>
      <c r="AX123" s="370">
        <v>0</v>
      </c>
      <c r="AY123" s="370">
        <v>4766.96</v>
      </c>
      <c r="AZ123" s="370">
        <v>4333.6000000000004</v>
      </c>
      <c r="BA123" s="370">
        <v>4333.6000000000004</v>
      </c>
      <c r="BB123" s="370">
        <v>4550.28</v>
      </c>
      <c r="BC123" s="370">
        <v>4333.6000000000004</v>
      </c>
      <c r="BD123" s="370">
        <v>4501.6000000000004</v>
      </c>
      <c r="BE123" s="370">
        <v>4766.96</v>
      </c>
      <c r="BF123" s="370">
        <v>4719.67</v>
      </c>
      <c r="BG123" s="370">
        <v>4983.6400000000003</v>
      </c>
      <c r="BH123" s="370">
        <v>4435.9399999999996</v>
      </c>
      <c r="BI123" s="370">
        <v>0</v>
      </c>
      <c r="BJ123" s="370">
        <v>0</v>
      </c>
      <c r="BK123" s="370">
        <v>4766.96</v>
      </c>
      <c r="BL123" s="370">
        <v>4333.6000000000004</v>
      </c>
      <c r="BM123" s="370">
        <v>4333.6000000000004</v>
      </c>
      <c r="BN123" s="370">
        <v>4550.28</v>
      </c>
      <c r="BO123" s="370">
        <v>4333.6000000000004</v>
      </c>
      <c r="BP123" s="370">
        <v>4501.6000000000004</v>
      </c>
      <c r="BQ123" s="370">
        <v>4766.96</v>
      </c>
      <c r="BR123" s="370">
        <v>4719.67</v>
      </c>
      <c r="BS123" s="370">
        <v>4651.9799999999996</v>
      </c>
      <c r="BT123" s="370">
        <v>4767.6000000000004</v>
      </c>
      <c r="BU123" s="370">
        <v>0</v>
      </c>
      <c r="BV123" s="370">
        <v>0</v>
      </c>
      <c r="BW123" s="370">
        <v>4766.96</v>
      </c>
      <c r="BX123" s="370">
        <v>4333.6000000000004</v>
      </c>
      <c r="BY123" s="370">
        <v>4333.6000000000004</v>
      </c>
      <c r="BZ123" s="370">
        <v>4550.28</v>
      </c>
      <c r="CA123" s="370">
        <v>4333.6000000000004</v>
      </c>
      <c r="CB123" s="370">
        <v>4501.6000000000004</v>
      </c>
      <c r="CC123" s="370">
        <v>4766.96</v>
      </c>
      <c r="CD123" s="370">
        <v>4766.96</v>
      </c>
      <c r="CE123" s="370">
        <v>4983.6400000000003</v>
      </c>
      <c r="CF123" s="370">
        <v>4435.9399999999996</v>
      </c>
      <c r="CG123" s="370">
        <v>0</v>
      </c>
      <c r="CH123" s="370">
        <v>0</v>
      </c>
      <c r="CI123" s="48" t="s">
        <v>1987</v>
      </c>
      <c r="CJ123" s="48" t="s">
        <v>1990</v>
      </c>
      <c r="CK123" s="48" t="s">
        <v>1991</v>
      </c>
      <c r="CL123" s="48" t="s">
        <v>1990</v>
      </c>
      <c r="CM123" s="48" t="s">
        <v>1990</v>
      </c>
      <c r="CN123" s="48" t="s">
        <v>2014</v>
      </c>
      <c r="CO123" s="48" t="str">
        <f t="shared" si="28"/>
        <v>2.1.3.1.1.15</v>
      </c>
      <c r="CP123" s="48" t="str">
        <f>+VLOOKUP(Tabla1[[#This Row],[ESPECÍFICA]],CLASIFICADOR_,2,0)</f>
        <v>2.1.3.1.1.15 - CONTRIBUCIONES A ESSALUD DE CONTRATO ADMINISTRATIVO DE SERVICIOS</v>
      </c>
      <c r="CQ123" s="48" t="str">
        <f>+VLOOKUP(Tabla1[[#This Row],[ESPECÍFICA]],CLASIFICADOR_,3,0)</f>
        <v>01.CAS</v>
      </c>
      <c r="CR123" s="48" t="str">
        <f>+VLOOKUP(Tabla1[[#This Row],[ESPECÍFICA]],CLASIFICADOR_,4,0)</f>
        <v xml:space="preserve"> </v>
      </c>
      <c r="CS123" s="48">
        <f>+VLOOKUP(Tabla1[[#This Row],[ESPECÍFICA]],CLASIFICADOR_,5,0)</f>
        <v>0</v>
      </c>
      <c r="CT123" s="113" t="str">
        <f>+VLOOKUP(Tabla1[[#This Row],[ESPECÍFICA]],CLASIFICADOR_,6,0)</f>
        <v>N/R</v>
      </c>
      <c r="CU123" s="48" t="str">
        <f>+VLOOKUP(Tabla1[[#This Row],[ESPECÍFICA]],CLASIFICADOR_,7,0)</f>
        <v>N/R</v>
      </c>
      <c r="CV123" s="48">
        <f>+VLOOKUP(Tabla1[[#This Row],[ESPECÍFICA]],CLASIFICADOR_,8,0)</f>
        <v>0</v>
      </c>
      <c r="CW123" s="113" t="str">
        <f>+CONCATENATE("2.",Tabla1[[#This Row],[generica]])</f>
        <v>2.1.PERSONAL Y OBLIGACIONES SOCIALES</v>
      </c>
      <c r="CX123" s="48" t="str">
        <f t="shared" si="17"/>
        <v>0009-OTI</v>
      </c>
      <c r="CY123" s="113" t="str">
        <f t="shared" si="18"/>
        <v>0009-OTI</v>
      </c>
      <c r="CZ123" s="20" t="str">
        <f t="shared" si="19"/>
        <v>0009-OTI</v>
      </c>
      <c r="DA123" s="113" t="str">
        <f>+CONCATENATE(Tabla1[[#This Row],[CC COMPLETO]],Tabla1[[#This Row],[ESPECÍFICA]])</f>
        <v>0009-OTI2.1.3.1.1.15</v>
      </c>
      <c r="DB123" s="49">
        <f t="shared" si="20"/>
        <v>45725.85</v>
      </c>
      <c r="DC123" s="49">
        <f t="shared" si="21"/>
        <v>45725.85</v>
      </c>
      <c r="DD123" s="49">
        <f t="shared" si="22"/>
        <v>45725.85</v>
      </c>
      <c r="DE123" s="49">
        <f t="shared" si="23"/>
        <v>13457.720000000001</v>
      </c>
      <c r="DF123" s="49">
        <f t="shared" si="24"/>
        <v>47.290000000000873</v>
      </c>
      <c r="DG123" s="49">
        <f t="shared" si="25"/>
        <v>15979.14</v>
      </c>
      <c r="DH123" s="49">
        <f t="shared" si="26"/>
        <v>29484.15</v>
      </c>
      <c r="DI123" s="50">
        <f t="shared" si="27"/>
        <v>0.58931139808227651</v>
      </c>
      <c r="DJ123" s="78">
        <f>+SUM(Tabla1[[#This Row],[EJECUTADO 01]:[EJECUTADO 06]])</f>
        <v>26819.64</v>
      </c>
      <c r="DK123" s="78">
        <f>+Tabla1[[#This Row],[mto_devenga_01]]</f>
        <v>4766.96</v>
      </c>
      <c r="DL123" s="78">
        <f>+Tabla1[[#This Row],[mto_devenga_02]]</f>
        <v>4333.6000000000004</v>
      </c>
      <c r="DM123" s="78">
        <f>+Tabla1[[#This Row],[mto_devenga_03]]</f>
        <v>4333.6000000000004</v>
      </c>
      <c r="DN123" s="78">
        <f>+Tabla1[[#This Row],[mto_devenga_04]]</f>
        <v>4550.28</v>
      </c>
      <c r="DO123" s="78">
        <f>+Tabla1[[#This Row],[mto_devenga_05]]</f>
        <v>4333.6000000000004</v>
      </c>
      <c r="DP123" s="76">
        <f>+Tabla1[[#This Row],[mto_devenga_06]]</f>
        <v>4501.6000000000004</v>
      </c>
      <c r="DQ123" s="76">
        <f>+Tabla1[[#This Row],[mto_devenga_07]]</f>
        <v>4766.96</v>
      </c>
      <c r="DR123" s="76">
        <f>+Tabla1[[#This Row],[mto_devenga_08]]</f>
        <v>4719.67</v>
      </c>
      <c r="DS123" s="76">
        <f>+Tabla1[[#This Row],[mto_devenga_09]]</f>
        <v>4983.6400000000003</v>
      </c>
      <c r="DT123" s="76">
        <f>IFERROR(VLOOKUP(Tabla1[[#This Row],[COD SE]],PF_OCTUBRE,14,0),"0")</f>
        <v>4983.6400000000003</v>
      </c>
      <c r="DU123" s="76">
        <f>IFERROR(VLOOKUP(Tabla1[[#This Row],[COD SE]],PF_OCTUBRE,15,0),"0")</f>
        <v>4983.6400000000003</v>
      </c>
      <c r="DV123" s="76">
        <f>IFERROR(VLOOKUP(Tabla1[[#This Row],[COD SE]],PF_OCTUBRE,16,0),"0")</f>
        <v>5200.3200000000006</v>
      </c>
      <c r="DW123" s="76">
        <f>+SUM(Tabla1[[#This Row],[EJECUTADO 01]:[PF DICIEMBRE
]])</f>
        <v>56457.509999999995</v>
      </c>
      <c r="DX123" s="76">
        <f>IFERROR(VLOOKUP(Tabla1[[#This Row],[COD SE]],PF_OCTUBRE,18,0),"0")</f>
        <v>0</v>
      </c>
      <c r="DY123" s="76">
        <f>IFERROR(VLOOKUP(Tabla1[[#This Row],[COD SE]],PF_OCTUBRE,19,0),"0")</f>
        <v>18752.490000000002</v>
      </c>
      <c r="DZ123" s="76">
        <f>IFERROR(VLOOKUP(Tabla1[[#This Row],[COD SE]],PF_OCTUBRE,20,0),"0")</f>
        <v>18752.490000000002</v>
      </c>
      <c r="EA123" s="76">
        <f>+Tabla1[[#This Row],[TOTAL EJEC REAL]]+Tabla1[[#This Row],[SALDO FINAL]]</f>
        <v>75210</v>
      </c>
      <c r="EB123" s="76">
        <f>IFERROR(VLOOKUP(Tabla1[[#This Row],[COD SE]],PF_OCTUBRE,22,0),"0")</f>
        <v>23952.81</v>
      </c>
      <c r="EC123" s="76">
        <f>+IFERROR(VLOOKUP(Tabla1[[#This Row],[COD SE]],SALDO_ESC_2,7,0),0)</f>
        <v>0</v>
      </c>
      <c r="ED123" s="76">
        <f>+IFERROR(VLOOKUP(Tabla1[[#This Row],[COD SE]],SALDO_ESC_3,7,0),0)</f>
        <v>18752.490000000002</v>
      </c>
      <c r="EE123" s="76">
        <f>+Tabla1[[#This Row],[mto_pim]]-Tabla1[[#This Row],[TRANSF ESC2 ]]</f>
        <v>75210</v>
      </c>
      <c r="EF123" s="76">
        <f>+Tabla1[[#This Row],[mto_pim]]-Tabla1[[#This Row],[TRANFS ESC 3 ]]</f>
        <v>56457.509999999995</v>
      </c>
      <c r="EG123" s="76">
        <f>+IFERROR(VLOOKUP(Tabla1[[#This Row],[COD SE]],HISTORICO,4,0),0)</f>
        <v>5617.4800000000014</v>
      </c>
      <c r="EH123" s="76">
        <f>+IFERROR(VLOOKUP(Tabla1[[#This Row],[COD SE]],HISTORICO,5,0),0)</f>
        <v>4550.28</v>
      </c>
      <c r="EI123" s="76">
        <f>+IFERROR(VLOOKUP(Tabla1[[#This Row],[COD SE]],HISTORICO,6,0),0)</f>
        <v>4333.5999999999995</v>
      </c>
      <c r="EJ123" s="76">
        <f>+IFERROR(VLOOKUP(Tabla1[[#This Row],[COD SE]],HISTORICO,7,0),0)</f>
        <v>4766.96</v>
      </c>
      <c r="EK123" s="76">
        <f>+IFERROR(VLOOKUP(Tabla1[[#This Row],[COD SE]],HISTORICO,8,0),0)</f>
        <v>4333.5999999999995</v>
      </c>
      <c r="EL123" s="76">
        <f>+IFERROR(VLOOKUP(Tabla1[[#This Row],[COD SE]],HISTORICO,9,0),0)</f>
        <v>3683.559999999999</v>
      </c>
      <c r="EM123" s="76">
        <f>+IFERROR(VLOOKUP(Tabla1[[#This Row],[COD SE]],HISTORICO,10,0),0)</f>
        <v>4983.6400000000003</v>
      </c>
      <c r="EN123" s="76">
        <f>+IFERROR(VLOOKUP(Tabla1[[#This Row],[COD SE]],HISTORICO,11,0),0)</f>
        <v>4766.96</v>
      </c>
      <c r="EO123" s="76">
        <f>+IFERROR(VLOOKUP(Tabla1[[#This Row],[COD SE]],HISTORICO,12,0),0)</f>
        <v>4983.6400000000003</v>
      </c>
      <c r="EP123" s="58">
        <f>+SUM(Tabla1[[#This Row],[EJECUTADO 01]:[EJECUTADO 03]])</f>
        <v>13434.160000000002</v>
      </c>
      <c r="EQ123" s="58">
        <f>+SUM(Tabla1[[#This Row],[EJECUTADO 04]:[EJECUTADO 06]])</f>
        <v>13385.480000000001</v>
      </c>
      <c r="ER123" s="58">
        <f>+SUM(Tabla1[[#This Row],[EJECUTADO 07]:[EJECUTADO 09]])</f>
        <v>14470.27</v>
      </c>
      <c r="ES123" s="58">
        <f>+SUM(Tabla1[[#This Row],[PF OCTUBRE]:[PF DICIEMBRE
]])</f>
        <v>15167.600000000002</v>
      </c>
      <c r="ET123" s="58">
        <f>+SUM(Tabla1[[#This Row],[EJECUTADO 01]:[EJECUTADO 09]])</f>
        <v>41289.909999999996</v>
      </c>
    </row>
    <row r="124" spans="1:150" ht="12.75" customHeight="1" x14ac:dyDescent="0.2">
      <c r="A124" s="369">
        <v>2025</v>
      </c>
      <c r="B124" s="369" t="s">
        <v>1969</v>
      </c>
      <c r="C124" s="369" t="s">
        <v>1970</v>
      </c>
      <c r="D124" s="369" t="s">
        <v>1971</v>
      </c>
      <c r="E124" s="369">
        <v>1650</v>
      </c>
      <c r="F124" s="369" t="s">
        <v>1599</v>
      </c>
      <c r="G124" s="369" t="s">
        <v>1999</v>
      </c>
      <c r="H124" s="369" t="s">
        <v>1606</v>
      </c>
      <c r="I124" s="369" t="s">
        <v>2000</v>
      </c>
      <c r="J124" s="369" t="s">
        <v>2037</v>
      </c>
      <c r="K124" s="369" t="s">
        <v>1975</v>
      </c>
      <c r="L124" s="369" t="s">
        <v>2034</v>
      </c>
      <c r="M124" s="369" t="s">
        <v>2038</v>
      </c>
      <c r="N124" s="369">
        <v>2</v>
      </c>
      <c r="O124" s="369" t="s">
        <v>2041</v>
      </c>
      <c r="P124" s="369" t="s">
        <v>2042</v>
      </c>
      <c r="Q124" s="369">
        <v>88</v>
      </c>
      <c r="R124" s="369">
        <v>0</v>
      </c>
      <c r="S124" s="369">
        <v>0</v>
      </c>
      <c r="T124" s="369">
        <v>0</v>
      </c>
      <c r="U124" s="369">
        <v>9</v>
      </c>
      <c r="V124" s="369" t="s">
        <v>1980</v>
      </c>
      <c r="W124" s="369" t="s">
        <v>1981</v>
      </c>
      <c r="X124" s="369" t="s">
        <v>1982</v>
      </c>
      <c r="Y124" s="369" t="s">
        <v>1983</v>
      </c>
      <c r="Z124" s="369" t="s">
        <v>1984</v>
      </c>
      <c r="AA124" s="369" t="s">
        <v>1985</v>
      </c>
      <c r="AB124" s="369" t="s">
        <v>1986</v>
      </c>
      <c r="AC124" s="369" t="s">
        <v>1643</v>
      </c>
      <c r="AD124" s="369" t="s">
        <v>1702</v>
      </c>
      <c r="AE124" s="369" t="s">
        <v>1703</v>
      </c>
      <c r="AF124" s="369" t="s">
        <v>1704</v>
      </c>
      <c r="AG124" s="369" t="s">
        <v>1705</v>
      </c>
      <c r="AH124" s="369">
        <v>0</v>
      </c>
      <c r="AI124" s="369">
        <v>0</v>
      </c>
      <c r="AJ124" s="369">
        <v>0</v>
      </c>
      <c r="AK124" s="370">
        <v>0</v>
      </c>
      <c r="AL124" s="370">
        <v>0</v>
      </c>
      <c r="AM124" s="370">
        <v>0</v>
      </c>
      <c r="AN124" s="370">
        <v>0</v>
      </c>
      <c r="AO124" s="370">
        <v>0</v>
      </c>
      <c r="AP124" s="370">
        <v>0</v>
      </c>
      <c r="AQ124" s="370">
        <v>0</v>
      </c>
      <c r="AR124" s="370">
        <v>0</v>
      </c>
      <c r="AS124" s="370">
        <v>0</v>
      </c>
      <c r="AT124" s="370">
        <v>0</v>
      </c>
      <c r="AU124" s="370">
        <v>0</v>
      </c>
      <c r="AV124" s="370">
        <v>0</v>
      </c>
      <c r="AW124" s="370">
        <v>0</v>
      </c>
      <c r="AX124" s="370">
        <v>0</v>
      </c>
      <c r="AY124" s="370">
        <v>0</v>
      </c>
      <c r="AZ124" s="370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0</v>
      </c>
      <c r="BF124" s="370">
        <v>0</v>
      </c>
      <c r="BG124" s="370">
        <v>0</v>
      </c>
      <c r="BH124" s="370">
        <v>0</v>
      </c>
      <c r="BI124" s="370">
        <v>0</v>
      </c>
      <c r="BJ124" s="370">
        <v>0</v>
      </c>
      <c r="BK124" s="370">
        <v>0</v>
      </c>
      <c r="BL124" s="370">
        <v>0</v>
      </c>
      <c r="BM124" s="370">
        <v>0</v>
      </c>
      <c r="BN124" s="370">
        <v>0</v>
      </c>
      <c r="BO124" s="370">
        <v>0</v>
      </c>
      <c r="BP124" s="370">
        <v>0</v>
      </c>
      <c r="BQ124" s="370">
        <v>0</v>
      </c>
      <c r="BR124" s="370">
        <v>0</v>
      </c>
      <c r="BS124" s="370">
        <v>0</v>
      </c>
      <c r="BT124" s="370">
        <v>0</v>
      </c>
      <c r="BU124" s="370">
        <v>0</v>
      </c>
      <c r="BV124" s="370">
        <v>0</v>
      </c>
      <c r="BW124" s="370">
        <v>0</v>
      </c>
      <c r="BX124" s="370">
        <v>0</v>
      </c>
      <c r="BY124" s="370">
        <v>0</v>
      </c>
      <c r="BZ124" s="370">
        <v>0</v>
      </c>
      <c r="CA124" s="370">
        <v>0</v>
      </c>
      <c r="CB124" s="370">
        <v>0</v>
      </c>
      <c r="CC124" s="370">
        <v>0</v>
      </c>
      <c r="CD124" s="370">
        <v>0</v>
      </c>
      <c r="CE124" s="370">
        <v>0</v>
      </c>
      <c r="CF124" s="370">
        <v>0</v>
      </c>
      <c r="CG124" s="370">
        <v>0</v>
      </c>
      <c r="CH124" s="370">
        <v>0</v>
      </c>
      <c r="CI124" s="48" t="s">
        <v>1987</v>
      </c>
      <c r="CJ124" s="48" t="s">
        <v>1988</v>
      </c>
      <c r="CK124" s="48" t="s">
        <v>1991</v>
      </c>
      <c r="CL124" s="48" t="s">
        <v>1987</v>
      </c>
      <c r="CM124" s="48" t="s">
        <v>1991</v>
      </c>
      <c r="CN124" s="48" t="s">
        <v>1990</v>
      </c>
      <c r="CO124" s="48" t="str">
        <f t="shared" si="28"/>
        <v>2.6.3.2.3.1</v>
      </c>
      <c r="CP124" s="48" t="str">
        <f>+VLOOKUP(Tabla1[[#This Row],[ESPECÍFICA]],CLASIFICADOR_,2,0)</f>
        <v>2.6.3.2.3.1 - EQUIPOS COMPUTACIONALES Y PERIFERICOS</v>
      </c>
      <c r="CQ124" s="48" t="str">
        <f>+VLOOKUP(Tabla1[[#This Row],[ESPECÍFICA]],CLASIFICADOR_,3,0)</f>
        <v>2.6.3.2 - ADQUISICION DE MAQUINARIAS, EQUIPO Y MOBILIARIO</v>
      </c>
      <c r="CR124" s="48" t="str">
        <f>+VLOOKUP(Tabla1[[#This Row],[ESPECÍFICA]],CLASIFICADOR_,4,0)</f>
        <v xml:space="preserve"> </v>
      </c>
      <c r="CS124" s="48">
        <f>+VLOOKUP(Tabla1[[#This Row],[ESPECÍFICA]],CLASIFICADOR_,5,0)</f>
        <v>0</v>
      </c>
      <c r="CT124" s="113" t="str">
        <f>+VLOOKUP(Tabla1[[#This Row],[ESPECÍFICA]],CLASIFICADOR_,6,0)</f>
        <v>N/R</v>
      </c>
      <c r="CU124" s="48" t="str">
        <f>+VLOOKUP(Tabla1[[#This Row],[ESPECÍFICA]],CLASIFICADOR_,7,0)</f>
        <v>N/R</v>
      </c>
      <c r="CV124" s="48">
        <f>+VLOOKUP(Tabla1[[#This Row],[ESPECÍFICA]],CLASIFICADOR_,8,0)</f>
        <v>0</v>
      </c>
      <c r="CW124" s="113" t="str">
        <f>+CONCATENATE("2.",Tabla1[[#This Row],[generica]])</f>
        <v>2.6.ADQUISICION DE ACTIVOS NO FINANCIEROS</v>
      </c>
      <c r="CX124" s="48" t="str">
        <f t="shared" si="17"/>
        <v>0009-OTI</v>
      </c>
      <c r="CY124" s="113" t="str">
        <f t="shared" si="18"/>
        <v>0009-OTI</v>
      </c>
      <c r="CZ124" s="20" t="str">
        <f t="shared" si="19"/>
        <v>0009-OTI</v>
      </c>
      <c r="DA124" s="113" t="str">
        <f>+CONCATENATE(Tabla1[[#This Row],[CC COMPLETO]],Tabla1[[#This Row],[ESPECÍFICA]])</f>
        <v>0009-OTI2.6.3.2.3.1</v>
      </c>
      <c r="DB124" s="49">
        <f t="shared" si="20"/>
        <v>0</v>
      </c>
      <c r="DC124" s="49">
        <f t="shared" si="21"/>
        <v>0</v>
      </c>
      <c r="DD124" s="49">
        <f t="shared" si="22"/>
        <v>0</v>
      </c>
      <c r="DE124" s="49">
        <f t="shared" si="23"/>
        <v>0</v>
      </c>
      <c r="DF124" s="49">
        <f t="shared" si="24"/>
        <v>0</v>
      </c>
      <c r="DG124" s="49">
        <f t="shared" si="25"/>
        <v>0</v>
      </c>
      <c r="DH124" s="49">
        <f t="shared" si="26"/>
        <v>0</v>
      </c>
      <c r="DI124" s="50">
        <f t="shared" si="27"/>
        <v>0</v>
      </c>
      <c r="DJ124" s="78">
        <f>+SUM(Tabla1[[#This Row],[EJECUTADO 01]:[EJECUTADO 06]])</f>
        <v>0</v>
      </c>
      <c r="DK124" s="78">
        <f>+Tabla1[[#This Row],[mto_devenga_01]]</f>
        <v>0</v>
      </c>
      <c r="DL124" s="78">
        <f>+Tabla1[[#This Row],[mto_devenga_02]]</f>
        <v>0</v>
      </c>
      <c r="DM124" s="78">
        <f>+Tabla1[[#This Row],[mto_devenga_03]]</f>
        <v>0</v>
      </c>
      <c r="DN124" s="78">
        <f>+Tabla1[[#This Row],[mto_devenga_04]]</f>
        <v>0</v>
      </c>
      <c r="DO124" s="78">
        <f>+Tabla1[[#This Row],[mto_devenga_05]]</f>
        <v>0</v>
      </c>
      <c r="DP124" s="76">
        <f>+Tabla1[[#This Row],[mto_devenga_06]]</f>
        <v>0</v>
      </c>
      <c r="DQ124" s="76">
        <f>+Tabla1[[#This Row],[mto_devenga_07]]</f>
        <v>0</v>
      </c>
      <c r="DR124" s="76">
        <f>+Tabla1[[#This Row],[mto_devenga_08]]</f>
        <v>0</v>
      </c>
      <c r="DS124" s="76">
        <f>+Tabla1[[#This Row],[mto_devenga_09]]</f>
        <v>0</v>
      </c>
      <c r="DT124" s="76" t="str">
        <f>IFERROR(VLOOKUP(Tabla1[[#This Row],[COD SE]],PF_OCTUBRE,14,0),"0")</f>
        <v>0</v>
      </c>
      <c r="DU124" s="76" t="str">
        <f>IFERROR(VLOOKUP(Tabla1[[#This Row],[COD SE]],PF_OCTUBRE,15,0),"0")</f>
        <v>0</v>
      </c>
      <c r="DV124" s="76" t="str">
        <f>IFERROR(VLOOKUP(Tabla1[[#This Row],[COD SE]],PF_OCTUBRE,16,0),"0")</f>
        <v>0</v>
      </c>
      <c r="DW124" s="76">
        <f>+SUM(Tabla1[[#This Row],[EJECUTADO 01]:[PF DICIEMBRE
]])</f>
        <v>0</v>
      </c>
      <c r="DX124" s="76" t="str">
        <f>IFERROR(VLOOKUP(Tabla1[[#This Row],[COD SE]],PF_OCTUBRE,18,0),"0")</f>
        <v>0</v>
      </c>
      <c r="DY124" s="76" t="str">
        <f>IFERROR(VLOOKUP(Tabla1[[#This Row],[COD SE]],PF_OCTUBRE,19,0),"0")</f>
        <v>0</v>
      </c>
      <c r="DZ124" s="76" t="str">
        <f>IFERROR(VLOOKUP(Tabla1[[#This Row],[COD SE]],PF_OCTUBRE,20,0),"0")</f>
        <v>0</v>
      </c>
      <c r="EA124" s="76">
        <f>+Tabla1[[#This Row],[TOTAL EJEC REAL]]+Tabla1[[#This Row],[SALDO FINAL]]</f>
        <v>0</v>
      </c>
      <c r="EB124" s="76" t="str">
        <f>IFERROR(VLOOKUP(Tabla1[[#This Row],[COD SE]],PF_OCTUBRE,22,0),"0")</f>
        <v>0</v>
      </c>
      <c r="EC124" s="76">
        <f>+IFERROR(VLOOKUP(Tabla1[[#This Row],[COD SE]],SALDO_ESC_2,7,0),0)</f>
        <v>0</v>
      </c>
      <c r="ED124" s="76">
        <f>+IFERROR(VLOOKUP(Tabla1[[#This Row],[COD SE]],SALDO_ESC_3,7,0),0)</f>
        <v>0</v>
      </c>
      <c r="EE124" s="76">
        <f>+Tabla1[[#This Row],[mto_pim]]-Tabla1[[#This Row],[TRANSF ESC2 ]]</f>
        <v>0</v>
      </c>
      <c r="EF124" s="76">
        <f>+Tabla1[[#This Row],[mto_pim]]-Tabla1[[#This Row],[TRANFS ESC 3 ]]</f>
        <v>0</v>
      </c>
      <c r="EG124" s="76">
        <f>+IFERROR(VLOOKUP(Tabla1[[#This Row],[COD SE]],HISTORICO,4,0),0)</f>
        <v>0</v>
      </c>
      <c r="EH124" s="76">
        <f>+IFERROR(VLOOKUP(Tabla1[[#This Row],[COD SE]],HISTORICO,5,0),0)</f>
        <v>0</v>
      </c>
      <c r="EI124" s="76">
        <f>+IFERROR(VLOOKUP(Tabla1[[#This Row],[COD SE]],HISTORICO,6,0),0)</f>
        <v>0</v>
      </c>
      <c r="EJ124" s="76">
        <f>+IFERROR(VLOOKUP(Tabla1[[#This Row],[COD SE]],HISTORICO,7,0),0)</f>
        <v>0</v>
      </c>
      <c r="EK124" s="76">
        <f>+IFERROR(VLOOKUP(Tabla1[[#This Row],[COD SE]],HISTORICO,8,0),0)</f>
        <v>0</v>
      </c>
      <c r="EL124" s="76">
        <f>+IFERROR(VLOOKUP(Tabla1[[#This Row],[COD SE]],HISTORICO,9,0),0)</f>
        <v>0</v>
      </c>
      <c r="EM124" s="76">
        <f>+IFERROR(VLOOKUP(Tabla1[[#This Row],[COD SE]],HISTORICO,10,0),0)</f>
        <v>0</v>
      </c>
      <c r="EN124" s="76">
        <f>+IFERROR(VLOOKUP(Tabla1[[#This Row],[COD SE]],HISTORICO,11,0),0)</f>
        <v>0</v>
      </c>
      <c r="EO124" s="76">
        <f>+IFERROR(VLOOKUP(Tabla1[[#This Row],[COD SE]],HISTORICO,12,0),0)</f>
        <v>0</v>
      </c>
      <c r="EP124" s="58">
        <f>+SUM(Tabla1[[#This Row],[EJECUTADO 01]:[EJECUTADO 03]])</f>
        <v>0</v>
      </c>
      <c r="EQ124" s="58">
        <f>+SUM(Tabla1[[#This Row],[EJECUTADO 04]:[EJECUTADO 06]])</f>
        <v>0</v>
      </c>
      <c r="ER124" s="58">
        <f>+SUM(Tabla1[[#This Row],[EJECUTADO 07]:[EJECUTADO 09]])</f>
        <v>0</v>
      </c>
      <c r="ES124" s="58">
        <f>+SUM(Tabla1[[#This Row],[PF OCTUBRE]:[PF DICIEMBRE
]])</f>
        <v>0</v>
      </c>
      <c r="ET124" s="58">
        <f>+SUM(Tabla1[[#This Row],[EJECUTADO 01]:[EJECUTADO 09]])</f>
        <v>0</v>
      </c>
    </row>
    <row r="125" spans="1:150" ht="12.75" customHeight="1" x14ac:dyDescent="0.2">
      <c r="A125" s="369">
        <v>2025</v>
      </c>
      <c r="B125" s="369" t="s">
        <v>1969</v>
      </c>
      <c r="C125" s="369" t="s">
        <v>1970</v>
      </c>
      <c r="D125" s="369" t="s">
        <v>1971</v>
      </c>
      <c r="E125" s="369">
        <v>1650</v>
      </c>
      <c r="F125" s="369" t="s">
        <v>1599</v>
      </c>
      <c r="G125" s="369" t="s">
        <v>1999</v>
      </c>
      <c r="H125" s="369" t="s">
        <v>1606</v>
      </c>
      <c r="I125" s="369" t="s">
        <v>2000</v>
      </c>
      <c r="J125" s="369" t="s">
        <v>2037</v>
      </c>
      <c r="K125" s="369" t="s">
        <v>1975</v>
      </c>
      <c r="L125" s="369" t="s">
        <v>2034</v>
      </c>
      <c r="M125" s="369" t="s">
        <v>2038</v>
      </c>
      <c r="N125" s="369">
        <v>2</v>
      </c>
      <c r="O125" s="369" t="s">
        <v>2041</v>
      </c>
      <c r="P125" s="369" t="s">
        <v>2042</v>
      </c>
      <c r="Q125" s="369">
        <v>88</v>
      </c>
      <c r="R125" s="369">
        <v>0</v>
      </c>
      <c r="S125" s="369">
        <v>0</v>
      </c>
      <c r="T125" s="369">
        <v>0</v>
      </c>
      <c r="U125" s="369">
        <v>9</v>
      </c>
      <c r="V125" s="369" t="s">
        <v>1980</v>
      </c>
      <c r="W125" s="369" t="s">
        <v>1981</v>
      </c>
      <c r="X125" s="369" t="s">
        <v>1982</v>
      </c>
      <c r="Y125" s="369" t="s">
        <v>1983</v>
      </c>
      <c r="Z125" s="369" t="s">
        <v>1984</v>
      </c>
      <c r="AA125" s="369" t="s">
        <v>1985</v>
      </c>
      <c r="AB125" s="369" t="s">
        <v>1986</v>
      </c>
      <c r="AC125" s="369" t="s">
        <v>1643</v>
      </c>
      <c r="AD125" s="369" t="s">
        <v>1702</v>
      </c>
      <c r="AE125" s="369" t="s">
        <v>1703</v>
      </c>
      <c r="AF125" s="369" t="s">
        <v>1704</v>
      </c>
      <c r="AG125" s="369" t="s">
        <v>2043</v>
      </c>
      <c r="AH125" s="369">
        <v>0</v>
      </c>
      <c r="AI125" s="369">
        <v>9485</v>
      </c>
      <c r="AJ125" s="369">
        <v>9485</v>
      </c>
      <c r="AK125" s="370">
        <v>0</v>
      </c>
      <c r="AL125" s="370">
        <v>0</v>
      </c>
      <c r="AM125" s="370">
        <v>0</v>
      </c>
      <c r="AN125" s="370">
        <v>0</v>
      </c>
      <c r="AO125" s="370">
        <v>0</v>
      </c>
      <c r="AP125" s="370">
        <v>0</v>
      </c>
      <c r="AQ125" s="370">
        <v>0</v>
      </c>
      <c r="AR125" s="370">
        <v>0</v>
      </c>
      <c r="AS125" s="370">
        <v>0</v>
      </c>
      <c r="AT125" s="370">
        <v>0</v>
      </c>
      <c r="AU125" s="370">
        <v>0</v>
      </c>
      <c r="AV125" s="370">
        <v>0</v>
      </c>
      <c r="AW125" s="370">
        <v>0</v>
      </c>
      <c r="AX125" s="370">
        <v>0</v>
      </c>
      <c r="AY125" s="370">
        <v>0</v>
      </c>
      <c r="AZ125" s="370">
        <v>0</v>
      </c>
      <c r="BA125" s="370">
        <v>0</v>
      </c>
      <c r="BB125" s="370">
        <v>0</v>
      </c>
      <c r="BC125" s="370">
        <v>0</v>
      </c>
      <c r="BD125" s="370">
        <v>0</v>
      </c>
      <c r="BE125" s="370">
        <v>0</v>
      </c>
      <c r="BF125" s="370">
        <v>0</v>
      </c>
      <c r="BG125" s="370">
        <v>0</v>
      </c>
      <c r="BH125" s="370">
        <v>0</v>
      </c>
      <c r="BI125" s="370">
        <v>0</v>
      </c>
      <c r="BJ125" s="370">
        <v>0</v>
      </c>
      <c r="BK125" s="370">
        <v>0</v>
      </c>
      <c r="BL125" s="370">
        <v>0</v>
      </c>
      <c r="BM125" s="370">
        <v>0</v>
      </c>
      <c r="BN125" s="370">
        <v>0</v>
      </c>
      <c r="BO125" s="370">
        <v>0</v>
      </c>
      <c r="BP125" s="370">
        <v>0</v>
      </c>
      <c r="BQ125" s="370">
        <v>0</v>
      </c>
      <c r="BR125" s="370">
        <v>0</v>
      </c>
      <c r="BS125" s="370">
        <v>0</v>
      </c>
      <c r="BT125" s="370">
        <v>0</v>
      </c>
      <c r="BU125" s="370">
        <v>0</v>
      </c>
      <c r="BV125" s="370">
        <v>0</v>
      </c>
      <c r="BW125" s="370">
        <v>0</v>
      </c>
      <c r="BX125" s="370">
        <v>0</v>
      </c>
      <c r="BY125" s="370">
        <v>0</v>
      </c>
      <c r="BZ125" s="370">
        <v>0</v>
      </c>
      <c r="CA125" s="370">
        <v>0</v>
      </c>
      <c r="CB125" s="370">
        <v>0</v>
      </c>
      <c r="CC125" s="370">
        <v>0</v>
      </c>
      <c r="CD125" s="370">
        <v>0</v>
      </c>
      <c r="CE125" s="370">
        <v>0</v>
      </c>
      <c r="CF125" s="370">
        <v>0</v>
      </c>
      <c r="CG125" s="370">
        <v>0</v>
      </c>
      <c r="CH125" s="370">
        <v>0</v>
      </c>
      <c r="CI125" s="48" t="s">
        <v>1987</v>
      </c>
      <c r="CJ125" s="48" t="s">
        <v>1988</v>
      </c>
      <c r="CK125" s="48" t="s">
        <v>1991</v>
      </c>
      <c r="CL125" s="48" t="s">
        <v>1987</v>
      </c>
      <c r="CM125" s="48" t="s">
        <v>1991</v>
      </c>
      <c r="CN125" s="48" t="s">
        <v>1991</v>
      </c>
      <c r="CO125" s="48" t="str">
        <f t="shared" si="28"/>
        <v>2.6.3.2.3.3</v>
      </c>
      <c r="CP125" s="48" t="str">
        <f>+VLOOKUP(Tabla1[[#This Row],[ESPECÍFICA]],CLASIFICADOR_,2,0)</f>
        <v>2.6.3.2.3.3 - EQUIPOS DE TELECOMUNICACIONES</v>
      </c>
      <c r="CQ125" s="48" t="str">
        <f>+VLOOKUP(Tabla1[[#This Row],[ESPECÍFICA]],CLASIFICADOR_,3,0)</f>
        <v>2.6.3.2 - ADQUISICION DE MAQUINARIAS, EQUIPO Y MOBILIARIO</v>
      </c>
      <c r="CR125" s="48" t="str">
        <f>+VLOOKUP(Tabla1[[#This Row],[ESPECÍFICA]],CLASIFICADOR_,4,0)</f>
        <v xml:space="preserve"> </v>
      </c>
      <c r="CS125" s="48">
        <f>+VLOOKUP(Tabla1[[#This Row],[ESPECÍFICA]],CLASIFICADOR_,5,0)</f>
        <v>0</v>
      </c>
      <c r="CT125" s="113" t="str">
        <f>+VLOOKUP(Tabla1[[#This Row],[ESPECÍFICA]],CLASIFICADOR_,6,0)</f>
        <v>N/R</v>
      </c>
      <c r="CU125" s="48" t="str">
        <f>+VLOOKUP(Tabla1[[#This Row],[ESPECÍFICA]],CLASIFICADOR_,7,0)</f>
        <v>N/R</v>
      </c>
      <c r="CV125" s="48">
        <f>+VLOOKUP(Tabla1[[#This Row],[ESPECÍFICA]],CLASIFICADOR_,8,0)</f>
        <v>0</v>
      </c>
      <c r="CW125" s="113" t="str">
        <f>+CONCATENATE("2.",Tabla1[[#This Row],[generica]])</f>
        <v>2.6.ADQUISICION DE ACTIVOS NO FINANCIEROS</v>
      </c>
      <c r="CX125" s="48" t="str">
        <f t="shared" si="17"/>
        <v>0009-OTI</v>
      </c>
      <c r="CY125" s="113" t="str">
        <f t="shared" si="18"/>
        <v>0009-OTI</v>
      </c>
      <c r="CZ125" s="20" t="str">
        <f t="shared" si="19"/>
        <v>0009-OTI</v>
      </c>
      <c r="DA125" s="113" t="str">
        <f>+CONCATENATE(Tabla1[[#This Row],[CC COMPLETO]],Tabla1[[#This Row],[ESPECÍFICA]])</f>
        <v>0009-OTI2.6.3.2.3.3</v>
      </c>
      <c r="DB125" s="49">
        <f t="shared" si="20"/>
        <v>0</v>
      </c>
      <c r="DC125" s="49">
        <f t="shared" si="21"/>
        <v>0</v>
      </c>
      <c r="DD125" s="49">
        <f t="shared" si="22"/>
        <v>0</v>
      </c>
      <c r="DE125" s="49">
        <f t="shared" si="23"/>
        <v>9485</v>
      </c>
      <c r="DF125" s="49">
        <f t="shared" si="24"/>
        <v>0</v>
      </c>
      <c r="DG125" s="49">
        <f t="shared" si="25"/>
        <v>0</v>
      </c>
      <c r="DH125" s="49">
        <f t="shared" si="26"/>
        <v>9485</v>
      </c>
      <c r="DI125" s="50">
        <f t="shared" si="27"/>
        <v>0</v>
      </c>
      <c r="DJ125" s="78">
        <f>+SUM(Tabla1[[#This Row],[EJECUTADO 01]:[EJECUTADO 06]])</f>
        <v>0</v>
      </c>
      <c r="DK125" s="78">
        <f>+Tabla1[[#This Row],[mto_devenga_01]]</f>
        <v>0</v>
      </c>
      <c r="DL125" s="78">
        <f>+Tabla1[[#This Row],[mto_devenga_02]]</f>
        <v>0</v>
      </c>
      <c r="DM125" s="78">
        <f>+Tabla1[[#This Row],[mto_devenga_03]]</f>
        <v>0</v>
      </c>
      <c r="DN125" s="78">
        <f>+Tabla1[[#This Row],[mto_devenga_04]]</f>
        <v>0</v>
      </c>
      <c r="DO125" s="78">
        <f>+Tabla1[[#This Row],[mto_devenga_05]]</f>
        <v>0</v>
      </c>
      <c r="DP125" s="76">
        <f>+Tabla1[[#This Row],[mto_devenga_06]]</f>
        <v>0</v>
      </c>
      <c r="DQ125" s="76">
        <f>+Tabla1[[#This Row],[mto_devenga_07]]</f>
        <v>0</v>
      </c>
      <c r="DR125" s="76">
        <f>+Tabla1[[#This Row],[mto_devenga_08]]</f>
        <v>0</v>
      </c>
      <c r="DS125" s="76">
        <f>+Tabla1[[#This Row],[mto_devenga_09]]</f>
        <v>0</v>
      </c>
      <c r="DT125" s="76">
        <f>IFERROR(VLOOKUP(Tabla1[[#This Row],[COD SE]],PF_OCTUBRE,14,0),"0")</f>
        <v>6000</v>
      </c>
      <c r="DU125" s="76">
        <f>IFERROR(VLOOKUP(Tabla1[[#This Row],[COD SE]],PF_OCTUBRE,15,0),"0")</f>
        <v>3485</v>
      </c>
      <c r="DV125" s="76">
        <f>IFERROR(VLOOKUP(Tabla1[[#This Row],[COD SE]],PF_OCTUBRE,16,0),"0")</f>
        <v>0</v>
      </c>
      <c r="DW125" s="76">
        <f>+SUM(Tabla1[[#This Row],[EJECUTADO 01]:[PF DICIEMBRE
]])</f>
        <v>9485</v>
      </c>
      <c r="DX125" s="76">
        <f>IFERROR(VLOOKUP(Tabla1[[#This Row],[COD SE]],PF_OCTUBRE,18,0),"0")</f>
        <v>0</v>
      </c>
      <c r="DY125" s="76">
        <f>IFERROR(VLOOKUP(Tabla1[[#This Row],[COD SE]],PF_OCTUBRE,19,0),"0")</f>
        <v>0</v>
      </c>
      <c r="DZ125" s="76">
        <f>IFERROR(VLOOKUP(Tabla1[[#This Row],[COD SE]],PF_OCTUBRE,20,0),"0")</f>
        <v>0</v>
      </c>
      <c r="EA125" s="76">
        <f>+Tabla1[[#This Row],[TOTAL EJEC REAL]]+Tabla1[[#This Row],[SALDO FINAL]]</f>
        <v>9485</v>
      </c>
      <c r="EB125" s="76">
        <f>IFERROR(VLOOKUP(Tabla1[[#This Row],[COD SE]],PF_OCTUBRE,22,0),"0")</f>
        <v>0</v>
      </c>
      <c r="EC125" s="76">
        <f>+IFERROR(VLOOKUP(Tabla1[[#This Row],[COD SE]],SALDO_ESC_2,7,0),0)</f>
        <v>0</v>
      </c>
      <c r="ED125" s="76">
        <f>+IFERROR(VLOOKUP(Tabla1[[#This Row],[COD SE]],SALDO_ESC_3,7,0),0)</f>
        <v>0</v>
      </c>
      <c r="EE125" s="76">
        <f>+Tabla1[[#This Row],[mto_pim]]-Tabla1[[#This Row],[TRANSF ESC2 ]]</f>
        <v>9485</v>
      </c>
      <c r="EF125" s="76">
        <f>+Tabla1[[#This Row],[mto_pim]]-Tabla1[[#This Row],[TRANFS ESC 3 ]]</f>
        <v>9485</v>
      </c>
      <c r="EG125" s="76">
        <f>+IFERROR(VLOOKUP(Tabla1[[#This Row],[COD SE]],HISTORICO,4,0),0)</f>
        <v>0</v>
      </c>
      <c r="EH125" s="76">
        <f>+IFERROR(VLOOKUP(Tabla1[[#This Row],[COD SE]],HISTORICO,5,0),0)</f>
        <v>0</v>
      </c>
      <c r="EI125" s="76">
        <f>+IFERROR(VLOOKUP(Tabla1[[#This Row],[COD SE]],HISTORICO,6,0),0)</f>
        <v>0</v>
      </c>
      <c r="EJ125" s="76">
        <f>+IFERROR(VLOOKUP(Tabla1[[#This Row],[COD SE]],HISTORICO,7,0),0)</f>
        <v>0</v>
      </c>
      <c r="EK125" s="76">
        <f>+IFERROR(VLOOKUP(Tabla1[[#This Row],[COD SE]],HISTORICO,8,0),0)</f>
        <v>0</v>
      </c>
      <c r="EL125" s="76">
        <f>+IFERROR(VLOOKUP(Tabla1[[#This Row],[COD SE]],HISTORICO,9,0),0)</f>
        <v>0</v>
      </c>
      <c r="EM125" s="76">
        <f>+IFERROR(VLOOKUP(Tabla1[[#This Row],[COD SE]],HISTORICO,10,0),0)</f>
        <v>0</v>
      </c>
      <c r="EN125" s="76">
        <f>+IFERROR(VLOOKUP(Tabla1[[#This Row],[COD SE]],HISTORICO,11,0),0)</f>
        <v>0</v>
      </c>
      <c r="EO125" s="76">
        <f>+IFERROR(VLOOKUP(Tabla1[[#This Row],[COD SE]],HISTORICO,12,0),0)</f>
        <v>0</v>
      </c>
      <c r="EP125" s="58">
        <f>+SUM(Tabla1[[#This Row],[EJECUTADO 01]:[EJECUTADO 03]])</f>
        <v>0</v>
      </c>
      <c r="EQ125" s="58">
        <f>+SUM(Tabla1[[#This Row],[EJECUTADO 04]:[EJECUTADO 06]])</f>
        <v>0</v>
      </c>
      <c r="ER125" s="58">
        <f>+SUM(Tabla1[[#This Row],[EJECUTADO 07]:[EJECUTADO 09]])</f>
        <v>0</v>
      </c>
      <c r="ES125" s="58">
        <f>+SUM(Tabla1[[#This Row],[PF OCTUBRE]:[PF DICIEMBRE
]])</f>
        <v>9485</v>
      </c>
      <c r="ET125" s="58">
        <f>+SUM(Tabla1[[#This Row],[EJECUTADO 01]:[EJECUTADO 09]])</f>
        <v>0</v>
      </c>
    </row>
    <row r="126" spans="1:150" ht="12.75" customHeight="1" x14ac:dyDescent="0.2">
      <c r="A126" s="369">
        <v>2025</v>
      </c>
      <c r="B126" s="369" t="s">
        <v>1969</v>
      </c>
      <c r="C126" s="369" t="s">
        <v>1970</v>
      </c>
      <c r="D126" s="369" t="s">
        <v>1971</v>
      </c>
      <c r="E126" s="369">
        <v>1650</v>
      </c>
      <c r="F126" s="369" t="s">
        <v>1599</v>
      </c>
      <c r="G126" s="369" t="s">
        <v>1999</v>
      </c>
      <c r="H126" s="369" t="s">
        <v>1606</v>
      </c>
      <c r="I126" s="369" t="s">
        <v>2000</v>
      </c>
      <c r="J126" s="369" t="s">
        <v>2037</v>
      </c>
      <c r="K126" s="369" t="s">
        <v>1975</v>
      </c>
      <c r="L126" s="369" t="s">
        <v>2034</v>
      </c>
      <c r="M126" s="369" t="s">
        <v>2038</v>
      </c>
      <c r="N126" s="369">
        <v>2</v>
      </c>
      <c r="O126" s="369" t="s">
        <v>2041</v>
      </c>
      <c r="P126" s="369" t="s">
        <v>2042</v>
      </c>
      <c r="Q126" s="369">
        <v>88</v>
      </c>
      <c r="R126" s="369">
        <v>0</v>
      </c>
      <c r="S126" s="369">
        <v>0</v>
      </c>
      <c r="T126" s="369">
        <v>0</v>
      </c>
      <c r="U126" s="369">
        <v>9</v>
      </c>
      <c r="V126" s="369" t="s">
        <v>1980</v>
      </c>
      <c r="W126" s="369" t="s">
        <v>1981</v>
      </c>
      <c r="X126" s="369" t="s">
        <v>1982</v>
      </c>
      <c r="Y126" s="369" t="s">
        <v>1983</v>
      </c>
      <c r="Z126" s="369" t="s">
        <v>1984</v>
      </c>
      <c r="AA126" s="369" t="s">
        <v>2004</v>
      </c>
      <c r="AB126" s="369" t="s">
        <v>1986</v>
      </c>
      <c r="AC126" s="369" t="s">
        <v>1672</v>
      </c>
      <c r="AD126" s="369" t="s">
        <v>1673</v>
      </c>
      <c r="AE126" s="369" t="s">
        <v>1688</v>
      </c>
      <c r="AF126" s="369" t="s">
        <v>1731</v>
      </c>
      <c r="AG126" s="369" t="s">
        <v>1733</v>
      </c>
      <c r="AH126" s="369">
        <v>50000</v>
      </c>
      <c r="AI126" s="369">
        <v>17361</v>
      </c>
      <c r="AJ126" s="369">
        <v>67361</v>
      </c>
      <c r="AK126" s="370">
        <v>67360.009999999995</v>
      </c>
      <c r="AL126" s="370">
        <v>67360.009999999995</v>
      </c>
      <c r="AM126" s="370">
        <v>21110.01</v>
      </c>
      <c r="AN126" s="370">
        <v>0</v>
      </c>
      <c r="AO126" s="370">
        <v>26250</v>
      </c>
      <c r="AP126" s="370">
        <v>0</v>
      </c>
      <c r="AQ126" s="370">
        <v>0</v>
      </c>
      <c r="AR126" s="370">
        <v>0</v>
      </c>
      <c r="AS126" s="370">
        <v>12000</v>
      </c>
      <c r="AT126" s="370">
        <v>0</v>
      </c>
      <c r="AU126" s="370">
        <v>0</v>
      </c>
      <c r="AV126" s="370">
        <v>8000</v>
      </c>
      <c r="AW126" s="370">
        <v>0</v>
      </c>
      <c r="AX126" s="370">
        <v>0</v>
      </c>
      <c r="AY126" s="370">
        <v>0</v>
      </c>
      <c r="AZ126" s="370">
        <v>14073.34</v>
      </c>
      <c r="BA126" s="370">
        <v>7036.67</v>
      </c>
      <c r="BB126" s="370">
        <v>0</v>
      </c>
      <c r="BC126" s="370">
        <v>7036.67</v>
      </c>
      <c r="BD126" s="370">
        <v>-1203.33</v>
      </c>
      <c r="BE126" s="370">
        <v>2916.67</v>
      </c>
      <c r="BF126" s="370">
        <v>2916.67</v>
      </c>
      <c r="BG126" s="370">
        <v>10916.67</v>
      </c>
      <c r="BH126" s="370">
        <v>0</v>
      </c>
      <c r="BI126" s="370">
        <v>0</v>
      </c>
      <c r="BJ126" s="370">
        <v>0</v>
      </c>
      <c r="BK126" s="370">
        <v>0</v>
      </c>
      <c r="BL126" s="370">
        <v>14073.34</v>
      </c>
      <c r="BM126" s="370">
        <v>7036.67</v>
      </c>
      <c r="BN126" s="370">
        <v>0</v>
      </c>
      <c r="BO126" s="370">
        <v>7036.67</v>
      </c>
      <c r="BP126" s="370">
        <v>-1203.33</v>
      </c>
      <c r="BQ126" s="370">
        <v>2916.67</v>
      </c>
      <c r="BR126" s="370">
        <v>2916.67</v>
      </c>
      <c r="BS126" s="370">
        <v>10916.67</v>
      </c>
      <c r="BT126" s="370">
        <v>0</v>
      </c>
      <c r="BU126" s="370">
        <v>0</v>
      </c>
      <c r="BV126" s="370">
        <v>0</v>
      </c>
      <c r="BW126" s="370">
        <v>21110.01</v>
      </c>
      <c r="BX126" s="370">
        <v>0</v>
      </c>
      <c r="BY126" s="370">
        <v>18703.349999999999</v>
      </c>
      <c r="BZ126" s="370">
        <v>0</v>
      </c>
      <c r="CA126" s="370">
        <v>0</v>
      </c>
      <c r="CB126" s="370">
        <v>0</v>
      </c>
      <c r="CC126" s="370">
        <v>8000</v>
      </c>
      <c r="CD126" s="370">
        <v>0</v>
      </c>
      <c r="CE126" s="370">
        <v>0</v>
      </c>
      <c r="CF126" s="370">
        <v>0</v>
      </c>
      <c r="CG126" s="370">
        <v>0</v>
      </c>
      <c r="CH126" s="370">
        <v>0</v>
      </c>
      <c r="CI126" s="48" t="s">
        <v>1987</v>
      </c>
      <c r="CJ126" s="48" t="s">
        <v>1991</v>
      </c>
      <c r="CK126" s="48" t="s">
        <v>1987</v>
      </c>
      <c r="CL126" s="48" t="s">
        <v>1987</v>
      </c>
      <c r="CM126" s="48" t="s">
        <v>1987</v>
      </c>
      <c r="CN126" s="48" t="s">
        <v>1987</v>
      </c>
      <c r="CO126" s="48" t="str">
        <f t="shared" si="28"/>
        <v>2.3.2.2.2.2</v>
      </c>
      <c r="CP126" s="48" t="str">
        <f>+VLOOKUP(Tabla1[[#This Row],[ESPECÍFICA]],CLASIFICADOR_,2,0)</f>
        <v>2.3.2.2.2.2 - SERVICIO DE TELEFONIA FIJA</v>
      </c>
      <c r="CQ126" s="48" t="str">
        <f>+VLOOKUP(Tabla1[[#This Row],[ESPECÍFICA]],CLASIFICADOR_,3,0)</f>
        <v>2.3.2.2 - SERVICIOS BASICOS, COMUNICACIONES, PUBLICIDAD Y DIFUSION</v>
      </c>
      <c r="CR126" s="48" t="str">
        <f>+VLOOKUP(Tabla1[[#This Row],[ESPECÍFICA]],CLASIFICADOR_,4,0)</f>
        <v xml:space="preserve"> </v>
      </c>
      <c r="CS126" s="48">
        <f>+VLOOKUP(Tabla1[[#This Row],[ESPECÍFICA]],CLASIFICADOR_,5,0)</f>
        <v>0</v>
      </c>
      <c r="CT126" s="113" t="str">
        <f>+VLOOKUP(Tabla1[[#This Row],[ESPECÍFICA]],CLASIFICADOR_,6,0)</f>
        <v>Partidas restringidas</v>
      </c>
      <c r="CU126" s="48">
        <f>+VLOOKUP(Tabla1[[#This Row],[ESPECÍFICA]],CLASIFICADOR_,7,0)</f>
        <v>9.6999999999999993</v>
      </c>
      <c r="CV126" s="48">
        <f>+VLOOKUP(Tabla1[[#This Row],[ESPECÍFICA]],CLASIFICADOR_,8,0)</f>
        <v>5</v>
      </c>
      <c r="CW126" s="113" t="str">
        <f>+CONCATENATE("2.",Tabla1[[#This Row],[generica]])</f>
        <v>2.3.BIENES Y SERVICIOS</v>
      </c>
      <c r="CX126" s="48" t="str">
        <f t="shared" si="17"/>
        <v>0009-OTI</v>
      </c>
      <c r="CY126" s="113" t="str">
        <f t="shared" si="18"/>
        <v>0009-OTI</v>
      </c>
      <c r="CZ126" s="20" t="str">
        <f t="shared" si="19"/>
        <v>0009-OTI</v>
      </c>
      <c r="DA126" s="113" t="str">
        <f>+CONCATENATE(Tabla1[[#This Row],[CC COMPLETO]],Tabla1[[#This Row],[ESPECÍFICA]])</f>
        <v>0009-OTI2.3.2.2.2.2</v>
      </c>
      <c r="DB126" s="49">
        <f t="shared" si="20"/>
        <v>67360.009999999995</v>
      </c>
      <c r="DC126" s="49">
        <f t="shared" si="21"/>
        <v>43693.359999999993</v>
      </c>
      <c r="DD126" s="49">
        <f t="shared" si="22"/>
        <v>43693.359999999993</v>
      </c>
      <c r="DE126" s="49">
        <f t="shared" si="23"/>
        <v>0.99000000000523869</v>
      </c>
      <c r="DF126" s="49">
        <f t="shared" si="24"/>
        <v>0</v>
      </c>
      <c r="DG126" s="49">
        <f t="shared" si="25"/>
        <v>23666.65</v>
      </c>
      <c r="DH126" s="49">
        <f t="shared" si="26"/>
        <v>23667.640000000007</v>
      </c>
      <c r="DI126" s="50">
        <f t="shared" si="27"/>
        <v>0.87386719999999984</v>
      </c>
      <c r="DJ126" s="78">
        <f>+SUM(Tabla1[[#This Row],[EJECUTADO 01]:[EJECUTADO 06]])</f>
        <v>26943.35</v>
      </c>
      <c r="DK126" s="78">
        <f>+Tabla1[[#This Row],[mto_devenga_01]]</f>
        <v>0</v>
      </c>
      <c r="DL126" s="78">
        <f>+Tabla1[[#This Row],[mto_devenga_02]]</f>
        <v>14073.34</v>
      </c>
      <c r="DM126" s="78">
        <f>+Tabla1[[#This Row],[mto_devenga_03]]</f>
        <v>7036.67</v>
      </c>
      <c r="DN126" s="78">
        <f>+Tabla1[[#This Row],[mto_devenga_04]]</f>
        <v>0</v>
      </c>
      <c r="DO126" s="78">
        <f>+Tabla1[[#This Row],[mto_devenga_05]]</f>
        <v>7036.67</v>
      </c>
      <c r="DP126" s="76">
        <f>+Tabla1[[#This Row],[mto_devenga_06]]</f>
        <v>-1203.33</v>
      </c>
      <c r="DQ126" s="76">
        <f>+Tabla1[[#This Row],[mto_devenga_07]]</f>
        <v>2916.67</v>
      </c>
      <c r="DR126" s="76">
        <f>+Tabla1[[#This Row],[mto_devenga_08]]</f>
        <v>2916.67</v>
      </c>
      <c r="DS126" s="76">
        <f>+Tabla1[[#This Row],[mto_devenga_09]]</f>
        <v>10916.67</v>
      </c>
      <c r="DT126" s="76">
        <f>IFERROR(VLOOKUP(Tabla1[[#This Row],[COD SE]],PF_OCTUBRE,14,0),"0")</f>
        <v>6916.67</v>
      </c>
      <c r="DU126" s="76">
        <f>IFERROR(VLOOKUP(Tabla1[[#This Row],[COD SE]],PF_OCTUBRE,15,0),"0")</f>
        <v>6916.67</v>
      </c>
      <c r="DV126" s="76">
        <f>IFERROR(VLOOKUP(Tabla1[[#This Row],[COD SE]],PF_OCTUBRE,16,0),"0")</f>
        <v>9833.3100000000013</v>
      </c>
      <c r="DW126" s="76">
        <f>+SUM(Tabla1[[#This Row],[EJECUTADO 01]:[PF DICIEMBRE
]])</f>
        <v>67360.009999999995</v>
      </c>
      <c r="DX126" s="76">
        <f>IFERROR(VLOOKUP(Tabla1[[#This Row],[COD SE]],PF_OCTUBRE,18,0),"0")</f>
        <v>0</v>
      </c>
      <c r="DY126" s="76">
        <f>IFERROR(VLOOKUP(Tabla1[[#This Row],[COD SE]],PF_OCTUBRE,19,0),"0")</f>
        <v>0.99</v>
      </c>
      <c r="DZ126" s="76">
        <f>IFERROR(VLOOKUP(Tabla1[[#This Row],[COD SE]],PF_OCTUBRE,20,0),"0")</f>
        <v>0.99</v>
      </c>
      <c r="EA126" s="76">
        <f>+Tabla1[[#This Row],[TOTAL EJEC REAL]]+Tabla1[[#This Row],[SALDO FINAL]]</f>
        <v>67361</v>
      </c>
      <c r="EB126" s="76">
        <f>IFERROR(VLOOKUP(Tabla1[[#This Row],[COD SE]],PF_OCTUBRE,22,0),"0")</f>
        <v>9834.2999999999993</v>
      </c>
      <c r="EC126" s="76">
        <f>+IFERROR(VLOOKUP(Tabla1[[#This Row],[COD SE]],SALDO_ESC_2,7,0),0)</f>
        <v>0</v>
      </c>
      <c r="ED126" s="76">
        <f>+IFERROR(VLOOKUP(Tabla1[[#This Row],[COD SE]],SALDO_ESC_3,7,0),0)</f>
        <v>0</v>
      </c>
      <c r="EE126" s="76">
        <f>+Tabla1[[#This Row],[mto_pim]]-Tabla1[[#This Row],[TRANSF ESC2 ]]</f>
        <v>67361</v>
      </c>
      <c r="EF126" s="76">
        <f>+Tabla1[[#This Row],[mto_pim]]-Tabla1[[#This Row],[TRANFS ESC 3 ]]</f>
        <v>67361</v>
      </c>
      <c r="EG126" s="76">
        <f>+IFERROR(VLOOKUP(Tabla1[[#This Row],[COD SE]],HISTORICO,4,0),0)</f>
        <v>5000</v>
      </c>
      <c r="EH126" s="76">
        <f>+IFERROR(VLOOKUP(Tabla1[[#This Row],[COD SE]],HISTORICO,5,0),0)</f>
        <v>7036.67</v>
      </c>
      <c r="EI126" s="76">
        <f>+IFERROR(VLOOKUP(Tabla1[[#This Row],[COD SE]],HISTORICO,6,0),0)</f>
        <v>7037.66</v>
      </c>
      <c r="EJ126" s="76">
        <f>+IFERROR(VLOOKUP(Tabla1[[#This Row],[COD SE]],HISTORICO,7,0),0)</f>
        <v>6000</v>
      </c>
      <c r="EK126" s="76">
        <f>+IFERROR(VLOOKUP(Tabla1[[#This Row],[COD SE]],HISTORICO,8,0),0)</f>
        <v>6000</v>
      </c>
      <c r="EL126" s="76">
        <f>+IFERROR(VLOOKUP(Tabla1[[#This Row],[COD SE]],HISTORICO,9,0),0)</f>
        <v>2916.67</v>
      </c>
      <c r="EM126" s="76">
        <f>+IFERROR(VLOOKUP(Tabla1[[#This Row],[COD SE]],HISTORICO,10,0),0)</f>
        <v>2916.67</v>
      </c>
      <c r="EN126" s="76">
        <f>+IFERROR(VLOOKUP(Tabla1[[#This Row],[COD SE]],HISTORICO,11,0),0)</f>
        <v>6916.67</v>
      </c>
      <c r="EO126" s="76">
        <f>+IFERROR(VLOOKUP(Tabla1[[#This Row],[COD SE]],HISTORICO,12,0),0)</f>
        <v>6916.67</v>
      </c>
      <c r="EP126" s="58">
        <f>+SUM(Tabla1[[#This Row],[EJECUTADO 01]:[EJECUTADO 03]])</f>
        <v>21110.010000000002</v>
      </c>
      <c r="EQ126" s="58">
        <f>+SUM(Tabla1[[#This Row],[EJECUTADO 04]:[EJECUTADO 06]])</f>
        <v>5833.34</v>
      </c>
      <c r="ER126" s="58">
        <f>+SUM(Tabla1[[#This Row],[EJECUTADO 07]:[EJECUTADO 09]])</f>
        <v>16750.010000000002</v>
      </c>
      <c r="ES126" s="58">
        <f>+SUM(Tabla1[[#This Row],[PF OCTUBRE]:[PF DICIEMBRE
]])</f>
        <v>23666.65</v>
      </c>
      <c r="ET126" s="58">
        <f>+SUM(Tabla1[[#This Row],[EJECUTADO 01]:[EJECUTADO 09]])</f>
        <v>43693.359999999993</v>
      </c>
    </row>
    <row r="127" spans="1:150" ht="12.75" customHeight="1" x14ac:dyDescent="0.2">
      <c r="A127" s="369">
        <v>2025</v>
      </c>
      <c r="B127" s="369" t="s">
        <v>1969</v>
      </c>
      <c r="C127" s="369" t="s">
        <v>1970</v>
      </c>
      <c r="D127" s="369" t="s">
        <v>1971</v>
      </c>
      <c r="E127" s="369">
        <v>1650</v>
      </c>
      <c r="F127" s="369" t="s">
        <v>1599</v>
      </c>
      <c r="G127" s="369" t="s">
        <v>1999</v>
      </c>
      <c r="H127" s="369" t="s">
        <v>1606</v>
      </c>
      <c r="I127" s="369" t="s">
        <v>2000</v>
      </c>
      <c r="J127" s="369" t="s">
        <v>2037</v>
      </c>
      <c r="K127" s="369" t="s">
        <v>1975</v>
      </c>
      <c r="L127" s="369" t="s">
        <v>2034</v>
      </c>
      <c r="M127" s="369" t="s">
        <v>2038</v>
      </c>
      <c r="N127" s="369">
        <v>2</v>
      </c>
      <c r="O127" s="369" t="s">
        <v>2041</v>
      </c>
      <c r="P127" s="369" t="s">
        <v>2042</v>
      </c>
      <c r="Q127" s="369">
        <v>88</v>
      </c>
      <c r="R127" s="369">
        <v>0</v>
      </c>
      <c r="S127" s="369">
        <v>0</v>
      </c>
      <c r="T127" s="369">
        <v>0</v>
      </c>
      <c r="U127" s="369">
        <v>9</v>
      </c>
      <c r="V127" s="369" t="s">
        <v>1980</v>
      </c>
      <c r="W127" s="369" t="s">
        <v>1981</v>
      </c>
      <c r="X127" s="369" t="s">
        <v>1982</v>
      </c>
      <c r="Y127" s="369" t="s">
        <v>1983</v>
      </c>
      <c r="Z127" s="369" t="s">
        <v>1984</v>
      </c>
      <c r="AA127" s="369" t="s">
        <v>2004</v>
      </c>
      <c r="AB127" s="369" t="s">
        <v>1986</v>
      </c>
      <c r="AC127" s="369" t="s">
        <v>1672</v>
      </c>
      <c r="AD127" s="369" t="s">
        <v>1673</v>
      </c>
      <c r="AE127" s="369" t="s">
        <v>1688</v>
      </c>
      <c r="AF127" s="369" t="s">
        <v>1725</v>
      </c>
      <c r="AG127" s="369" t="s">
        <v>1735</v>
      </c>
      <c r="AH127" s="369">
        <v>1000000</v>
      </c>
      <c r="AI127" s="369">
        <v>37278</v>
      </c>
      <c r="AJ127" s="369">
        <v>1037278</v>
      </c>
      <c r="AK127" s="370">
        <v>972186.15</v>
      </c>
      <c r="AL127" s="370">
        <v>972186.15</v>
      </c>
      <c r="AM127" s="370">
        <v>372921.2</v>
      </c>
      <c r="AN127" s="370">
        <v>0</v>
      </c>
      <c r="AO127" s="370">
        <v>0</v>
      </c>
      <c r="AP127" s="370">
        <v>0</v>
      </c>
      <c r="AQ127" s="370">
        <v>242026.63</v>
      </c>
      <c r="AR127" s="370">
        <v>0</v>
      </c>
      <c r="AS127" s="370">
        <v>0</v>
      </c>
      <c r="AT127" s="370">
        <v>357238.32</v>
      </c>
      <c r="AU127" s="370">
        <v>0</v>
      </c>
      <c r="AV127" s="370">
        <v>0</v>
      </c>
      <c r="AW127" s="370">
        <v>0</v>
      </c>
      <c r="AX127" s="370">
        <v>0</v>
      </c>
      <c r="AY127" s="370">
        <v>0</v>
      </c>
      <c r="AZ127" s="370">
        <v>72931.3</v>
      </c>
      <c r="BA127" s="370">
        <v>73985.490000000005</v>
      </c>
      <c r="BB127" s="370">
        <v>69571.77</v>
      </c>
      <c r="BC127" s="370">
        <v>156432.64000000001</v>
      </c>
      <c r="BD127" s="370">
        <v>77214.570000000007</v>
      </c>
      <c r="BE127" s="370">
        <v>79083.41</v>
      </c>
      <c r="BF127" s="370">
        <v>0</v>
      </c>
      <c r="BG127" s="370">
        <v>85728.65</v>
      </c>
      <c r="BH127" s="370">
        <v>0</v>
      </c>
      <c r="BI127" s="370">
        <v>0</v>
      </c>
      <c r="BJ127" s="370">
        <v>0</v>
      </c>
      <c r="BK127" s="370">
        <v>0</v>
      </c>
      <c r="BL127" s="370">
        <v>72931.3</v>
      </c>
      <c r="BM127" s="370">
        <v>73985.490000000005</v>
      </c>
      <c r="BN127" s="370">
        <v>69571.77</v>
      </c>
      <c r="BO127" s="370">
        <v>156432.64000000001</v>
      </c>
      <c r="BP127" s="370">
        <v>0</v>
      </c>
      <c r="BQ127" s="370">
        <v>156297.98000000001</v>
      </c>
      <c r="BR127" s="370">
        <v>0</v>
      </c>
      <c r="BS127" s="370">
        <v>85728.65</v>
      </c>
      <c r="BT127" s="370">
        <v>0</v>
      </c>
      <c r="BU127" s="370">
        <v>0</v>
      </c>
      <c r="BV127" s="370">
        <v>0</v>
      </c>
      <c r="BW127" s="370">
        <v>372921.2</v>
      </c>
      <c r="BX127" s="370">
        <v>0</v>
      </c>
      <c r="BY127" s="370">
        <v>0</v>
      </c>
      <c r="BZ127" s="370">
        <v>0</v>
      </c>
      <c r="CA127" s="370">
        <v>242026.63</v>
      </c>
      <c r="CB127" s="370">
        <v>0</v>
      </c>
      <c r="CC127" s="370">
        <v>0</v>
      </c>
      <c r="CD127" s="370">
        <v>0</v>
      </c>
      <c r="CE127" s="370">
        <v>0</v>
      </c>
      <c r="CF127" s="370">
        <v>0</v>
      </c>
      <c r="CG127" s="370">
        <v>0</v>
      </c>
      <c r="CH127" s="370">
        <v>0</v>
      </c>
      <c r="CI127" s="48" t="s">
        <v>1987</v>
      </c>
      <c r="CJ127" s="48" t="s">
        <v>1991</v>
      </c>
      <c r="CK127" s="48" t="s">
        <v>1987</v>
      </c>
      <c r="CL127" s="48" t="s">
        <v>1987</v>
      </c>
      <c r="CM127" s="48" t="s">
        <v>1991</v>
      </c>
      <c r="CN127" s="48" t="s">
        <v>1998</v>
      </c>
      <c r="CO127" s="48" t="str">
        <f t="shared" si="28"/>
        <v>2.3.2.2.3.99</v>
      </c>
      <c r="CP127" s="48" t="str">
        <f>+VLOOKUP(Tabla1[[#This Row],[ESPECÍFICA]],CLASIFICADOR_,2,0)</f>
        <v>2.3.2.2.3.99 - OTROS SERVICIOS DE COMUNICACION</v>
      </c>
      <c r="CQ127" s="48" t="str">
        <f>+VLOOKUP(Tabla1[[#This Row],[ESPECÍFICA]],CLASIFICADOR_,3,0)</f>
        <v>2.3.2.2 - SERVICIOS BASICOS, COMUNICACIONES, PUBLICIDAD Y DIFUSION</v>
      </c>
      <c r="CR127" s="48" t="str">
        <f>+VLOOKUP(Tabla1[[#This Row],[ESPECÍFICA]],CLASIFICADOR_,4,0)</f>
        <v xml:space="preserve"> </v>
      </c>
      <c r="CS127" s="48">
        <f>+VLOOKUP(Tabla1[[#This Row],[ESPECÍFICA]],CLASIFICADOR_,5,0)</f>
        <v>0</v>
      </c>
      <c r="CT127" s="113" t="str">
        <f>+VLOOKUP(Tabla1[[#This Row],[ESPECÍFICA]],CLASIFICADOR_,6,0)</f>
        <v>N/R</v>
      </c>
      <c r="CU127" s="48" t="str">
        <f>+VLOOKUP(Tabla1[[#This Row],[ESPECÍFICA]],CLASIFICADOR_,7,0)</f>
        <v>N/R</v>
      </c>
      <c r="CV127" s="48">
        <f>+VLOOKUP(Tabla1[[#This Row],[ESPECÍFICA]],CLASIFICADOR_,8,0)</f>
        <v>0</v>
      </c>
      <c r="CW127" s="113" t="str">
        <f>+CONCATENATE("2.",Tabla1[[#This Row],[generica]])</f>
        <v>2.3.BIENES Y SERVICIOS</v>
      </c>
      <c r="CX127" s="48" t="str">
        <f t="shared" si="17"/>
        <v>0009-OTI</v>
      </c>
      <c r="CY127" s="113" t="str">
        <f t="shared" si="18"/>
        <v>0009-OTI</v>
      </c>
      <c r="CZ127" s="20" t="str">
        <f t="shared" si="19"/>
        <v>0009-OTI</v>
      </c>
      <c r="DA127" s="113" t="str">
        <f>+CONCATENATE(Tabla1[[#This Row],[CC COMPLETO]],Tabla1[[#This Row],[ESPECÍFICA]])</f>
        <v>0009-OTI2.3.2.2.3.99</v>
      </c>
      <c r="DB127" s="49">
        <f t="shared" si="20"/>
        <v>972186.15000000014</v>
      </c>
      <c r="DC127" s="49">
        <f t="shared" si="21"/>
        <v>614947.83000000007</v>
      </c>
      <c r="DD127" s="49">
        <f t="shared" si="22"/>
        <v>614947.83000000007</v>
      </c>
      <c r="DE127" s="49">
        <f t="shared" si="23"/>
        <v>65091.849999999977</v>
      </c>
      <c r="DF127" s="49">
        <f t="shared" si="24"/>
        <v>0</v>
      </c>
      <c r="DG127" s="49">
        <f t="shared" si="25"/>
        <v>357238.31999999995</v>
      </c>
      <c r="DH127" s="49">
        <f t="shared" si="26"/>
        <v>422330.16999999993</v>
      </c>
      <c r="DI127" s="50">
        <f t="shared" si="27"/>
        <v>0.61494783000000008</v>
      </c>
      <c r="DJ127" s="78">
        <f>+SUM(Tabla1[[#This Row],[EJECUTADO 01]:[EJECUTADO 06]])</f>
        <v>450135.77</v>
      </c>
      <c r="DK127" s="78">
        <f>+Tabla1[[#This Row],[mto_devenga_01]]</f>
        <v>0</v>
      </c>
      <c r="DL127" s="78">
        <f>+Tabla1[[#This Row],[mto_devenga_02]]</f>
        <v>72931.3</v>
      </c>
      <c r="DM127" s="78">
        <f>+Tabla1[[#This Row],[mto_devenga_03]]</f>
        <v>73985.490000000005</v>
      </c>
      <c r="DN127" s="78">
        <f>+Tabla1[[#This Row],[mto_devenga_04]]</f>
        <v>69571.77</v>
      </c>
      <c r="DO127" s="78">
        <f>+Tabla1[[#This Row],[mto_devenga_05]]</f>
        <v>156432.64000000001</v>
      </c>
      <c r="DP127" s="76">
        <f>+Tabla1[[#This Row],[mto_devenga_06]]</f>
        <v>77214.570000000007</v>
      </c>
      <c r="DQ127" s="76">
        <f>+Tabla1[[#This Row],[mto_devenga_07]]</f>
        <v>79083.41</v>
      </c>
      <c r="DR127" s="76">
        <f>+Tabla1[[#This Row],[mto_devenga_08]]</f>
        <v>0</v>
      </c>
      <c r="DS127" s="76">
        <f>+Tabla1[[#This Row],[mto_devenga_09]]</f>
        <v>85728.65</v>
      </c>
      <c r="DT127" s="76">
        <f>IFERROR(VLOOKUP(Tabla1[[#This Row],[COD SE]],PF_OCTUBRE,14,0),"0")</f>
        <v>152337.67000000001</v>
      </c>
      <c r="DU127" s="76">
        <f>IFERROR(VLOOKUP(Tabla1[[#This Row],[COD SE]],PF_OCTUBRE,15,0),"0")</f>
        <v>80000</v>
      </c>
      <c r="DV127" s="76">
        <f>IFERROR(VLOOKUP(Tabla1[[#This Row],[COD SE]],PF_OCTUBRE,16,0),"0")</f>
        <v>246296.5</v>
      </c>
      <c r="DW127" s="76">
        <f>+SUM(Tabla1[[#This Row],[EJECUTADO 01]:[PF DICIEMBRE
]])</f>
        <v>1093582</v>
      </c>
      <c r="DX127" s="76">
        <f>IFERROR(VLOOKUP(Tabla1[[#This Row],[COD SE]],PF_OCTUBRE,18,0),"0")</f>
        <v>0</v>
      </c>
      <c r="DY127" s="76">
        <f>IFERROR(VLOOKUP(Tabla1[[#This Row],[COD SE]],PF_OCTUBRE,19,0),"0")</f>
        <v>0</v>
      </c>
      <c r="DZ127" s="76">
        <f>IFERROR(VLOOKUP(Tabla1[[#This Row],[COD SE]],PF_OCTUBRE,20,0),"0")</f>
        <v>0</v>
      </c>
      <c r="EA127" s="76">
        <f>+Tabla1[[#This Row],[TOTAL EJEC REAL]]+Tabla1[[#This Row],[SALDO FINAL]]</f>
        <v>1093582</v>
      </c>
      <c r="EB127" s="76">
        <f>IFERROR(VLOOKUP(Tabla1[[#This Row],[COD SE]],PF_OCTUBRE,22,0),"0")</f>
        <v>246296.5</v>
      </c>
      <c r="EC127" s="76">
        <f>+IFERROR(VLOOKUP(Tabla1[[#This Row],[COD SE]],SALDO_ESC_2,7,0),0)</f>
        <v>0</v>
      </c>
      <c r="ED127" s="76">
        <f>+IFERROR(VLOOKUP(Tabla1[[#This Row],[COD SE]],SALDO_ESC_3,7,0),0)</f>
        <v>0</v>
      </c>
      <c r="EE127" s="76">
        <f>+Tabla1[[#This Row],[mto_pim]]-Tabla1[[#This Row],[TRANSF ESC2 ]]</f>
        <v>1037278</v>
      </c>
      <c r="EF127" s="76">
        <f>+Tabla1[[#This Row],[mto_pim]]-Tabla1[[#This Row],[TRANFS ESC 3 ]]</f>
        <v>1037278</v>
      </c>
      <c r="EG127" s="76">
        <f>+IFERROR(VLOOKUP(Tabla1[[#This Row],[COD SE]],HISTORICO,4,0),0)</f>
        <v>123200</v>
      </c>
      <c r="EH127" s="76">
        <f>+IFERROR(VLOOKUP(Tabla1[[#This Row],[COD SE]],HISTORICO,5,0),0)</f>
        <v>72931.3</v>
      </c>
      <c r="EI127" s="76">
        <f>+IFERROR(VLOOKUP(Tabla1[[#This Row],[COD SE]],HISTORICO,6,0),0)</f>
        <v>73200</v>
      </c>
      <c r="EJ127" s="76">
        <f>+IFERROR(VLOOKUP(Tabla1[[#This Row],[COD SE]],HISTORICO,7,0),0)</f>
        <v>73200</v>
      </c>
      <c r="EK127" s="76">
        <f>+IFERROR(VLOOKUP(Tabla1[[#This Row],[COD SE]],HISTORICO,8,0),0)</f>
        <v>139811.25</v>
      </c>
      <c r="EL127" s="76">
        <f>+IFERROR(VLOOKUP(Tabla1[[#This Row],[COD SE]],HISTORICO,9,0),0)</f>
        <v>79000</v>
      </c>
      <c r="EM127" s="76">
        <f>+IFERROR(VLOOKUP(Tabla1[[#This Row],[COD SE]],HISTORICO,10,0),0)</f>
        <v>79000</v>
      </c>
      <c r="EN127" s="76">
        <f>+IFERROR(VLOOKUP(Tabla1[[#This Row],[COD SE]],HISTORICO,11,0),0)</f>
        <v>79000</v>
      </c>
      <c r="EO127" s="76">
        <f>+IFERROR(VLOOKUP(Tabla1[[#This Row],[COD SE]],HISTORICO,12,0),0)</f>
        <v>175038.22999999998</v>
      </c>
      <c r="EP127" s="58">
        <f>+SUM(Tabla1[[#This Row],[EJECUTADO 01]:[EJECUTADO 03]])</f>
        <v>146916.79</v>
      </c>
      <c r="EQ127" s="58">
        <f>+SUM(Tabla1[[#This Row],[EJECUTADO 04]:[EJECUTADO 06]])</f>
        <v>303218.98000000004</v>
      </c>
      <c r="ER127" s="58">
        <f>+SUM(Tabla1[[#This Row],[EJECUTADO 07]:[EJECUTADO 09]])</f>
        <v>164812.06</v>
      </c>
      <c r="ES127" s="58">
        <f>+SUM(Tabla1[[#This Row],[PF OCTUBRE]:[PF DICIEMBRE
]])</f>
        <v>478634.17000000004</v>
      </c>
      <c r="ET127" s="58">
        <f>+SUM(Tabla1[[#This Row],[EJECUTADO 01]:[EJECUTADO 09]])</f>
        <v>614947.83000000007</v>
      </c>
    </row>
    <row r="128" spans="1:150" ht="12.75" customHeight="1" x14ac:dyDescent="0.2">
      <c r="A128" s="369">
        <v>2025</v>
      </c>
      <c r="B128" s="369" t="s">
        <v>1969</v>
      </c>
      <c r="C128" s="369" t="s">
        <v>1970</v>
      </c>
      <c r="D128" s="369" t="s">
        <v>1971</v>
      </c>
      <c r="E128" s="369">
        <v>1650</v>
      </c>
      <c r="F128" s="369" t="s">
        <v>1599</v>
      </c>
      <c r="G128" s="369" t="s">
        <v>1999</v>
      </c>
      <c r="H128" s="369" t="s">
        <v>1606</v>
      </c>
      <c r="I128" s="369" t="s">
        <v>2000</v>
      </c>
      <c r="J128" s="369" t="s">
        <v>2037</v>
      </c>
      <c r="K128" s="369" t="s">
        <v>1975</v>
      </c>
      <c r="L128" s="369" t="s">
        <v>2034</v>
      </c>
      <c r="M128" s="369" t="s">
        <v>2038</v>
      </c>
      <c r="N128" s="369">
        <v>2</v>
      </c>
      <c r="O128" s="369" t="s">
        <v>2041</v>
      </c>
      <c r="P128" s="369" t="s">
        <v>2042</v>
      </c>
      <c r="Q128" s="369">
        <v>88</v>
      </c>
      <c r="R128" s="369">
        <v>0</v>
      </c>
      <c r="S128" s="369">
        <v>0</v>
      </c>
      <c r="T128" s="369">
        <v>0</v>
      </c>
      <c r="U128" s="369">
        <v>9</v>
      </c>
      <c r="V128" s="369" t="s">
        <v>1980</v>
      </c>
      <c r="W128" s="369" t="s">
        <v>1981</v>
      </c>
      <c r="X128" s="369" t="s">
        <v>1982</v>
      </c>
      <c r="Y128" s="369" t="s">
        <v>1983</v>
      </c>
      <c r="Z128" s="369" t="s">
        <v>1984</v>
      </c>
      <c r="AA128" s="369" t="s">
        <v>2004</v>
      </c>
      <c r="AB128" s="369" t="s">
        <v>1986</v>
      </c>
      <c r="AC128" s="369" t="s">
        <v>1672</v>
      </c>
      <c r="AD128" s="369" t="s">
        <v>1684</v>
      </c>
      <c r="AE128" s="369" t="s">
        <v>1685</v>
      </c>
      <c r="AF128" s="369" t="s">
        <v>1686</v>
      </c>
      <c r="AG128" s="369" t="s">
        <v>2044</v>
      </c>
      <c r="AH128" s="369">
        <v>0</v>
      </c>
      <c r="AI128" s="369">
        <v>1893</v>
      </c>
      <c r="AJ128" s="369">
        <v>1893</v>
      </c>
      <c r="AK128" s="370">
        <v>238.36</v>
      </c>
      <c r="AL128" s="370">
        <v>238.36</v>
      </c>
      <c r="AM128" s="370">
        <v>0</v>
      </c>
      <c r="AN128" s="370">
        <v>0</v>
      </c>
      <c r="AO128" s="370">
        <v>0</v>
      </c>
      <c r="AP128" s="370">
        <v>0</v>
      </c>
      <c r="AQ128" s="370">
        <v>0</v>
      </c>
      <c r="AR128" s="370">
        <v>0</v>
      </c>
      <c r="AS128" s="370">
        <v>0</v>
      </c>
      <c r="AT128" s="370">
        <v>0</v>
      </c>
      <c r="AU128" s="370">
        <v>0</v>
      </c>
      <c r="AV128" s="370">
        <v>0</v>
      </c>
      <c r="AW128" s="370">
        <v>0</v>
      </c>
      <c r="AX128" s="370">
        <v>0</v>
      </c>
      <c r="AY128" s="370">
        <v>0</v>
      </c>
      <c r="AZ128" s="370">
        <v>0</v>
      </c>
      <c r="BA128" s="370">
        <v>0</v>
      </c>
      <c r="BB128" s="370">
        <v>0</v>
      </c>
      <c r="BC128" s="370">
        <v>0</v>
      </c>
      <c r="BD128" s="370">
        <v>0</v>
      </c>
      <c r="BE128" s="370">
        <v>0</v>
      </c>
      <c r="BF128" s="370">
        <v>0</v>
      </c>
      <c r="BG128" s="370">
        <v>0</v>
      </c>
      <c r="BH128" s="370">
        <v>0</v>
      </c>
      <c r="BI128" s="370">
        <v>0</v>
      </c>
      <c r="BJ128" s="370">
        <v>0</v>
      </c>
      <c r="BK128" s="370">
        <v>0</v>
      </c>
      <c r="BL128" s="370">
        <v>0</v>
      </c>
      <c r="BM128" s="370">
        <v>0</v>
      </c>
      <c r="BN128" s="370">
        <v>0</v>
      </c>
      <c r="BO128" s="370">
        <v>0</v>
      </c>
      <c r="BP128" s="370">
        <v>0</v>
      </c>
      <c r="BQ128" s="370">
        <v>0</v>
      </c>
      <c r="BR128" s="370">
        <v>0</v>
      </c>
      <c r="BS128" s="370">
        <v>0</v>
      </c>
      <c r="BT128" s="370">
        <v>0</v>
      </c>
      <c r="BU128" s="370">
        <v>0</v>
      </c>
      <c r="BV128" s="370">
        <v>0</v>
      </c>
      <c r="BW128" s="370">
        <v>0</v>
      </c>
      <c r="BX128" s="370">
        <v>0</v>
      </c>
      <c r="BY128" s="370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0">
        <v>0</v>
      </c>
      <c r="CF128" s="370">
        <v>0</v>
      </c>
      <c r="CG128" s="370">
        <v>0</v>
      </c>
      <c r="CH128" s="370">
        <v>0</v>
      </c>
      <c r="CI128" s="48" t="s">
        <v>1987</v>
      </c>
      <c r="CJ128" s="48" t="s">
        <v>1991</v>
      </c>
      <c r="CK128" s="48" t="s">
        <v>1990</v>
      </c>
      <c r="CL128" s="48" t="s">
        <v>1998</v>
      </c>
      <c r="CM128" s="48" t="s">
        <v>1990</v>
      </c>
      <c r="CN128" s="48" t="s">
        <v>1990</v>
      </c>
      <c r="CO128" s="48" t="str">
        <f t="shared" si="28"/>
        <v>2.3.1.99.1.1</v>
      </c>
      <c r="CP128" s="48" t="str">
        <f>+VLOOKUP(Tabla1[[#This Row],[ESPECÍFICA]],CLASIFICADOR_,2,0)</f>
        <v>2.3.1.99.1.1 - HERRAMIENTAS</v>
      </c>
      <c r="CQ128" s="48" t="str">
        <f>+VLOOKUP(Tabla1[[#This Row],[ESPECÍFICA]],CLASIFICADOR_,3,0)</f>
        <v>2.3.1.99 - COMPRA DE OTROS BIENES</v>
      </c>
      <c r="CR128" s="48" t="str">
        <f>+VLOOKUP(Tabla1[[#This Row],[ESPECÍFICA]],CLASIFICADOR_,4,0)</f>
        <v xml:space="preserve"> </v>
      </c>
      <c r="CS128" s="48">
        <f>+VLOOKUP(Tabla1[[#This Row],[ESPECÍFICA]],CLASIFICADOR_,5,0)</f>
        <v>0</v>
      </c>
      <c r="CT128" s="113" t="str">
        <f>+VLOOKUP(Tabla1[[#This Row],[ESPECÍFICA]],CLASIFICADOR_,6,0)</f>
        <v>N/R</v>
      </c>
      <c r="CU128" s="48" t="str">
        <f>+VLOOKUP(Tabla1[[#This Row],[ESPECÍFICA]],CLASIFICADOR_,7,0)</f>
        <v>N/R</v>
      </c>
      <c r="CV128" s="48">
        <f>+VLOOKUP(Tabla1[[#This Row],[ESPECÍFICA]],CLASIFICADOR_,8,0)</f>
        <v>0</v>
      </c>
      <c r="CW128" s="113" t="str">
        <f>+CONCATENATE("2.",Tabla1[[#This Row],[generica]])</f>
        <v>2.3.BIENES Y SERVICIOS</v>
      </c>
      <c r="CX128" s="48" t="str">
        <f t="shared" si="17"/>
        <v>0009-OTI</v>
      </c>
      <c r="CY128" s="113" t="str">
        <f t="shared" si="18"/>
        <v>0009-OTI</v>
      </c>
      <c r="CZ128" s="20" t="str">
        <f t="shared" si="19"/>
        <v>0009-OTI</v>
      </c>
      <c r="DA128" s="113" t="str">
        <f>+CONCATENATE(Tabla1[[#This Row],[CC COMPLETO]],Tabla1[[#This Row],[ESPECÍFICA]])</f>
        <v>0009-OTI2.3.1.99.1.1</v>
      </c>
      <c r="DB128" s="49">
        <f t="shared" si="20"/>
        <v>0</v>
      </c>
      <c r="DC128" s="49">
        <f t="shared" si="21"/>
        <v>0</v>
      </c>
      <c r="DD128" s="49">
        <f t="shared" si="22"/>
        <v>0</v>
      </c>
      <c r="DE128" s="49">
        <f t="shared" si="23"/>
        <v>1654.6399999999999</v>
      </c>
      <c r="DF128" s="49">
        <f t="shared" si="24"/>
        <v>0</v>
      </c>
      <c r="DG128" s="49">
        <f t="shared" si="25"/>
        <v>238.36</v>
      </c>
      <c r="DH128" s="49">
        <f t="shared" si="26"/>
        <v>1893</v>
      </c>
      <c r="DI128" s="50">
        <f t="shared" si="27"/>
        <v>0</v>
      </c>
      <c r="DJ128" s="78">
        <f>+SUM(Tabla1[[#This Row],[EJECUTADO 01]:[EJECUTADO 06]])</f>
        <v>0</v>
      </c>
      <c r="DK128" s="78">
        <f>+Tabla1[[#This Row],[mto_devenga_01]]</f>
        <v>0</v>
      </c>
      <c r="DL128" s="78">
        <f>+Tabla1[[#This Row],[mto_devenga_02]]</f>
        <v>0</v>
      </c>
      <c r="DM128" s="78">
        <f>+Tabla1[[#This Row],[mto_devenga_03]]</f>
        <v>0</v>
      </c>
      <c r="DN128" s="78">
        <f>+Tabla1[[#This Row],[mto_devenga_04]]</f>
        <v>0</v>
      </c>
      <c r="DO128" s="78">
        <f>+Tabla1[[#This Row],[mto_devenga_05]]</f>
        <v>0</v>
      </c>
      <c r="DP128" s="76">
        <f>+Tabla1[[#This Row],[mto_devenga_06]]</f>
        <v>0</v>
      </c>
      <c r="DQ128" s="76">
        <f>+Tabla1[[#This Row],[mto_devenga_07]]</f>
        <v>0</v>
      </c>
      <c r="DR128" s="76">
        <f>+Tabla1[[#This Row],[mto_devenga_08]]</f>
        <v>0</v>
      </c>
      <c r="DS128" s="76">
        <f>+Tabla1[[#This Row],[mto_devenga_09]]</f>
        <v>0</v>
      </c>
      <c r="DT128" s="76">
        <f>IFERROR(VLOOKUP(Tabla1[[#This Row],[COD SE]],PF_OCTUBRE,14,0),"0")</f>
        <v>750</v>
      </c>
      <c r="DU128" s="76">
        <f>IFERROR(VLOOKUP(Tabla1[[#This Row],[COD SE]],PF_OCTUBRE,15,0),"0")</f>
        <v>0</v>
      </c>
      <c r="DV128" s="76">
        <f>IFERROR(VLOOKUP(Tabla1[[#This Row],[COD SE]],PF_OCTUBRE,16,0),"0")</f>
        <v>0</v>
      </c>
      <c r="DW128" s="76">
        <f>+SUM(Tabla1[[#This Row],[EJECUTADO 01]:[PF DICIEMBRE
]])</f>
        <v>750</v>
      </c>
      <c r="DX128" s="76">
        <f>IFERROR(VLOOKUP(Tabla1[[#This Row],[COD SE]],PF_OCTUBRE,18,0),"0")</f>
        <v>0</v>
      </c>
      <c r="DY128" s="76">
        <f>IFERROR(VLOOKUP(Tabla1[[#This Row],[COD SE]],PF_OCTUBRE,19,0),"0")</f>
        <v>0</v>
      </c>
      <c r="DZ128" s="76">
        <f>IFERROR(VLOOKUP(Tabla1[[#This Row],[COD SE]],PF_OCTUBRE,20,0),"0")</f>
        <v>0</v>
      </c>
      <c r="EA128" s="76">
        <f>+Tabla1[[#This Row],[TOTAL EJEC REAL]]+Tabla1[[#This Row],[SALDO FINAL]]</f>
        <v>750</v>
      </c>
      <c r="EB128" s="76">
        <f>IFERROR(VLOOKUP(Tabla1[[#This Row],[COD SE]],PF_OCTUBRE,22,0),"0")</f>
        <v>0</v>
      </c>
      <c r="EC128" s="76">
        <f>+IFERROR(VLOOKUP(Tabla1[[#This Row],[COD SE]],SALDO_ESC_2,7,0),0)</f>
        <v>0</v>
      </c>
      <c r="ED128" s="76">
        <f>+IFERROR(VLOOKUP(Tabla1[[#This Row],[COD SE]],SALDO_ESC_3,7,0),0)</f>
        <v>0</v>
      </c>
      <c r="EE128" s="76">
        <f>+Tabla1[[#This Row],[mto_pim]]-Tabla1[[#This Row],[TRANSF ESC2 ]]</f>
        <v>1893</v>
      </c>
      <c r="EF128" s="76">
        <f>+Tabla1[[#This Row],[mto_pim]]-Tabla1[[#This Row],[TRANFS ESC 3 ]]</f>
        <v>1893</v>
      </c>
      <c r="EG128" s="76">
        <f>+IFERROR(VLOOKUP(Tabla1[[#This Row],[COD SE]],HISTORICO,4,0),0)</f>
        <v>0</v>
      </c>
      <c r="EH128" s="76">
        <f>+IFERROR(VLOOKUP(Tabla1[[#This Row],[COD SE]],HISTORICO,5,0),0)</f>
        <v>0</v>
      </c>
      <c r="EI128" s="76">
        <f>+IFERROR(VLOOKUP(Tabla1[[#This Row],[COD SE]],HISTORICO,6,0),0)</f>
        <v>0</v>
      </c>
      <c r="EJ128" s="76">
        <f>+IFERROR(VLOOKUP(Tabla1[[#This Row],[COD SE]],HISTORICO,7,0),0)</f>
        <v>0</v>
      </c>
      <c r="EK128" s="76">
        <f>+IFERROR(VLOOKUP(Tabla1[[#This Row],[COD SE]],HISTORICO,8,0),0)</f>
        <v>0</v>
      </c>
      <c r="EL128" s="76">
        <f>+IFERROR(VLOOKUP(Tabla1[[#This Row],[COD SE]],HISTORICO,9,0),0)</f>
        <v>0</v>
      </c>
      <c r="EM128" s="76">
        <f>+IFERROR(VLOOKUP(Tabla1[[#This Row],[COD SE]],HISTORICO,10,0),0)</f>
        <v>0</v>
      </c>
      <c r="EN128" s="76">
        <f>+IFERROR(VLOOKUP(Tabla1[[#This Row],[COD SE]],HISTORICO,11,0),0)</f>
        <v>0</v>
      </c>
      <c r="EO128" s="76">
        <f>+IFERROR(VLOOKUP(Tabla1[[#This Row],[COD SE]],HISTORICO,12,0),0)</f>
        <v>0</v>
      </c>
      <c r="EP128" s="58">
        <f>+SUM(Tabla1[[#This Row],[EJECUTADO 01]:[EJECUTADO 03]])</f>
        <v>0</v>
      </c>
      <c r="EQ128" s="58">
        <f>+SUM(Tabla1[[#This Row],[EJECUTADO 04]:[EJECUTADO 06]])</f>
        <v>0</v>
      </c>
      <c r="ER128" s="58">
        <f>+SUM(Tabla1[[#This Row],[EJECUTADO 07]:[EJECUTADO 09]])</f>
        <v>0</v>
      </c>
      <c r="ES128" s="58">
        <f>+SUM(Tabla1[[#This Row],[PF OCTUBRE]:[PF DICIEMBRE
]])</f>
        <v>750</v>
      </c>
      <c r="ET128" s="58">
        <f>+SUM(Tabla1[[#This Row],[EJECUTADO 01]:[EJECUTADO 09]])</f>
        <v>0</v>
      </c>
    </row>
    <row r="129" spans="1:150" ht="12.75" customHeight="1" x14ac:dyDescent="0.2">
      <c r="A129" s="369">
        <v>2025</v>
      </c>
      <c r="B129" s="369" t="s">
        <v>1969</v>
      </c>
      <c r="C129" s="369" t="s">
        <v>1970</v>
      </c>
      <c r="D129" s="369" t="s">
        <v>1971</v>
      </c>
      <c r="E129" s="369">
        <v>1650</v>
      </c>
      <c r="F129" s="369" t="s">
        <v>1599</v>
      </c>
      <c r="G129" s="369" t="s">
        <v>1999</v>
      </c>
      <c r="H129" s="369" t="s">
        <v>1606</v>
      </c>
      <c r="I129" s="369" t="s">
        <v>2000</v>
      </c>
      <c r="J129" s="369" t="s">
        <v>2037</v>
      </c>
      <c r="K129" s="369" t="s">
        <v>1975</v>
      </c>
      <c r="L129" s="369" t="s">
        <v>2034</v>
      </c>
      <c r="M129" s="369" t="s">
        <v>2038</v>
      </c>
      <c r="N129" s="369">
        <v>2</v>
      </c>
      <c r="O129" s="369" t="s">
        <v>2041</v>
      </c>
      <c r="P129" s="369" t="s">
        <v>2042</v>
      </c>
      <c r="Q129" s="369">
        <v>88</v>
      </c>
      <c r="R129" s="369">
        <v>0</v>
      </c>
      <c r="S129" s="369">
        <v>0</v>
      </c>
      <c r="T129" s="369">
        <v>0</v>
      </c>
      <c r="U129" s="369">
        <v>9</v>
      </c>
      <c r="V129" s="369" t="s">
        <v>1980</v>
      </c>
      <c r="W129" s="369" t="s">
        <v>1981</v>
      </c>
      <c r="X129" s="369" t="s">
        <v>1982</v>
      </c>
      <c r="Y129" s="369" t="s">
        <v>1983</v>
      </c>
      <c r="Z129" s="369" t="s">
        <v>1984</v>
      </c>
      <c r="AA129" s="369" t="s">
        <v>2004</v>
      </c>
      <c r="AB129" s="369" t="s">
        <v>1986</v>
      </c>
      <c r="AC129" s="369" t="s">
        <v>1656</v>
      </c>
      <c r="AD129" s="369" t="s">
        <v>2006</v>
      </c>
      <c r="AE129" s="369" t="s">
        <v>2007</v>
      </c>
      <c r="AF129" s="369" t="s">
        <v>2007</v>
      </c>
      <c r="AG129" s="369" t="s">
        <v>2008</v>
      </c>
      <c r="AH129" s="369">
        <v>0</v>
      </c>
      <c r="AI129" s="369">
        <v>1928</v>
      </c>
      <c r="AJ129" s="369">
        <v>1928</v>
      </c>
      <c r="AK129" s="370">
        <v>1928</v>
      </c>
      <c r="AL129" s="370">
        <v>1928</v>
      </c>
      <c r="AM129" s="370">
        <v>0</v>
      </c>
      <c r="AN129" s="370">
        <v>0</v>
      </c>
      <c r="AO129" s="370">
        <v>0</v>
      </c>
      <c r="AP129" s="370">
        <v>0</v>
      </c>
      <c r="AQ129" s="370">
        <v>0</v>
      </c>
      <c r="AR129" s="370">
        <v>0</v>
      </c>
      <c r="AS129" s="370">
        <v>1927.85</v>
      </c>
      <c r="AT129" s="370">
        <v>0</v>
      </c>
      <c r="AU129" s="370">
        <v>0</v>
      </c>
      <c r="AV129" s="370">
        <v>0</v>
      </c>
      <c r="AW129" s="370">
        <v>0</v>
      </c>
      <c r="AX129" s="370">
        <v>0</v>
      </c>
      <c r="AY129" s="370">
        <v>0</v>
      </c>
      <c r="AZ129" s="370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1927.85</v>
      </c>
      <c r="BF129" s="370">
        <v>0</v>
      </c>
      <c r="BG129" s="370">
        <v>0</v>
      </c>
      <c r="BH129" s="370">
        <v>0</v>
      </c>
      <c r="BI129" s="370">
        <v>0</v>
      </c>
      <c r="BJ129" s="370">
        <v>0</v>
      </c>
      <c r="BK129" s="370">
        <v>0</v>
      </c>
      <c r="BL129" s="370">
        <v>0</v>
      </c>
      <c r="BM129" s="370">
        <v>0</v>
      </c>
      <c r="BN129" s="370">
        <v>0</v>
      </c>
      <c r="BO129" s="370">
        <v>0</v>
      </c>
      <c r="BP129" s="370">
        <v>0</v>
      </c>
      <c r="BQ129" s="370">
        <v>1927.85</v>
      </c>
      <c r="BR129" s="370">
        <v>0</v>
      </c>
      <c r="BS129" s="370">
        <v>0</v>
      </c>
      <c r="BT129" s="370">
        <v>0</v>
      </c>
      <c r="BU129" s="370">
        <v>0</v>
      </c>
      <c r="BV129" s="370">
        <v>0</v>
      </c>
      <c r="BW129" s="370">
        <v>0</v>
      </c>
      <c r="BX129" s="370">
        <v>0</v>
      </c>
      <c r="BY129" s="370">
        <v>0</v>
      </c>
      <c r="BZ129" s="370">
        <v>0</v>
      </c>
      <c r="CA129" s="370">
        <v>0</v>
      </c>
      <c r="CB129" s="370">
        <v>0</v>
      </c>
      <c r="CC129" s="370">
        <v>1927.85</v>
      </c>
      <c r="CD129" s="370">
        <v>0</v>
      </c>
      <c r="CE129" s="370">
        <v>0</v>
      </c>
      <c r="CF129" s="370">
        <v>0</v>
      </c>
      <c r="CG129" s="370">
        <v>0</v>
      </c>
      <c r="CH129" s="370">
        <v>0</v>
      </c>
      <c r="CI129" s="48" t="s">
        <v>1987</v>
      </c>
      <c r="CJ129" s="48" t="s">
        <v>1990</v>
      </c>
      <c r="CK129" s="48" t="s">
        <v>1993</v>
      </c>
      <c r="CL129" s="48" t="s">
        <v>1990</v>
      </c>
      <c r="CM129" s="48" t="s">
        <v>1990</v>
      </c>
      <c r="CN129" s="48" t="s">
        <v>1988</v>
      </c>
      <c r="CO129" s="48" t="str">
        <f t="shared" si="28"/>
        <v>2.1.4.1.1.6</v>
      </c>
      <c r="CP129" s="48" t="str">
        <f>+VLOOKUP(Tabla1[[#This Row],[ESPECÍFICA]],CLASIFICADOR_,2,0)</f>
        <v>2.1.4.1.1.6 - COMPENSACION VACACIONAL (VACACIONES TRUNCAS) AL PERSONAL ACTIVO</v>
      </c>
      <c r="CQ129" s="48" t="str">
        <f>+VLOOKUP(Tabla1[[#This Row],[ESPECÍFICA]],CLASIFICADOR_,3,0)</f>
        <v>02.SERVIR</v>
      </c>
      <c r="CR129" s="48" t="str">
        <f>+VLOOKUP(Tabla1[[#This Row],[ESPECÍFICA]],CLASIFICADOR_,4,0)</f>
        <v xml:space="preserve"> </v>
      </c>
      <c r="CS129" s="48">
        <f>+VLOOKUP(Tabla1[[#This Row],[ESPECÍFICA]],CLASIFICADOR_,5,0)</f>
        <v>0</v>
      </c>
      <c r="CT129" s="113" t="str">
        <f>+VLOOKUP(Tabla1[[#This Row],[ESPECÍFICA]],CLASIFICADOR_,6,0)</f>
        <v>N/R</v>
      </c>
      <c r="CU129" s="48" t="str">
        <f>+VLOOKUP(Tabla1[[#This Row],[ESPECÍFICA]],CLASIFICADOR_,7,0)</f>
        <v>N/R</v>
      </c>
      <c r="CV129" s="48">
        <f>+VLOOKUP(Tabla1[[#This Row],[ESPECÍFICA]],CLASIFICADOR_,8,0)</f>
        <v>0</v>
      </c>
      <c r="CW129" s="113" t="str">
        <f>+CONCATENATE("2.",Tabla1[[#This Row],[generica]])</f>
        <v>2.1.PERSONAL Y OBLIGACIONES SOCIALES</v>
      </c>
      <c r="CX129" s="48" t="str">
        <f t="shared" si="17"/>
        <v>0009-OTI</v>
      </c>
      <c r="CY129" s="113" t="str">
        <f t="shared" si="18"/>
        <v>0009-OTI</v>
      </c>
      <c r="CZ129" s="20" t="str">
        <f t="shared" si="19"/>
        <v>0009-OTI</v>
      </c>
      <c r="DA129" s="113" t="str">
        <f>+CONCATENATE(Tabla1[[#This Row],[CC COMPLETO]],Tabla1[[#This Row],[ESPECÍFICA]])</f>
        <v>0009-OTI2.1.4.1.1.6</v>
      </c>
      <c r="DB129" s="49">
        <f t="shared" si="20"/>
        <v>1927.85</v>
      </c>
      <c r="DC129" s="49">
        <f t="shared" si="21"/>
        <v>1927.85</v>
      </c>
      <c r="DD129" s="49">
        <f t="shared" si="22"/>
        <v>1927.85</v>
      </c>
      <c r="DE129" s="49">
        <f t="shared" si="23"/>
        <v>0</v>
      </c>
      <c r="DF129" s="49">
        <f t="shared" si="24"/>
        <v>0</v>
      </c>
      <c r="DG129" s="49">
        <f t="shared" si="25"/>
        <v>0.15000000000009095</v>
      </c>
      <c r="DH129" s="49">
        <f t="shared" si="26"/>
        <v>0.15000000000009095</v>
      </c>
      <c r="DI129" s="50">
        <f t="shared" si="27"/>
        <v>0</v>
      </c>
      <c r="DJ129" s="78">
        <f>+SUM(Tabla1[[#This Row],[EJECUTADO 01]:[EJECUTADO 06]])</f>
        <v>0</v>
      </c>
      <c r="DK129" s="78">
        <f>+Tabla1[[#This Row],[mto_devenga_01]]</f>
        <v>0</v>
      </c>
      <c r="DL129" s="78">
        <f>+Tabla1[[#This Row],[mto_devenga_02]]</f>
        <v>0</v>
      </c>
      <c r="DM129" s="78">
        <f>+Tabla1[[#This Row],[mto_devenga_03]]</f>
        <v>0</v>
      </c>
      <c r="DN129" s="78">
        <f>+Tabla1[[#This Row],[mto_devenga_04]]</f>
        <v>0</v>
      </c>
      <c r="DO129" s="78">
        <f>+Tabla1[[#This Row],[mto_devenga_05]]</f>
        <v>0</v>
      </c>
      <c r="DP129" s="76">
        <f>+Tabla1[[#This Row],[mto_devenga_06]]</f>
        <v>0</v>
      </c>
      <c r="DQ129" s="76">
        <f>+Tabla1[[#This Row],[mto_devenga_07]]</f>
        <v>1927.85</v>
      </c>
      <c r="DR129" s="76">
        <f>+Tabla1[[#This Row],[mto_devenga_08]]</f>
        <v>0</v>
      </c>
      <c r="DS129" s="76">
        <f>+Tabla1[[#This Row],[mto_devenga_09]]</f>
        <v>0</v>
      </c>
      <c r="DT129" s="76">
        <f>IFERROR(VLOOKUP(Tabla1[[#This Row],[COD SE]],PF_OCTUBRE,14,0),"0")</f>
        <v>0</v>
      </c>
      <c r="DU129" s="76">
        <f>IFERROR(VLOOKUP(Tabla1[[#This Row],[COD SE]],PF_OCTUBRE,15,0),"0")</f>
        <v>0</v>
      </c>
      <c r="DV129" s="76">
        <f>IFERROR(VLOOKUP(Tabla1[[#This Row],[COD SE]],PF_OCTUBRE,16,0),"0")</f>
        <v>0</v>
      </c>
      <c r="DW129" s="76">
        <f>+SUM(Tabla1[[#This Row],[EJECUTADO 01]:[PF DICIEMBRE
]])</f>
        <v>1927.85</v>
      </c>
      <c r="DX129" s="76">
        <f>IFERROR(VLOOKUP(Tabla1[[#This Row],[COD SE]],PF_OCTUBRE,18,0),"0")</f>
        <v>0</v>
      </c>
      <c r="DY129" s="76">
        <f>IFERROR(VLOOKUP(Tabla1[[#This Row],[COD SE]],PF_OCTUBRE,19,0),"0")</f>
        <v>0.15</v>
      </c>
      <c r="DZ129" s="76">
        <f>IFERROR(VLOOKUP(Tabla1[[#This Row],[COD SE]],PF_OCTUBRE,20,0),"0")</f>
        <v>0.15</v>
      </c>
      <c r="EA129" s="76">
        <f>+Tabla1[[#This Row],[TOTAL EJEC REAL]]+Tabla1[[#This Row],[SALDO FINAL]]</f>
        <v>1928</v>
      </c>
      <c r="EB129" s="76">
        <f>IFERROR(VLOOKUP(Tabla1[[#This Row],[COD SE]],PF_OCTUBRE,22,0),"0")</f>
        <v>0.15</v>
      </c>
      <c r="EC129" s="76">
        <f>+IFERROR(VLOOKUP(Tabla1[[#This Row],[COD SE]],SALDO_ESC_2,7,0),0)</f>
        <v>0</v>
      </c>
      <c r="ED129" s="76">
        <f>+IFERROR(VLOOKUP(Tabla1[[#This Row],[COD SE]],SALDO_ESC_3,7,0),0)</f>
        <v>0.15</v>
      </c>
      <c r="EE129" s="76">
        <f>+Tabla1[[#This Row],[mto_pim]]-Tabla1[[#This Row],[TRANSF ESC2 ]]</f>
        <v>1928</v>
      </c>
      <c r="EF129" s="76">
        <f>+Tabla1[[#This Row],[mto_pim]]-Tabla1[[#This Row],[TRANFS ESC 3 ]]</f>
        <v>1927.85</v>
      </c>
      <c r="EG129" s="76">
        <f>+IFERROR(VLOOKUP(Tabla1[[#This Row],[COD SE]],HISTORICO,4,0),0)</f>
        <v>0</v>
      </c>
      <c r="EH129" s="76">
        <f>+IFERROR(VLOOKUP(Tabla1[[#This Row],[COD SE]],HISTORICO,5,0),0)</f>
        <v>0</v>
      </c>
      <c r="EI129" s="76">
        <f>+IFERROR(VLOOKUP(Tabla1[[#This Row],[COD SE]],HISTORICO,6,0),0)</f>
        <v>0</v>
      </c>
      <c r="EJ129" s="76">
        <f>+IFERROR(VLOOKUP(Tabla1[[#This Row],[COD SE]],HISTORICO,7,0),0)</f>
        <v>0</v>
      </c>
      <c r="EK129" s="76">
        <f>+IFERROR(VLOOKUP(Tabla1[[#This Row],[COD SE]],HISTORICO,8,0),0)</f>
        <v>0</v>
      </c>
      <c r="EL129" s="76">
        <f>+IFERROR(VLOOKUP(Tabla1[[#This Row],[COD SE]],HISTORICO,9,0),0)</f>
        <v>0</v>
      </c>
      <c r="EM129" s="76">
        <f>+IFERROR(VLOOKUP(Tabla1[[#This Row],[COD SE]],HISTORICO,10,0),0)</f>
        <v>0</v>
      </c>
      <c r="EN129" s="76">
        <f>+IFERROR(VLOOKUP(Tabla1[[#This Row],[COD SE]],HISTORICO,11,0),0)</f>
        <v>0</v>
      </c>
      <c r="EO129" s="76">
        <f>+IFERROR(VLOOKUP(Tabla1[[#This Row],[COD SE]],HISTORICO,12,0),0)</f>
        <v>0</v>
      </c>
      <c r="EP129" s="58">
        <f>+SUM(Tabla1[[#This Row],[EJECUTADO 01]:[EJECUTADO 03]])</f>
        <v>0</v>
      </c>
      <c r="EQ129" s="58">
        <f>+SUM(Tabla1[[#This Row],[EJECUTADO 04]:[EJECUTADO 06]])</f>
        <v>0</v>
      </c>
      <c r="ER129" s="58">
        <f>+SUM(Tabla1[[#This Row],[EJECUTADO 07]:[EJECUTADO 09]])</f>
        <v>1927.85</v>
      </c>
      <c r="ES129" s="58">
        <f>+SUM(Tabla1[[#This Row],[PF OCTUBRE]:[PF DICIEMBRE
]])</f>
        <v>0</v>
      </c>
      <c r="ET129" s="58">
        <f>+SUM(Tabla1[[#This Row],[EJECUTADO 01]:[EJECUTADO 09]])</f>
        <v>1927.85</v>
      </c>
    </row>
    <row r="130" spans="1:150" ht="12.75" customHeight="1" x14ac:dyDescent="0.2">
      <c r="A130" s="369">
        <v>2025</v>
      </c>
      <c r="B130" s="369" t="s">
        <v>1969</v>
      </c>
      <c r="C130" s="369" t="s">
        <v>1970</v>
      </c>
      <c r="D130" s="369" t="s">
        <v>1971</v>
      </c>
      <c r="E130" s="369">
        <v>1650</v>
      </c>
      <c r="F130" s="369" t="s">
        <v>1599</v>
      </c>
      <c r="G130" s="369" t="s">
        <v>1999</v>
      </c>
      <c r="H130" s="369" t="s">
        <v>1606</v>
      </c>
      <c r="I130" s="369" t="s">
        <v>2000</v>
      </c>
      <c r="J130" s="369" t="s">
        <v>2037</v>
      </c>
      <c r="K130" s="369" t="s">
        <v>1975</v>
      </c>
      <c r="L130" s="369" t="s">
        <v>2034</v>
      </c>
      <c r="M130" s="369" t="s">
        <v>2038</v>
      </c>
      <c r="N130" s="369">
        <v>2</v>
      </c>
      <c r="O130" s="369" t="s">
        <v>2041</v>
      </c>
      <c r="P130" s="369" t="s">
        <v>2042</v>
      </c>
      <c r="Q130" s="369">
        <v>88</v>
      </c>
      <c r="R130" s="369">
        <v>0</v>
      </c>
      <c r="S130" s="369">
        <v>0</v>
      </c>
      <c r="T130" s="369">
        <v>0</v>
      </c>
      <c r="U130" s="369">
        <v>9</v>
      </c>
      <c r="V130" s="369" t="s">
        <v>1980</v>
      </c>
      <c r="W130" s="369" t="s">
        <v>1981</v>
      </c>
      <c r="X130" s="369" t="s">
        <v>1982</v>
      </c>
      <c r="Y130" s="369" t="s">
        <v>1983</v>
      </c>
      <c r="Z130" s="369" t="s">
        <v>1984</v>
      </c>
      <c r="AA130" s="369" t="s">
        <v>2004</v>
      </c>
      <c r="AB130" s="369" t="s">
        <v>1986</v>
      </c>
      <c r="AC130" s="369" t="s">
        <v>1656</v>
      </c>
      <c r="AD130" s="369" t="s">
        <v>1657</v>
      </c>
      <c r="AE130" s="369" t="s">
        <v>1664</v>
      </c>
      <c r="AF130" s="369" t="s">
        <v>1665</v>
      </c>
      <c r="AG130" s="369" t="s">
        <v>1667</v>
      </c>
      <c r="AH130" s="369">
        <v>18600</v>
      </c>
      <c r="AI130" s="369">
        <v>-1200</v>
      </c>
      <c r="AJ130" s="369">
        <v>17400</v>
      </c>
      <c r="AK130" s="370">
        <v>15300</v>
      </c>
      <c r="AL130" s="370">
        <v>15300</v>
      </c>
      <c r="AM130" s="370">
        <v>0</v>
      </c>
      <c r="AN130" s="370">
        <v>0</v>
      </c>
      <c r="AO130" s="370">
        <v>0</v>
      </c>
      <c r="AP130" s="370">
        <v>0</v>
      </c>
      <c r="AQ130" s="370">
        <v>0</v>
      </c>
      <c r="AR130" s="370">
        <v>0</v>
      </c>
      <c r="AS130" s="370">
        <v>5043.34</v>
      </c>
      <c r="AT130" s="370">
        <v>0</v>
      </c>
      <c r="AU130" s="370">
        <v>0</v>
      </c>
      <c r="AV130" s="370">
        <v>0</v>
      </c>
      <c r="AW130" s="370">
        <v>0</v>
      </c>
      <c r="AX130" s="370">
        <v>0</v>
      </c>
      <c r="AY130" s="370">
        <v>0</v>
      </c>
      <c r="AZ130" s="370">
        <v>0</v>
      </c>
      <c r="BA130" s="370">
        <v>0</v>
      </c>
      <c r="BB130" s="370">
        <v>0</v>
      </c>
      <c r="BC130" s="370">
        <v>0</v>
      </c>
      <c r="BD130" s="370">
        <v>0</v>
      </c>
      <c r="BE130" s="370">
        <v>5043.34</v>
      </c>
      <c r="BF130" s="370">
        <v>0</v>
      </c>
      <c r="BG130" s="370">
        <v>0</v>
      </c>
      <c r="BH130" s="370">
        <v>0</v>
      </c>
      <c r="BI130" s="370">
        <v>0</v>
      </c>
      <c r="BJ130" s="370">
        <v>0</v>
      </c>
      <c r="BK130" s="370">
        <v>0</v>
      </c>
      <c r="BL130" s="370">
        <v>0</v>
      </c>
      <c r="BM130" s="370">
        <v>0</v>
      </c>
      <c r="BN130" s="370">
        <v>0</v>
      </c>
      <c r="BO130" s="370">
        <v>0</v>
      </c>
      <c r="BP130" s="370">
        <v>0</v>
      </c>
      <c r="BQ130" s="370">
        <v>5043.34</v>
      </c>
      <c r="BR130" s="370">
        <v>0</v>
      </c>
      <c r="BS130" s="370">
        <v>0</v>
      </c>
      <c r="BT130" s="370">
        <v>0</v>
      </c>
      <c r="BU130" s="370">
        <v>0</v>
      </c>
      <c r="BV130" s="370">
        <v>0</v>
      </c>
      <c r="BW130" s="370">
        <v>0</v>
      </c>
      <c r="BX130" s="370">
        <v>0</v>
      </c>
      <c r="BY130" s="370">
        <v>0</v>
      </c>
      <c r="BZ130" s="370">
        <v>0</v>
      </c>
      <c r="CA130" s="370">
        <v>0</v>
      </c>
      <c r="CB130" s="370">
        <v>0</v>
      </c>
      <c r="CC130" s="370">
        <v>5043.34</v>
      </c>
      <c r="CD130" s="370">
        <v>0</v>
      </c>
      <c r="CE130" s="370">
        <v>0</v>
      </c>
      <c r="CF130" s="370">
        <v>0</v>
      </c>
      <c r="CG130" s="370">
        <v>0</v>
      </c>
      <c r="CH130" s="370">
        <v>0</v>
      </c>
      <c r="CI130" s="48" t="s">
        <v>1987</v>
      </c>
      <c r="CJ130" s="48" t="s">
        <v>1990</v>
      </c>
      <c r="CK130" s="48" t="s">
        <v>1990</v>
      </c>
      <c r="CL130" s="48" t="s">
        <v>2005</v>
      </c>
      <c r="CM130" s="48" t="s">
        <v>1990</v>
      </c>
      <c r="CN130" s="48" t="s">
        <v>1993</v>
      </c>
      <c r="CO130" s="48" t="str">
        <f t="shared" si="28"/>
        <v>2.1.1.9.1.4</v>
      </c>
      <c r="CP130" s="48" t="str">
        <f>+VLOOKUP(Tabla1[[#This Row],[ESPECÍFICA]],CLASIFICADOR_,2,0)</f>
        <v>2.1.1.9.1.4 - AGUINALDOS DE CONTRATO ADMINISTRATIVO DE SERVICIOS</v>
      </c>
      <c r="CQ130" s="48" t="str">
        <f>+VLOOKUP(Tabla1[[#This Row],[ESPECÍFICA]],CLASIFICADOR_,3,0)</f>
        <v>01.CAS</v>
      </c>
      <c r="CR130" s="48" t="str">
        <f>+VLOOKUP(Tabla1[[#This Row],[ESPECÍFICA]],CLASIFICADOR_,4,0)</f>
        <v xml:space="preserve"> </v>
      </c>
      <c r="CS130" s="48">
        <f>+VLOOKUP(Tabla1[[#This Row],[ESPECÍFICA]],CLASIFICADOR_,5,0)</f>
        <v>0</v>
      </c>
      <c r="CT130" s="113" t="str">
        <f>+VLOOKUP(Tabla1[[#This Row],[ESPECÍFICA]],CLASIFICADOR_,6,0)</f>
        <v>N/R</v>
      </c>
      <c r="CU130" s="48" t="str">
        <f>+VLOOKUP(Tabla1[[#This Row],[ESPECÍFICA]],CLASIFICADOR_,7,0)</f>
        <v>N/R</v>
      </c>
      <c r="CV130" s="48">
        <f>+VLOOKUP(Tabla1[[#This Row],[ESPECÍFICA]],CLASIFICADOR_,8,0)</f>
        <v>0</v>
      </c>
      <c r="CW130" s="113" t="str">
        <f>+CONCATENATE("2.",Tabla1[[#This Row],[generica]])</f>
        <v>2.1.PERSONAL Y OBLIGACIONES SOCIALES</v>
      </c>
      <c r="CX130" s="48" t="str">
        <f t="shared" si="17"/>
        <v>0009-OTI</v>
      </c>
      <c r="CY130" s="113" t="str">
        <f t="shared" si="18"/>
        <v>0009-OTI</v>
      </c>
      <c r="CZ130" s="20" t="str">
        <f t="shared" si="19"/>
        <v>0009-OTI</v>
      </c>
      <c r="DA130" s="113" t="str">
        <f>+CONCATENATE(Tabla1[[#This Row],[CC COMPLETO]],Tabla1[[#This Row],[ESPECÍFICA]])</f>
        <v>0009-OTI2.1.1.9.1.4</v>
      </c>
      <c r="DB130" s="49">
        <f t="shared" si="20"/>
        <v>5043.34</v>
      </c>
      <c r="DC130" s="49">
        <f t="shared" si="21"/>
        <v>5043.34</v>
      </c>
      <c r="DD130" s="49">
        <f t="shared" si="22"/>
        <v>5043.34</v>
      </c>
      <c r="DE130" s="49">
        <f t="shared" si="23"/>
        <v>2100</v>
      </c>
      <c r="DF130" s="49">
        <f t="shared" si="24"/>
        <v>0</v>
      </c>
      <c r="DG130" s="49">
        <f t="shared" si="25"/>
        <v>10256.66</v>
      </c>
      <c r="DH130" s="49">
        <f t="shared" si="26"/>
        <v>12356.66</v>
      </c>
      <c r="DI130" s="50">
        <f t="shared" si="27"/>
        <v>0.27114731182795698</v>
      </c>
      <c r="DJ130" s="78">
        <f>+SUM(Tabla1[[#This Row],[EJECUTADO 01]:[EJECUTADO 06]])</f>
        <v>0</v>
      </c>
      <c r="DK130" s="78">
        <f>+Tabla1[[#This Row],[mto_devenga_01]]</f>
        <v>0</v>
      </c>
      <c r="DL130" s="78">
        <f>+Tabla1[[#This Row],[mto_devenga_02]]</f>
        <v>0</v>
      </c>
      <c r="DM130" s="78">
        <f>+Tabla1[[#This Row],[mto_devenga_03]]</f>
        <v>0</v>
      </c>
      <c r="DN130" s="78">
        <f>+Tabla1[[#This Row],[mto_devenga_04]]</f>
        <v>0</v>
      </c>
      <c r="DO130" s="78">
        <f>+Tabla1[[#This Row],[mto_devenga_05]]</f>
        <v>0</v>
      </c>
      <c r="DP130" s="76">
        <f>+Tabla1[[#This Row],[mto_devenga_06]]</f>
        <v>0</v>
      </c>
      <c r="DQ130" s="76">
        <f>+Tabla1[[#This Row],[mto_devenga_07]]</f>
        <v>5043.34</v>
      </c>
      <c r="DR130" s="76">
        <f>+Tabla1[[#This Row],[mto_devenga_08]]</f>
        <v>0</v>
      </c>
      <c r="DS130" s="76">
        <f>+Tabla1[[#This Row],[mto_devenga_09]]</f>
        <v>0</v>
      </c>
      <c r="DT130" s="76">
        <f>IFERROR(VLOOKUP(Tabla1[[#This Row],[COD SE]],PF_OCTUBRE,14,0),"0")</f>
        <v>0</v>
      </c>
      <c r="DU130" s="76">
        <f>IFERROR(VLOOKUP(Tabla1[[#This Row],[COD SE]],PF_OCTUBRE,15,0),"0")</f>
        <v>0</v>
      </c>
      <c r="DV130" s="76">
        <f>IFERROR(VLOOKUP(Tabla1[[#This Row],[COD SE]],PF_OCTUBRE,16,0),"0")</f>
        <v>7200</v>
      </c>
      <c r="DW130" s="76">
        <f>+SUM(Tabla1[[#This Row],[EJECUTADO 01]:[PF DICIEMBRE
]])</f>
        <v>12243.34</v>
      </c>
      <c r="DX130" s="76">
        <f>IFERROR(VLOOKUP(Tabla1[[#This Row],[COD SE]],PF_OCTUBRE,18,0),"0")</f>
        <v>0</v>
      </c>
      <c r="DY130" s="76">
        <f>IFERROR(VLOOKUP(Tabla1[[#This Row],[COD SE]],PF_OCTUBRE,19,0),"0")</f>
        <v>5156.66</v>
      </c>
      <c r="DZ130" s="76">
        <f>IFERROR(VLOOKUP(Tabla1[[#This Row],[COD SE]],PF_OCTUBRE,20,0),"0")</f>
        <v>5156.66</v>
      </c>
      <c r="EA130" s="76">
        <f>+Tabla1[[#This Row],[TOTAL EJEC REAL]]+Tabla1[[#This Row],[SALDO FINAL]]</f>
        <v>17400</v>
      </c>
      <c r="EB130" s="76">
        <f>IFERROR(VLOOKUP(Tabla1[[#This Row],[COD SE]],PF_OCTUBRE,22,0),"0")</f>
        <v>12356.66</v>
      </c>
      <c r="EC130" s="76">
        <f>+IFERROR(VLOOKUP(Tabla1[[#This Row],[COD SE]],SALDO_ESC_2,7,0),0)</f>
        <v>0</v>
      </c>
      <c r="ED130" s="76">
        <f>+IFERROR(VLOOKUP(Tabla1[[#This Row],[COD SE]],SALDO_ESC_3,7,0),0)</f>
        <v>5156.66</v>
      </c>
      <c r="EE130" s="76">
        <f>+Tabla1[[#This Row],[mto_pim]]-Tabla1[[#This Row],[TRANSF ESC2 ]]</f>
        <v>17400</v>
      </c>
      <c r="EF130" s="76">
        <f>+Tabla1[[#This Row],[mto_pim]]-Tabla1[[#This Row],[TRANFS ESC 3 ]]</f>
        <v>12243.34</v>
      </c>
      <c r="EG130" s="76">
        <f>+IFERROR(VLOOKUP(Tabla1[[#This Row],[COD SE]],HISTORICO,4,0),0)</f>
        <v>0</v>
      </c>
      <c r="EH130" s="76">
        <f>+IFERROR(VLOOKUP(Tabla1[[#This Row],[COD SE]],HISTORICO,5,0),0)</f>
        <v>0</v>
      </c>
      <c r="EI130" s="76">
        <f>+IFERROR(VLOOKUP(Tabla1[[#This Row],[COD SE]],HISTORICO,6,0),0)</f>
        <v>0</v>
      </c>
      <c r="EJ130" s="76">
        <f>+IFERROR(VLOOKUP(Tabla1[[#This Row],[COD SE]],HISTORICO,7,0),0)</f>
        <v>0</v>
      </c>
      <c r="EK130" s="76">
        <f>+IFERROR(VLOOKUP(Tabla1[[#This Row],[COD SE]],HISTORICO,8,0),0)</f>
        <v>0</v>
      </c>
      <c r="EL130" s="76">
        <f>+IFERROR(VLOOKUP(Tabla1[[#This Row],[COD SE]],HISTORICO,9,0),0)</f>
        <v>0</v>
      </c>
      <c r="EM130" s="76">
        <f>+IFERROR(VLOOKUP(Tabla1[[#This Row],[COD SE]],HISTORICO,10,0),0)</f>
        <v>6000</v>
      </c>
      <c r="EN130" s="76">
        <f>+IFERROR(VLOOKUP(Tabla1[[#This Row],[COD SE]],HISTORICO,11,0),0)</f>
        <v>0</v>
      </c>
      <c r="EO130" s="76">
        <f>+IFERROR(VLOOKUP(Tabla1[[#This Row],[COD SE]],HISTORICO,12,0),0)</f>
        <v>0</v>
      </c>
      <c r="EP130" s="58">
        <f>+SUM(Tabla1[[#This Row],[EJECUTADO 01]:[EJECUTADO 03]])</f>
        <v>0</v>
      </c>
      <c r="EQ130" s="58">
        <f>+SUM(Tabla1[[#This Row],[EJECUTADO 04]:[EJECUTADO 06]])</f>
        <v>0</v>
      </c>
      <c r="ER130" s="58">
        <f>+SUM(Tabla1[[#This Row],[EJECUTADO 07]:[EJECUTADO 09]])</f>
        <v>5043.34</v>
      </c>
      <c r="ES130" s="58">
        <f>+SUM(Tabla1[[#This Row],[PF OCTUBRE]:[PF DICIEMBRE
]])</f>
        <v>7200</v>
      </c>
      <c r="ET130" s="58">
        <f>+SUM(Tabla1[[#This Row],[EJECUTADO 01]:[EJECUTADO 09]])</f>
        <v>5043.34</v>
      </c>
    </row>
    <row r="131" spans="1:150" ht="12.75" customHeight="1" x14ac:dyDescent="0.2">
      <c r="A131" s="369">
        <v>2025</v>
      </c>
      <c r="B131" s="369" t="s">
        <v>1969</v>
      </c>
      <c r="C131" s="369" t="s">
        <v>1970</v>
      </c>
      <c r="D131" s="369" t="s">
        <v>1971</v>
      </c>
      <c r="E131" s="369">
        <v>1650</v>
      </c>
      <c r="F131" s="369" t="s">
        <v>1599</v>
      </c>
      <c r="G131" s="369" t="s">
        <v>1999</v>
      </c>
      <c r="H131" s="369" t="s">
        <v>1606</v>
      </c>
      <c r="I131" s="369" t="s">
        <v>2000</v>
      </c>
      <c r="J131" s="369" t="s">
        <v>2037</v>
      </c>
      <c r="K131" s="369" t="s">
        <v>1975</v>
      </c>
      <c r="L131" s="369" t="s">
        <v>2034</v>
      </c>
      <c r="M131" s="369" t="s">
        <v>2038</v>
      </c>
      <c r="N131" s="369">
        <v>2</v>
      </c>
      <c r="O131" s="369" t="s">
        <v>2041</v>
      </c>
      <c r="P131" s="369" t="s">
        <v>2042</v>
      </c>
      <c r="Q131" s="369">
        <v>88</v>
      </c>
      <c r="R131" s="369">
        <v>0</v>
      </c>
      <c r="S131" s="369">
        <v>0</v>
      </c>
      <c r="T131" s="369">
        <v>0</v>
      </c>
      <c r="U131" s="369">
        <v>9</v>
      </c>
      <c r="V131" s="369" t="s">
        <v>1980</v>
      </c>
      <c r="W131" s="369" t="s">
        <v>1981</v>
      </c>
      <c r="X131" s="369" t="s">
        <v>1982</v>
      </c>
      <c r="Y131" s="369" t="s">
        <v>1983</v>
      </c>
      <c r="Z131" s="369" t="s">
        <v>1984</v>
      </c>
      <c r="AA131" s="369" t="s">
        <v>2004</v>
      </c>
      <c r="AB131" s="369" t="s">
        <v>1986</v>
      </c>
      <c r="AC131" s="369" t="s">
        <v>1672</v>
      </c>
      <c r="AD131" s="369" t="s">
        <v>1673</v>
      </c>
      <c r="AE131" s="369" t="s">
        <v>1693</v>
      </c>
      <c r="AF131" s="369" t="s">
        <v>1694</v>
      </c>
      <c r="AG131" s="369" t="s">
        <v>1695</v>
      </c>
      <c r="AH131" s="369">
        <v>341000</v>
      </c>
      <c r="AI131" s="369">
        <v>-160550</v>
      </c>
      <c r="AJ131" s="369">
        <v>180450</v>
      </c>
      <c r="AK131" s="370">
        <v>150559.4</v>
      </c>
      <c r="AL131" s="370">
        <v>54959.4</v>
      </c>
      <c r="AM131" s="370">
        <v>23912.7</v>
      </c>
      <c r="AN131" s="370">
        <v>0</v>
      </c>
      <c r="AO131" s="370">
        <v>0</v>
      </c>
      <c r="AP131" s="370">
        <v>0</v>
      </c>
      <c r="AQ131" s="370">
        <v>0</v>
      </c>
      <c r="AR131" s="370">
        <v>0</v>
      </c>
      <c r="AS131" s="370">
        <v>0</v>
      </c>
      <c r="AT131" s="370">
        <v>17717.7</v>
      </c>
      <c r="AU131" s="370">
        <v>0</v>
      </c>
      <c r="AV131" s="370">
        <v>13329</v>
      </c>
      <c r="AW131" s="370">
        <v>0</v>
      </c>
      <c r="AX131" s="370">
        <v>0</v>
      </c>
      <c r="AY131" s="370">
        <v>0</v>
      </c>
      <c r="AZ131" s="370">
        <v>3985.45</v>
      </c>
      <c r="BA131" s="370">
        <v>3985.45</v>
      </c>
      <c r="BB131" s="370">
        <v>3985.45</v>
      </c>
      <c r="BC131" s="370">
        <v>0</v>
      </c>
      <c r="BD131" s="370">
        <v>3985.45</v>
      </c>
      <c r="BE131" s="370">
        <v>3985.45</v>
      </c>
      <c r="BF131" s="370">
        <v>3985.45</v>
      </c>
      <c r="BG131" s="370">
        <v>5905.9</v>
      </c>
      <c r="BH131" s="370">
        <v>0</v>
      </c>
      <c r="BI131" s="370">
        <v>0</v>
      </c>
      <c r="BJ131" s="370">
        <v>0</v>
      </c>
      <c r="BK131" s="370">
        <v>0</v>
      </c>
      <c r="BL131" s="370">
        <v>3985.45</v>
      </c>
      <c r="BM131" s="370">
        <v>3985.45</v>
      </c>
      <c r="BN131" s="370">
        <v>3985.45</v>
      </c>
      <c r="BO131" s="370">
        <v>0</v>
      </c>
      <c r="BP131" s="370">
        <v>3985.45</v>
      </c>
      <c r="BQ131" s="370">
        <v>3985.45</v>
      </c>
      <c r="BR131" s="370">
        <v>3985.45</v>
      </c>
      <c r="BS131" s="370">
        <v>5905.9</v>
      </c>
      <c r="BT131" s="370">
        <v>0</v>
      </c>
      <c r="BU131" s="370">
        <v>0</v>
      </c>
      <c r="BV131" s="370">
        <v>0</v>
      </c>
      <c r="BW131" s="370">
        <v>23912.7</v>
      </c>
      <c r="BX131" s="370">
        <v>0</v>
      </c>
      <c r="BY131" s="370">
        <v>0</v>
      </c>
      <c r="BZ131" s="370">
        <v>0</v>
      </c>
      <c r="CA131" s="370">
        <v>0</v>
      </c>
      <c r="CB131" s="370">
        <v>0</v>
      </c>
      <c r="CC131" s="370">
        <v>0</v>
      </c>
      <c r="CD131" s="370">
        <v>5905.9</v>
      </c>
      <c r="CE131" s="370">
        <v>0</v>
      </c>
      <c r="CF131" s="370">
        <v>0</v>
      </c>
      <c r="CG131" s="370">
        <v>0</v>
      </c>
      <c r="CH131" s="370">
        <v>0</v>
      </c>
      <c r="CI131" s="48" t="s">
        <v>1987</v>
      </c>
      <c r="CJ131" s="48" t="s">
        <v>1991</v>
      </c>
      <c r="CK131" s="48" t="s">
        <v>1987</v>
      </c>
      <c r="CL131" s="48" t="s">
        <v>2011</v>
      </c>
      <c r="CM131" s="48" t="s">
        <v>1990</v>
      </c>
      <c r="CN131" s="48" t="s">
        <v>1998</v>
      </c>
      <c r="CO131" s="48" t="str">
        <f t="shared" si="28"/>
        <v>2.3.2.5.1.99</v>
      </c>
      <c r="CP131" s="48" t="str">
        <f>+VLOOKUP(Tabla1[[#This Row],[ESPECÍFICA]],CLASIFICADOR_,2,0)</f>
        <v>2.3.2.5.1.99 - DE OTROS BIENES Y ACTIVOS</v>
      </c>
      <c r="CQ131" s="48" t="str">
        <f>+VLOOKUP(Tabla1[[#This Row],[ESPECÍFICA]],CLASIFICADOR_,3,0)</f>
        <v>2.3.2.5 - ALQUILERES DE MUEBLES E INMUEBLES</v>
      </c>
      <c r="CR131" s="48" t="str">
        <f>+VLOOKUP(Tabla1[[#This Row],[ESPECÍFICA]],CLASIFICADOR_,4,0)</f>
        <v xml:space="preserve"> </v>
      </c>
      <c r="CS131" s="48">
        <f>+VLOOKUP(Tabla1[[#This Row],[ESPECÍFICA]],CLASIFICADOR_,5,0)</f>
        <v>0</v>
      </c>
      <c r="CT131" s="113" t="str">
        <f>+VLOOKUP(Tabla1[[#This Row],[ESPECÍFICA]],CLASIFICADOR_,6,0)</f>
        <v>N/R</v>
      </c>
      <c r="CU131" s="48" t="str">
        <f>+VLOOKUP(Tabla1[[#This Row],[ESPECÍFICA]],CLASIFICADOR_,7,0)</f>
        <v>N/R</v>
      </c>
      <c r="CV131" s="48">
        <f>+VLOOKUP(Tabla1[[#This Row],[ESPECÍFICA]],CLASIFICADOR_,8,0)</f>
        <v>0</v>
      </c>
      <c r="CW131" s="113" t="str">
        <f>+CONCATENATE("2.",Tabla1[[#This Row],[generica]])</f>
        <v>2.3.BIENES Y SERVICIOS</v>
      </c>
      <c r="CX131" s="48" t="str">
        <f t="shared" si="17"/>
        <v>0009-OTI</v>
      </c>
      <c r="CY131" s="113" t="str">
        <f t="shared" si="18"/>
        <v>0009-OTI</v>
      </c>
      <c r="CZ131" s="20" t="str">
        <f t="shared" si="19"/>
        <v>0009-OTI</v>
      </c>
      <c r="DA131" s="113" t="str">
        <f>+CONCATENATE(Tabla1[[#This Row],[CC COMPLETO]],Tabla1[[#This Row],[ESPECÍFICA]])</f>
        <v>0009-OTI2.3.2.5.1.99</v>
      </c>
      <c r="DB131" s="49">
        <f t="shared" si="20"/>
        <v>54959.4</v>
      </c>
      <c r="DC131" s="49">
        <f t="shared" si="21"/>
        <v>29818.6</v>
      </c>
      <c r="DD131" s="49">
        <f t="shared" si="22"/>
        <v>29818.6</v>
      </c>
      <c r="DE131" s="49">
        <f t="shared" si="23"/>
        <v>29890.600000000006</v>
      </c>
      <c r="DF131" s="49">
        <f t="shared" si="24"/>
        <v>95600</v>
      </c>
      <c r="DG131" s="49">
        <f t="shared" si="25"/>
        <v>25140.800000000003</v>
      </c>
      <c r="DH131" s="49">
        <f t="shared" si="26"/>
        <v>150631.4</v>
      </c>
      <c r="DI131" s="50">
        <f t="shared" si="27"/>
        <v>8.7444574780058654E-2</v>
      </c>
      <c r="DJ131" s="78">
        <f>+SUM(Tabla1[[#This Row],[EJECUTADO 01]:[EJECUTADO 06]])</f>
        <v>15941.8</v>
      </c>
      <c r="DK131" s="78">
        <f>+Tabla1[[#This Row],[mto_devenga_01]]</f>
        <v>0</v>
      </c>
      <c r="DL131" s="78">
        <f>+Tabla1[[#This Row],[mto_devenga_02]]</f>
        <v>3985.45</v>
      </c>
      <c r="DM131" s="78">
        <f>+Tabla1[[#This Row],[mto_devenga_03]]</f>
        <v>3985.45</v>
      </c>
      <c r="DN131" s="78">
        <f>+Tabla1[[#This Row],[mto_devenga_04]]</f>
        <v>3985.45</v>
      </c>
      <c r="DO131" s="78">
        <f>+Tabla1[[#This Row],[mto_devenga_05]]</f>
        <v>0</v>
      </c>
      <c r="DP131" s="76">
        <f>+Tabla1[[#This Row],[mto_devenga_06]]</f>
        <v>3985.45</v>
      </c>
      <c r="DQ131" s="76">
        <f>+Tabla1[[#This Row],[mto_devenga_07]]</f>
        <v>3985.45</v>
      </c>
      <c r="DR131" s="76">
        <f>+Tabla1[[#This Row],[mto_devenga_08]]</f>
        <v>3985.45</v>
      </c>
      <c r="DS131" s="76">
        <f>+Tabla1[[#This Row],[mto_devenga_09]]</f>
        <v>5905.9</v>
      </c>
      <c r="DT131" s="76">
        <f>IFERROR(VLOOKUP(Tabla1[[#This Row],[COD SE]],PF_OCTUBRE,14,0),"0")</f>
        <v>5905.9</v>
      </c>
      <c r="DU131" s="76">
        <f>IFERROR(VLOOKUP(Tabla1[[#This Row],[COD SE]],PF_OCTUBRE,15,0),"0")</f>
        <v>27254.9</v>
      </c>
      <c r="DV131" s="76">
        <f>IFERROR(VLOOKUP(Tabla1[[#This Row],[COD SE]],PF_OCTUBRE,16,0),"0")</f>
        <v>117470.6</v>
      </c>
      <c r="DW131" s="76">
        <f>+SUM(Tabla1[[#This Row],[EJECUTADO 01]:[PF DICIEMBRE
]])</f>
        <v>180450</v>
      </c>
      <c r="DX131" s="76">
        <f>IFERROR(VLOOKUP(Tabla1[[#This Row],[COD SE]],PF_OCTUBRE,18,0),"0")</f>
        <v>0</v>
      </c>
      <c r="DY131" s="76">
        <f>IFERROR(VLOOKUP(Tabla1[[#This Row],[COD SE]],PF_OCTUBRE,19,0),"0")</f>
        <v>0</v>
      </c>
      <c r="DZ131" s="76">
        <f>IFERROR(VLOOKUP(Tabla1[[#This Row],[COD SE]],PF_OCTUBRE,20,0),"0")</f>
        <v>0</v>
      </c>
      <c r="EA131" s="76">
        <f>+Tabla1[[#This Row],[TOTAL EJEC REAL]]+Tabla1[[#This Row],[SALDO FINAL]]</f>
        <v>180450</v>
      </c>
      <c r="EB131" s="76">
        <f>IFERROR(VLOOKUP(Tabla1[[#This Row],[COD SE]],PF_OCTUBRE,22,0),"0")</f>
        <v>117470.6</v>
      </c>
      <c r="EC131" s="76">
        <f>+IFERROR(VLOOKUP(Tabla1[[#This Row],[COD SE]],SALDO_ESC_2,7,0),0)</f>
        <v>0</v>
      </c>
      <c r="ED131" s="76">
        <f>+IFERROR(VLOOKUP(Tabla1[[#This Row],[COD SE]],SALDO_ESC_3,7,0),0)</f>
        <v>0</v>
      </c>
      <c r="EE131" s="76">
        <f>+Tabla1[[#This Row],[mto_pim]]-Tabla1[[#This Row],[TRANSF ESC2 ]]</f>
        <v>180450</v>
      </c>
      <c r="EF131" s="76">
        <f>+Tabla1[[#This Row],[mto_pim]]-Tabla1[[#This Row],[TRANFS ESC 3 ]]</f>
        <v>180450</v>
      </c>
      <c r="EG131" s="76">
        <f>+IFERROR(VLOOKUP(Tabla1[[#This Row],[COD SE]],HISTORICO,4,0),0)</f>
        <v>3985.45</v>
      </c>
      <c r="EH131" s="76">
        <f>+IFERROR(VLOOKUP(Tabla1[[#This Row],[COD SE]],HISTORICO,5,0),0)</f>
        <v>3985.45</v>
      </c>
      <c r="EI131" s="76">
        <f>+IFERROR(VLOOKUP(Tabla1[[#This Row],[COD SE]],HISTORICO,6,0),0)</f>
        <v>153985.45000000001</v>
      </c>
      <c r="EJ131" s="76">
        <f>+IFERROR(VLOOKUP(Tabla1[[#This Row],[COD SE]],HISTORICO,7,0),0)</f>
        <v>3985.45</v>
      </c>
      <c r="EK131" s="76">
        <f>+IFERROR(VLOOKUP(Tabla1[[#This Row],[COD SE]],HISTORICO,8,0),0)</f>
        <v>3985.45</v>
      </c>
      <c r="EL131" s="76">
        <f>+IFERROR(VLOOKUP(Tabla1[[#This Row],[COD SE]],HISTORICO,9,0),0)</f>
        <v>7970.9</v>
      </c>
      <c r="EM131" s="76">
        <f>+IFERROR(VLOOKUP(Tabla1[[#This Row],[COD SE]],HISTORICO,10,0),0)</f>
        <v>7970.9</v>
      </c>
      <c r="EN131" s="76">
        <f>+IFERROR(VLOOKUP(Tabla1[[#This Row],[COD SE]],HISTORICO,11,0),0)</f>
        <v>11145.45</v>
      </c>
      <c r="EO131" s="76">
        <f>+IFERROR(VLOOKUP(Tabla1[[#This Row],[COD SE]],HISTORICO,12,0),0)</f>
        <v>5905.9</v>
      </c>
      <c r="EP131" s="58">
        <f>+SUM(Tabla1[[#This Row],[EJECUTADO 01]:[EJECUTADO 03]])</f>
        <v>7970.9</v>
      </c>
      <c r="EQ131" s="58">
        <f>+SUM(Tabla1[[#This Row],[EJECUTADO 04]:[EJECUTADO 06]])</f>
        <v>7970.9</v>
      </c>
      <c r="ER131" s="58">
        <f>+SUM(Tabla1[[#This Row],[EJECUTADO 07]:[EJECUTADO 09]])</f>
        <v>13876.8</v>
      </c>
      <c r="ES131" s="58">
        <f>+SUM(Tabla1[[#This Row],[PF OCTUBRE]:[PF DICIEMBRE
]])</f>
        <v>150631.40000000002</v>
      </c>
      <c r="ET131" s="58">
        <f>+SUM(Tabla1[[#This Row],[EJECUTADO 01]:[EJECUTADO 09]])</f>
        <v>29818.6</v>
      </c>
    </row>
    <row r="132" spans="1:150" ht="12.75" customHeight="1" x14ac:dyDescent="0.2">
      <c r="A132" s="369">
        <v>2025</v>
      </c>
      <c r="B132" s="369" t="s">
        <v>1969</v>
      </c>
      <c r="C132" s="369" t="s">
        <v>1970</v>
      </c>
      <c r="D132" s="369" t="s">
        <v>1971</v>
      </c>
      <c r="E132" s="369">
        <v>1650</v>
      </c>
      <c r="F132" s="369" t="s">
        <v>1599</v>
      </c>
      <c r="G132" s="369" t="s">
        <v>1999</v>
      </c>
      <c r="H132" s="369" t="s">
        <v>1606</v>
      </c>
      <c r="I132" s="369" t="s">
        <v>2000</v>
      </c>
      <c r="J132" s="369" t="s">
        <v>2037</v>
      </c>
      <c r="K132" s="369" t="s">
        <v>1975</v>
      </c>
      <c r="L132" s="369" t="s">
        <v>2034</v>
      </c>
      <c r="M132" s="369" t="s">
        <v>2038</v>
      </c>
      <c r="N132" s="369">
        <v>2</v>
      </c>
      <c r="O132" s="369" t="s">
        <v>2041</v>
      </c>
      <c r="P132" s="369" t="s">
        <v>2042</v>
      </c>
      <c r="Q132" s="369">
        <v>88</v>
      </c>
      <c r="R132" s="369">
        <v>0</v>
      </c>
      <c r="S132" s="369">
        <v>0</v>
      </c>
      <c r="T132" s="369">
        <v>0</v>
      </c>
      <c r="U132" s="369">
        <v>9</v>
      </c>
      <c r="V132" s="369" t="s">
        <v>1980</v>
      </c>
      <c r="W132" s="369" t="s">
        <v>1981</v>
      </c>
      <c r="X132" s="369" t="s">
        <v>1982</v>
      </c>
      <c r="Y132" s="369" t="s">
        <v>1983</v>
      </c>
      <c r="Z132" s="369" t="s">
        <v>1984</v>
      </c>
      <c r="AA132" s="369" t="s">
        <v>2004</v>
      </c>
      <c r="AB132" s="369" t="s">
        <v>1986</v>
      </c>
      <c r="AC132" s="369" t="s">
        <v>1672</v>
      </c>
      <c r="AD132" s="369" t="s">
        <v>1673</v>
      </c>
      <c r="AE132" s="369" t="s">
        <v>1693</v>
      </c>
      <c r="AF132" s="369" t="s">
        <v>1694</v>
      </c>
      <c r="AG132" s="369" t="s">
        <v>1739</v>
      </c>
      <c r="AH132" s="369">
        <v>40000</v>
      </c>
      <c r="AI132" s="369">
        <v>28572</v>
      </c>
      <c r="AJ132" s="369">
        <v>68572</v>
      </c>
      <c r="AK132" s="370">
        <v>60053.33</v>
      </c>
      <c r="AL132" s="370">
        <v>60053.33</v>
      </c>
      <c r="AM132" s="370">
        <v>41553.33</v>
      </c>
      <c r="AN132" s="370">
        <v>0</v>
      </c>
      <c r="AO132" s="370">
        <v>0</v>
      </c>
      <c r="AP132" s="370">
        <v>0</v>
      </c>
      <c r="AQ132" s="370">
        <v>0</v>
      </c>
      <c r="AR132" s="370">
        <v>0</v>
      </c>
      <c r="AS132" s="370">
        <v>0</v>
      </c>
      <c r="AT132" s="370">
        <v>18500</v>
      </c>
      <c r="AU132" s="370">
        <v>0</v>
      </c>
      <c r="AV132" s="370">
        <v>0</v>
      </c>
      <c r="AW132" s="370">
        <v>0</v>
      </c>
      <c r="AX132" s="370">
        <v>0</v>
      </c>
      <c r="AY132" s="370">
        <v>3249.33</v>
      </c>
      <c r="AZ132" s="370">
        <v>3938.43</v>
      </c>
      <c r="BA132" s="370">
        <v>4426.9399999999996</v>
      </c>
      <c r="BB132" s="370">
        <v>5274.46</v>
      </c>
      <c r="BC132" s="370">
        <v>3351.57</v>
      </c>
      <c r="BD132" s="370">
        <v>3746.74</v>
      </c>
      <c r="BE132" s="370">
        <v>3575.56</v>
      </c>
      <c r="BF132" s="370">
        <v>3619.12</v>
      </c>
      <c r="BG132" s="370">
        <v>11312.49</v>
      </c>
      <c r="BH132" s="370">
        <v>4040.95</v>
      </c>
      <c r="BI132" s="370">
        <v>0</v>
      </c>
      <c r="BJ132" s="370">
        <v>0</v>
      </c>
      <c r="BK132" s="370">
        <v>3249.33</v>
      </c>
      <c r="BL132" s="370">
        <v>3938.43</v>
      </c>
      <c r="BM132" s="370">
        <v>4426.9399999999996</v>
      </c>
      <c r="BN132" s="370">
        <v>5274.46</v>
      </c>
      <c r="BO132" s="370">
        <v>3351.57</v>
      </c>
      <c r="BP132" s="370">
        <v>3746.74</v>
      </c>
      <c r="BQ132" s="370">
        <v>3575.56</v>
      </c>
      <c r="BR132" s="370">
        <v>3619.12</v>
      </c>
      <c r="BS132" s="370">
        <v>11312.49</v>
      </c>
      <c r="BT132" s="370">
        <v>4040.95</v>
      </c>
      <c r="BU132" s="370">
        <v>0</v>
      </c>
      <c r="BV132" s="370">
        <v>0</v>
      </c>
      <c r="BW132" s="370">
        <v>39135.589999999997</v>
      </c>
      <c r="BX132" s="370">
        <v>0</v>
      </c>
      <c r="BY132" s="370">
        <v>0</v>
      </c>
      <c r="BZ132" s="370">
        <v>0</v>
      </c>
      <c r="CA132" s="370">
        <v>0</v>
      </c>
      <c r="CB132" s="370">
        <v>0</v>
      </c>
      <c r="CC132" s="370">
        <v>0</v>
      </c>
      <c r="CD132" s="370">
        <v>7400</v>
      </c>
      <c r="CE132" s="370">
        <v>0</v>
      </c>
      <c r="CF132" s="370">
        <v>0</v>
      </c>
      <c r="CG132" s="370">
        <v>0</v>
      </c>
      <c r="CH132" s="370">
        <v>0</v>
      </c>
      <c r="CI132" s="48" t="s">
        <v>1987</v>
      </c>
      <c r="CJ132" s="48" t="s">
        <v>1991</v>
      </c>
      <c r="CK132" s="48" t="s">
        <v>1987</v>
      </c>
      <c r="CL132" s="48" t="s">
        <v>2011</v>
      </c>
      <c r="CM132" s="48" t="s">
        <v>1990</v>
      </c>
      <c r="CN132" s="48" t="s">
        <v>1993</v>
      </c>
      <c r="CO132" s="48" t="str">
        <f t="shared" si="28"/>
        <v>2.3.2.5.1.4</v>
      </c>
      <c r="CP132" s="48" t="str">
        <f>+VLOOKUP(Tabla1[[#This Row],[ESPECÍFICA]],CLASIFICADOR_,2,0)</f>
        <v>2.3.2.5.1.4 - DE MAQUINARIAS Y EQUIPOS</v>
      </c>
      <c r="CQ132" s="48" t="str">
        <f>+VLOOKUP(Tabla1[[#This Row],[ESPECÍFICA]],CLASIFICADOR_,3,0)</f>
        <v>2.3.2.5 - ALQUILERES DE MUEBLES E INMUEBLES</v>
      </c>
      <c r="CR132" s="48" t="str">
        <f>+VLOOKUP(Tabla1[[#This Row],[ESPECÍFICA]],CLASIFICADOR_,4,0)</f>
        <v xml:space="preserve"> </v>
      </c>
      <c r="CS132" s="48">
        <f>+VLOOKUP(Tabla1[[#This Row],[ESPECÍFICA]],CLASIFICADOR_,5,0)</f>
        <v>0</v>
      </c>
      <c r="CT132" s="113" t="str">
        <f>+VLOOKUP(Tabla1[[#This Row],[ESPECÍFICA]],CLASIFICADOR_,6,0)</f>
        <v>N/R</v>
      </c>
      <c r="CU132" s="48" t="str">
        <f>+VLOOKUP(Tabla1[[#This Row],[ESPECÍFICA]],CLASIFICADOR_,7,0)</f>
        <v>N/R</v>
      </c>
      <c r="CV132" s="48">
        <f>+VLOOKUP(Tabla1[[#This Row],[ESPECÍFICA]],CLASIFICADOR_,8,0)</f>
        <v>0</v>
      </c>
      <c r="CW132" s="113" t="str">
        <f>+CONCATENATE("2.",Tabla1[[#This Row],[generica]])</f>
        <v>2.3.BIENES Y SERVICIOS</v>
      </c>
      <c r="CX132" s="48" t="str">
        <f t="shared" si="17"/>
        <v>0009-OTI</v>
      </c>
      <c r="CY132" s="113" t="str">
        <f t="shared" si="18"/>
        <v>0009-OTI</v>
      </c>
      <c r="CZ132" s="20" t="str">
        <f t="shared" si="19"/>
        <v>0009-OTI</v>
      </c>
      <c r="DA132" s="113" t="str">
        <f>+CONCATENATE(Tabla1[[#This Row],[CC COMPLETO]],Tabla1[[#This Row],[ESPECÍFICA]])</f>
        <v>0009-OTI2.3.2.5.1.4</v>
      </c>
      <c r="DB132" s="49">
        <f t="shared" si="20"/>
        <v>60053.33</v>
      </c>
      <c r="DC132" s="49">
        <f t="shared" si="21"/>
        <v>46535.59</v>
      </c>
      <c r="DD132" s="49">
        <f t="shared" si="22"/>
        <v>46535.59</v>
      </c>
      <c r="DE132" s="49">
        <f t="shared" si="23"/>
        <v>8518.6699999999983</v>
      </c>
      <c r="DF132" s="49">
        <f t="shared" si="24"/>
        <v>0</v>
      </c>
      <c r="DG132" s="49">
        <f t="shared" si="25"/>
        <v>13517.740000000005</v>
      </c>
      <c r="DH132" s="49">
        <f t="shared" si="26"/>
        <v>22036.410000000003</v>
      </c>
      <c r="DI132" s="50">
        <f t="shared" si="27"/>
        <v>1.1633897499999999</v>
      </c>
      <c r="DJ132" s="78">
        <f>+SUM(Tabla1[[#This Row],[EJECUTADO 01]:[EJECUTADO 06]])</f>
        <v>23987.47</v>
      </c>
      <c r="DK132" s="78">
        <f>+Tabla1[[#This Row],[mto_devenga_01]]</f>
        <v>3249.33</v>
      </c>
      <c r="DL132" s="78">
        <f>+Tabla1[[#This Row],[mto_devenga_02]]</f>
        <v>3938.43</v>
      </c>
      <c r="DM132" s="78">
        <f>+Tabla1[[#This Row],[mto_devenga_03]]</f>
        <v>4426.9399999999996</v>
      </c>
      <c r="DN132" s="78">
        <f>+Tabla1[[#This Row],[mto_devenga_04]]</f>
        <v>5274.46</v>
      </c>
      <c r="DO132" s="78">
        <f>+Tabla1[[#This Row],[mto_devenga_05]]</f>
        <v>3351.57</v>
      </c>
      <c r="DP132" s="76">
        <f>+Tabla1[[#This Row],[mto_devenga_06]]</f>
        <v>3746.74</v>
      </c>
      <c r="DQ132" s="76">
        <f>+Tabla1[[#This Row],[mto_devenga_07]]</f>
        <v>3575.56</v>
      </c>
      <c r="DR132" s="76">
        <f>+Tabla1[[#This Row],[mto_devenga_08]]</f>
        <v>3619.12</v>
      </c>
      <c r="DS132" s="76">
        <f>+Tabla1[[#This Row],[mto_devenga_09]]</f>
        <v>11312.49</v>
      </c>
      <c r="DT132" s="76">
        <f>IFERROR(VLOOKUP(Tabla1[[#This Row],[COD SE]],PF_OCTUBRE,14,0),"0")</f>
        <v>6787.51</v>
      </c>
      <c r="DU132" s="76">
        <f>IFERROR(VLOOKUP(Tabla1[[#This Row],[COD SE]],PF_OCTUBRE,15,0),"0")</f>
        <v>11121.18</v>
      </c>
      <c r="DV132" s="76">
        <f>IFERROR(VLOOKUP(Tabla1[[#This Row],[COD SE]],PF_OCTUBRE,16,0),"0")</f>
        <v>9150.67</v>
      </c>
      <c r="DW132" s="76">
        <f>+SUM(Tabla1[[#This Row],[EJECUTADO 01]:[PF DICIEMBRE
]])</f>
        <v>69554</v>
      </c>
      <c r="DX132" s="76">
        <f>IFERROR(VLOOKUP(Tabla1[[#This Row],[COD SE]],PF_OCTUBRE,18,0),"0")</f>
        <v>0</v>
      </c>
      <c r="DY132" s="76">
        <f>IFERROR(VLOOKUP(Tabla1[[#This Row],[COD SE]],PF_OCTUBRE,19,0),"0")</f>
        <v>0</v>
      </c>
      <c r="DZ132" s="76">
        <f>IFERROR(VLOOKUP(Tabla1[[#This Row],[COD SE]],PF_OCTUBRE,20,0),"0")</f>
        <v>0</v>
      </c>
      <c r="EA132" s="76">
        <f>+Tabla1[[#This Row],[TOTAL EJEC REAL]]+Tabla1[[#This Row],[SALDO FINAL]]</f>
        <v>69554</v>
      </c>
      <c r="EB132" s="76">
        <f>IFERROR(VLOOKUP(Tabla1[[#This Row],[COD SE]],PF_OCTUBRE,22,0),"0")</f>
        <v>9150.67</v>
      </c>
      <c r="EC132" s="76">
        <f>+IFERROR(VLOOKUP(Tabla1[[#This Row],[COD SE]],SALDO_ESC_2,7,0),0)</f>
        <v>0</v>
      </c>
      <c r="ED132" s="76">
        <f>+IFERROR(VLOOKUP(Tabla1[[#This Row],[COD SE]],SALDO_ESC_3,7,0),0)</f>
        <v>0</v>
      </c>
      <c r="EE132" s="76">
        <f>+Tabla1[[#This Row],[mto_pim]]-Tabla1[[#This Row],[TRANSF ESC2 ]]</f>
        <v>68572</v>
      </c>
      <c r="EF132" s="76">
        <f>+Tabla1[[#This Row],[mto_pim]]-Tabla1[[#This Row],[TRANFS ESC 3 ]]</f>
        <v>68572</v>
      </c>
      <c r="EG132" s="76">
        <f>+IFERROR(VLOOKUP(Tabla1[[#This Row],[COD SE]],HISTORICO,4,0),0)</f>
        <v>3734</v>
      </c>
      <c r="EH132" s="76">
        <f>+IFERROR(VLOOKUP(Tabla1[[#This Row],[COD SE]],HISTORICO,5,0),0)</f>
        <v>3830.4</v>
      </c>
      <c r="EI132" s="76">
        <f>+IFERROR(VLOOKUP(Tabla1[[#This Row],[COD SE]],HISTORICO,6,0),0)</f>
        <v>3830.4</v>
      </c>
      <c r="EJ132" s="76">
        <f>+IFERROR(VLOOKUP(Tabla1[[#This Row],[COD SE]],HISTORICO,7,0),0)</f>
        <v>3830.4</v>
      </c>
      <c r="EK132" s="76">
        <f>+IFERROR(VLOOKUP(Tabla1[[#This Row],[COD SE]],HISTORICO,8,0),0)</f>
        <v>3830.4</v>
      </c>
      <c r="EL132" s="76">
        <f>+IFERROR(VLOOKUP(Tabla1[[#This Row],[COD SE]],HISTORICO,9,0),0)</f>
        <v>3500</v>
      </c>
      <c r="EM132" s="76">
        <f>+IFERROR(VLOOKUP(Tabla1[[#This Row],[COD SE]],HISTORICO,10,0),0)</f>
        <v>7830.4</v>
      </c>
      <c r="EN132" s="76">
        <f>+IFERROR(VLOOKUP(Tabla1[[#This Row],[COD SE]],HISTORICO,11,0),0)</f>
        <v>7600</v>
      </c>
      <c r="EO132" s="76">
        <f>+IFERROR(VLOOKUP(Tabla1[[#This Row],[COD SE]],HISTORICO,12,0),0)</f>
        <v>7500</v>
      </c>
      <c r="EP132" s="58">
        <f>+SUM(Tabla1[[#This Row],[EJECUTADO 01]:[EJECUTADO 03]])</f>
        <v>11614.7</v>
      </c>
      <c r="EQ132" s="58">
        <f>+SUM(Tabla1[[#This Row],[EJECUTADO 04]:[EJECUTADO 06]])</f>
        <v>12372.77</v>
      </c>
      <c r="ER132" s="58">
        <f>+SUM(Tabla1[[#This Row],[EJECUTADO 07]:[EJECUTADO 09]])</f>
        <v>18507.169999999998</v>
      </c>
      <c r="ES132" s="58">
        <f>+SUM(Tabla1[[#This Row],[PF OCTUBRE]:[PF DICIEMBRE
]])</f>
        <v>27059.360000000001</v>
      </c>
      <c r="ET132" s="58">
        <f>+SUM(Tabla1[[#This Row],[EJECUTADO 01]:[EJECUTADO 09]])</f>
        <v>42494.64</v>
      </c>
    </row>
    <row r="133" spans="1:150" ht="12.75" customHeight="1" x14ac:dyDescent="0.2">
      <c r="A133" s="369">
        <v>2025</v>
      </c>
      <c r="B133" s="369" t="s">
        <v>1969</v>
      </c>
      <c r="C133" s="369" t="s">
        <v>1970</v>
      </c>
      <c r="D133" s="369" t="s">
        <v>1971</v>
      </c>
      <c r="E133" s="369">
        <v>1650</v>
      </c>
      <c r="F133" s="369" t="s">
        <v>1599</v>
      </c>
      <c r="G133" s="369" t="s">
        <v>1999</v>
      </c>
      <c r="H133" s="369" t="s">
        <v>1606</v>
      </c>
      <c r="I133" s="369" t="s">
        <v>2000</v>
      </c>
      <c r="J133" s="369" t="s">
        <v>2037</v>
      </c>
      <c r="K133" s="369" t="s">
        <v>1975</v>
      </c>
      <c r="L133" s="369" t="s">
        <v>2034</v>
      </c>
      <c r="M133" s="369" t="s">
        <v>2038</v>
      </c>
      <c r="N133" s="369">
        <v>2</v>
      </c>
      <c r="O133" s="369" t="s">
        <v>2041</v>
      </c>
      <c r="P133" s="369" t="s">
        <v>2042</v>
      </c>
      <c r="Q133" s="369">
        <v>88</v>
      </c>
      <c r="R133" s="369">
        <v>0</v>
      </c>
      <c r="S133" s="369">
        <v>0</v>
      </c>
      <c r="T133" s="369">
        <v>0</v>
      </c>
      <c r="U133" s="369">
        <v>9</v>
      </c>
      <c r="V133" s="369" t="s">
        <v>1980</v>
      </c>
      <c r="W133" s="369" t="s">
        <v>1981</v>
      </c>
      <c r="X133" s="369" t="s">
        <v>1982</v>
      </c>
      <c r="Y133" s="369" t="s">
        <v>1983</v>
      </c>
      <c r="Z133" s="369" t="s">
        <v>1984</v>
      </c>
      <c r="AA133" s="369" t="s">
        <v>2004</v>
      </c>
      <c r="AB133" s="369" t="s">
        <v>1986</v>
      </c>
      <c r="AC133" s="369" t="s">
        <v>1745</v>
      </c>
      <c r="AD133" s="369" t="s">
        <v>1746</v>
      </c>
      <c r="AE133" s="369" t="s">
        <v>1747</v>
      </c>
      <c r="AF133" s="369" t="s">
        <v>1748</v>
      </c>
      <c r="AG133" s="369" t="s">
        <v>1749</v>
      </c>
      <c r="AH133" s="369">
        <v>0</v>
      </c>
      <c r="AI133" s="369">
        <v>6899</v>
      </c>
      <c r="AJ133" s="369">
        <v>6899</v>
      </c>
      <c r="AK133" s="370">
        <v>6656</v>
      </c>
      <c r="AL133" s="370">
        <v>6655.3</v>
      </c>
      <c r="AM133" s="370">
        <v>0</v>
      </c>
      <c r="AN133" s="370">
        <v>226.8</v>
      </c>
      <c r="AO133" s="370">
        <v>1116.9000000000001</v>
      </c>
      <c r="AP133" s="370">
        <v>1005.9</v>
      </c>
      <c r="AQ133" s="370">
        <v>621.6</v>
      </c>
      <c r="AR133" s="370">
        <v>396.9</v>
      </c>
      <c r="AS133" s="370">
        <v>358.9</v>
      </c>
      <c r="AT133" s="370">
        <v>336.6</v>
      </c>
      <c r="AU133" s="370">
        <v>662.1</v>
      </c>
      <c r="AV133" s="370">
        <v>315.89999999999998</v>
      </c>
      <c r="AW133" s="370">
        <v>0</v>
      </c>
      <c r="AX133" s="370">
        <v>0</v>
      </c>
      <c r="AY133" s="370">
        <v>0</v>
      </c>
      <c r="AZ133" s="370">
        <v>226.8</v>
      </c>
      <c r="BA133" s="370">
        <v>1116.9000000000001</v>
      </c>
      <c r="BB133" s="370">
        <v>1005.9</v>
      </c>
      <c r="BC133" s="370">
        <v>621.6</v>
      </c>
      <c r="BD133" s="370">
        <v>396.9</v>
      </c>
      <c r="BE133" s="370">
        <v>358.9</v>
      </c>
      <c r="BF133" s="370">
        <v>336.6</v>
      </c>
      <c r="BG133" s="370">
        <v>662.1</v>
      </c>
      <c r="BH133" s="370">
        <v>315.89999999999998</v>
      </c>
      <c r="BI133" s="370">
        <v>0</v>
      </c>
      <c r="BJ133" s="370">
        <v>0</v>
      </c>
      <c r="BK133" s="370">
        <v>0</v>
      </c>
      <c r="BL133" s="370">
        <v>226.8</v>
      </c>
      <c r="BM133" s="370">
        <v>1116.9000000000001</v>
      </c>
      <c r="BN133" s="370">
        <v>1005.9</v>
      </c>
      <c r="BO133" s="370">
        <v>621.6</v>
      </c>
      <c r="BP133" s="370">
        <v>396.9</v>
      </c>
      <c r="BQ133" s="370">
        <v>358.9</v>
      </c>
      <c r="BR133" s="370">
        <v>336.6</v>
      </c>
      <c r="BS133" s="370">
        <v>662.1</v>
      </c>
      <c r="BT133" s="370">
        <v>315.89999999999998</v>
      </c>
      <c r="BU133" s="370">
        <v>0</v>
      </c>
      <c r="BV133" s="370">
        <v>0</v>
      </c>
      <c r="BW133" s="370">
        <v>0</v>
      </c>
      <c r="BX133" s="370">
        <v>226.8</v>
      </c>
      <c r="BY133" s="370">
        <v>1116.9000000000001</v>
      </c>
      <c r="BZ133" s="370">
        <v>1005.9</v>
      </c>
      <c r="CA133" s="370">
        <v>621.6</v>
      </c>
      <c r="CB133" s="370">
        <v>396.9</v>
      </c>
      <c r="CC133" s="370">
        <v>358.9</v>
      </c>
      <c r="CD133" s="370">
        <v>336.6</v>
      </c>
      <c r="CE133" s="370">
        <v>662.1</v>
      </c>
      <c r="CF133" s="370">
        <v>315.89999999999998</v>
      </c>
      <c r="CG133" s="370">
        <v>0</v>
      </c>
      <c r="CH133" s="370">
        <v>0</v>
      </c>
      <c r="CI133" s="48" t="s">
        <v>1987</v>
      </c>
      <c r="CJ133" s="48" t="s">
        <v>2011</v>
      </c>
      <c r="CK133" s="48" t="s">
        <v>1993</v>
      </c>
      <c r="CL133" s="48" t="s">
        <v>1990</v>
      </c>
      <c r="CM133" s="48" t="s">
        <v>1987</v>
      </c>
      <c r="CN133" s="48" t="s">
        <v>1990</v>
      </c>
      <c r="CO133" s="48" t="str">
        <f t="shared" si="28"/>
        <v>2.5.4.1.2.1</v>
      </c>
      <c r="CP133" s="48" t="str">
        <f>+VLOOKUP(Tabla1[[#This Row],[ESPECÍFICA]],CLASIFICADOR_,2,0)</f>
        <v>2.5.4.1.2.1 - DERECHOS ADMINISTRATIVOS</v>
      </c>
      <c r="CQ133" s="48" t="str">
        <f>+VLOOKUP(Tabla1[[#This Row],[ESPECÍFICA]],CLASIFICADOR_,3,0)</f>
        <v>2.5.4.1 - AL GOBIERNO NACIONAL</v>
      </c>
      <c r="CR133" s="48" t="str">
        <f>+VLOOKUP(Tabla1[[#This Row],[ESPECÍFICA]],CLASIFICADOR_,4,0)</f>
        <v xml:space="preserve"> </v>
      </c>
      <c r="CS133" s="48">
        <f>+VLOOKUP(Tabla1[[#This Row],[ESPECÍFICA]],CLASIFICADOR_,5,0)</f>
        <v>0</v>
      </c>
      <c r="CT133" s="113" t="str">
        <f>+VLOOKUP(Tabla1[[#This Row],[ESPECÍFICA]],CLASIFICADOR_,6,0)</f>
        <v>N/R</v>
      </c>
      <c r="CU133" s="48" t="str">
        <f>+VLOOKUP(Tabla1[[#This Row],[ESPECÍFICA]],CLASIFICADOR_,7,0)</f>
        <v>N/R</v>
      </c>
      <c r="CV133" s="48">
        <f>+VLOOKUP(Tabla1[[#This Row],[ESPECÍFICA]],CLASIFICADOR_,8,0)</f>
        <v>0</v>
      </c>
      <c r="CW133" s="113" t="str">
        <f>+CONCATENATE("2.",Tabla1[[#This Row],[generica]])</f>
        <v>2.5.OTROS GASTOS</v>
      </c>
      <c r="CX133" s="48" t="str">
        <f t="shared" si="17"/>
        <v>0009-OTI</v>
      </c>
      <c r="CY133" s="113" t="str">
        <f t="shared" si="18"/>
        <v>0009-OTI</v>
      </c>
      <c r="CZ133" s="20" t="str">
        <f t="shared" si="19"/>
        <v>0009-OTI</v>
      </c>
      <c r="DA133" s="113" t="str">
        <f>+CONCATENATE(Tabla1[[#This Row],[CC COMPLETO]],Tabla1[[#This Row],[ESPECÍFICA]])</f>
        <v>0009-OTI2.5.4.1.2.1</v>
      </c>
      <c r="DB133" s="49">
        <f t="shared" si="20"/>
        <v>5041.5999999999995</v>
      </c>
      <c r="DC133" s="49">
        <f t="shared" si="21"/>
        <v>5041.5999999999995</v>
      </c>
      <c r="DD133" s="49">
        <f t="shared" si="22"/>
        <v>5041.5999999999995</v>
      </c>
      <c r="DE133" s="49">
        <f t="shared" si="23"/>
        <v>243</v>
      </c>
      <c r="DF133" s="49">
        <f t="shared" si="24"/>
        <v>0.6999999999998181</v>
      </c>
      <c r="DG133" s="49">
        <f t="shared" si="25"/>
        <v>1613.7000000000007</v>
      </c>
      <c r="DH133" s="49">
        <f t="shared" si="26"/>
        <v>1857.4000000000005</v>
      </c>
      <c r="DI133" s="50">
        <f t="shared" si="27"/>
        <v>0</v>
      </c>
      <c r="DJ133" s="78">
        <f>+SUM(Tabla1[[#This Row],[EJECUTADO 01]:[EJECUTADO 06]])</f>
        <v>3368.1</v>
      </c>
      <c r="DK133" s="78">
        <f>+Tabla1[[#This Row],[mto_devenga_01]]</f>
        <v>0</v>
      </c>
      <c r="DL133" s="78">
        <f>+Tabla1[[#This Row],[mto_devenga_02]]</f>
        <v>226.8</v>
      </c>
      <c r="DM133" s="78">
        <f>+Tabla1[[#This Row],[mto_devenga_03]]</f>
        <v>1116.9000000000001</v>
      </c>
      <c r="DN133" s="78">
        <f>+Tabla1[[#This Row],[mto_devenga_04]]</f>
        <v>1005.9</v>
      </c>
      <c r="DO133" s="78">
        <f>+Tabla1[[#This Row],[mto_devenga_05]]</f>
        <v>621.6</v>
      </c>
      <c r="DP133" s="76">
        <f>+Tabla1[[#This Row],[mto_devenga_06]]</f>
        <v>396.9</v>
      </c>
      <c r="DQ133" s="76">
        <f>+Tabla1[[#This Row],[mto_devenga_07]]</f>
        <v>358.9</v>
      </c>
      <c r="DR133" s="76">
        <f>+Tabla1[[#This Row],[mto_devenga_08]]</f>
        <v>336.6</v>
      </c>
      <c r="DS133" s="76">
        <f>+Tabla1[[#This Row],[mto_devenga_09]]</f>
        <v>662.1</v>
      </c>
      <c r="DT133" s="76">
        <f>IFERROR(VLOOKUP(Tabla1[[#This Row],[COD SE]],PF_OCTUBRE,14,0),"0")</f>
        <v>530</v>
      </c>
      <c r="DU133" s="76">
        <f>IFERROR(VLOOKUP(Tabla1[[#This Row],[COD SE]],PF_OCTUBRE,15,0),"0")</f>
        <v>532.20000000000005</v>
      </c>
      <c r="DV133" s="76">
        <f>IFERROR(VLOOKUP(Tabla1[[#This Row],[COD SE]],PF_OCTUBRE,16,0),"0")</f>
        <v>868.1</v>
      </c>
      <c r="DW133" s="76">
        <f>+SUM(Tabla1[[#This Row],[EJECUTADO 01]:[PF DICIEMBRE
]])</f>
        <v>6656</v>
      </c>
      <c r="DX133" s="76">
        <f>IFERROR(VLOOKUP(Tabla1[[#This Row],[COD SE]],PF_OCTUBRE,18,0),"0")</f>
        <v>0</v>
      </c>
      <c r="DY133" s="76">
        <f>IFERROR(VLOOKUP(Tabla1[[#This Row],[COD SE]],PF_OCTUBRE,19,0),"0")</f>
        <v>0</v>
      </c>
      <c r="DZ133" s="76">
        <f>IFERROR(VLOOKUP(Tabla1[[#This Row],[COD SE]],PF_OCTUBRE,20,0),"0")</f>
        <v>0</v>
      </c>
      <c r="EA133" s="76">
        <f>+Tabla1[[#This Row],[TOTAL EJEC REAL]]+Tabla1[[#This Row],[SALDO FINAL]]</f>
        <v>6656</v>
      </c>
      <c r="EB133" s="76">
        <f>IFERROR(VLOOKUP(Tabla1[[#This Row],[COD SE]],PF_OCTUBRE,22,0),"0")</f>
        <v>868.1</v>
      </c>
      <c r="EC133" s="76">
        <f>+IFERROR(VLOOKUP(Tabla1[[#This Row],[COD SE]],SALDO_ESC_2,7,0),0)</f>
        <v>0</v>
      </c>
      <c r="ED133" s="76">
        <f>+IFERROR(VLOOKUP(Tabla1[[#This Row],[COD SE]],SALDO_ESC_3,7,0),0)</f>
        <v>0</v>
      </c>
      <c r="EE133" s="76">
        <f>+Tabla1[[#This Row],[mto_pim]]-Tabla1[[#This Row],[TRANSF ESC2 ]]</f>
        <v>6899</v>
      </c>
      <c r="EF133" s="76">
        <f>+Tabla1[[#This Row],[mto_pim]]-Tabla1[[#This Row],[TRANFS ESC 3 ]]</f>
        <v>6899</v>
      </c>
      <c r="EG133" s="76">
        <f>+IFERROR(VLOOKUP(Tabla1[[#This Row],[COD SE]],HISTORICO,4,0),0)</f>
        <v>0</v>
      </c>
      <c r="EH133" s="76">
        <f>+IFERROR(VLOOKUP(Tabla1[[#This Row],[COD SE]],HISTORICO,5,0),0)</f>
        <v>180</v>
      </c>
      <c r="EI133" s="76">
        <f>+IFERROR(VLOOKUP(Tabla1[[#This Row],[COD SE]],HISTORICO,6,0),0)</f>
        <v>1152</v>
      </c>
      <c r="EJ133" s="76">
        <f>+IFERROR(VLOOKUP(Tabla1[[#This Row],[COD SE]],HISTORICO,7,0),0)</f>
        <v>963.1</v>
      </c>
      <c r="EK133" s="76">
        <f>+IFERROR(VLOOKUP(Tabla1[[#This Row],[COD SE]],HISTORICO,8,0),0)</f>
        <v>580</v>
      </c>
      <c r="EL133" s="76">
        <f>+IFERROR(VLOOKUP(Tabla1[[#This Row],[COD SE]],HISTORICO,9,0),0)</f>
        <v>530.4</v>
      </c>
      <c r="EM133" s="76">
        <f>+IFERROR(VLOOKUP(Tabla1[[#This Row],[COD SE]],HISTORICO,10,0),0)</f>
        <v>763.2</v>
      </c>
      <c r="EN133" s="76">
        <f>+IFERROR(VLOOKUP(Tabla1[[#This Row],[COD SE]],HISTORICO,11,0),0)</f>
        <v>550</v>
      </c>
      <c r="EO133" s="76">
        <f>+IFERROR(VLOOKUP(Tabla1[[#This Row],[COD SE]],HISTORICO,12,0),0)</f>
        <v>520</v>
      </c>
      <c r="EP133" s="58">
        <f>+SUM(Tabla1[[#This Row],[EJECUTADO 01]:[EJECUTADO 03]])</f>
        <v>1343.7</v>
      </c>
      <c r="EQ133" s="58">
        <f>+SUM(Tabla1[[#This Row],[EJECUTADO 04]:[EJECUTADO 06]])</f>
        <v>2024.4</v>
      </c>
      <c r="ER133" s="58">
        <f>+SUM(Tabla1[[#This Row],[EJECUTADO 07]:[EJECUTADO 09]])</f>
        <v>1357.6</v>
      </c>
      <c r="ES133" s="58">
        <f>+SUM(Tabla1[[#This Row],[PF OCTUBRE]:[PF DICIEMBRE
]])</f>
        <v>1930.3000000000002</v>
      </c>
      <c r="ET133" s="58">
        <f>+SUM(Tabla1[[#This Row],[EJECUTADO 01]:[EJECUTADO 09]])</f>
        <v>4725.7</v>
      </c>
    </row>
    <row r="134" spans="1:150" ht="12.75" customHeight="1" x14ac:dyDescent="0.2">
      <c r="A134" s="369">
        <v>2025</v>
      </c>
      <c r="B134" s="369" t="s">
        <v>1969</v>
      </c>
      <c r="C134" s="369" t="s">
        <v>1970</v>
      </c>
      <c r="D134" s="369" t="s">
        <v>1971</v>
      </c>
      <c r="E134" s="369">
        <v>1650</v>
      </c>
      <c r="F134" s="369" t="s">
        <v>1599</v>
      </c>
      <c r="G134" s="369" t="s">
        <v>1999</v>
      </c>
      <c r="H134" s="369" t="s">
        <v>1606</v>
      </c>
      <c r="I134" s="369" t="s">
        <v>2000</v>
      </c>
      <c r="J134" s="369" t="s">
        <v>2037</v>
      </c>
      <c r="K134" s="369" t="s">
        <v>1975</v>
      </c>
      <c r="L134" s="369" t="s">
        <v>2034</v>
      </c>
      <c r="M134" s="369" t="s">
        <v>2038</v>
      </c>
      <c r="N134" s="369">
        <v>2</v>
      </c>
      <c r="O134" s="369" t="s">
        <v>2041</v>
      </c>
      <c r="P134" s="369" t="s">
        <v>2042</v>
      </c>
      <c r="Q134" s="369">
        <v>88</v>
      </c>
      <c r="R134" s="369">
        <v>0</v>
      </c>
      <c r="S134" s="369">
        <v>0</v>
      </c>
      <c r="T134" s="369">
        <v>0</v>
      </c>
      <c r="U134" s="369">
        <v>9</v>
      </c>
      <c r="V134" s="369" t="s">
        <v>1980</v>
      </c>
      <c r="W134" s="369" t="s">
        <v>1981</v>
      </c>
      <c r="X134" s="369" t="s">
        <v>1982</v>
      </c>
      <c r="Y134" s="369" t="s">
        <v>1983</v>
      </c>
      <c r="Z134" s="369" t="s">
        <v>1984</v>
      </c>
      <c r="AA134" s="369" t="s">
        <v>2004</v>
      </c>
      <c r="AB134" s="369" t="s">
        <v>1986</v>
      </c>
      <c r="AC134" s="369" t="s">
        <v>1672</v>
      </c>
      <c r="AD134" s="369" t="s">
        <v>1673</v>
      </c>
      <c r="AE134" s="369" t="s">
        <v>1678</v>
      </c>
      <c r="AF134" s="369" t="s">
        <v>1740</v>
      </c>
      <c r="AG134" s="369" t="s">
        <v>1744</v>
      </c>
      <c r="AH134" s="369">
        <v>236000</v>
      </c>
      <c r="AI134" s="369">
        <v>-99500</v>
      </c>
      <c r="AJ134" s="369">
        <v>136500</v>
      </c>
      <c r="AK134" s="370">
        <v>136500</v>
      </c>
      <c r="AL134" s="370">
        <v>136500</v>
      </c>
      <c r="AM134" s="370">
        <v>36000</v>
      </c>
      <c r="AN134" s="370">
        <v>36000</v>
      </c>
      <c r="AO134" s="370">
        <v>0</v>
      </c>
      <c r="AP134" s="370">
        <v>0</v>
      </c>
      <c r="AQ134" s="370">
        <v>24000</v>
      </c>
      <c r="AR134" s="370">
        <v>0</v>
      </c>
      <c r="AS134" s="370">
        <v>40500</v>
      </c>
      <c r="AT134" s="370">
        <v>0</v>
      </c>
      <c r="AU134" s="370">
        <v>0</v>
      </c>
      <c r="AV134" s="370">
        <v>0</v>
      </c>
      <c r="AW134" s="370">
        <v>0</v>
      </c>
      <c r="AX134" s="370">
        <v>0</v>
      </c>
      <c r="AY134" s="370">
        <v>0</v>
      </c>
      <c r="AZ134" s="370">
        <v>0</v>
      </c>
      <c r="BA134" s="370">
        <v>24000</v>
      </c>
      <c r="BB134" s="370">
        <v>36000</v>
      </c>
      <c r="BC134" s="370">
        <v>12000</v>
      </c>
      <c r="BD134" s="370">
        <v>12000</v>
      </c>
      <c r="BE134" s="370">
        <v>12000</v>
      </c>
      <c r="BF134" s="370">
        <v>40500</v>
      </c>
      <c r="BG134" s="370">
        <v>0</v>
      </c>
      <c r="BH134" s="370">
        <v>0</v>
      </c>
      <c r="BI134" s="370">
        <v>0</v>
      </c>
      <c r="BJ134" s="370">
        <v>0</v>
      </c>
      <c r="BK134" s="370">
        <v>0</v>
      </c>
      <c r="BL134" s="370">
        <v>0</v>
      </c>
      <c r="BM134" s="370">
        <v>24000</v>
      </c>
      <c r="BN134" s="370">
        <v>24000</v>
      </c>
      <c r="BO134" s="370">
        <v>24000</v>
      </c>
      <c r="BP134" s="370">
        <v>12000</v>
      </c>
      <c r="BQ134" s="370">
        <v>12000</v>
      </c>
      <c r="BR134" s="370">
        <v>40500</v>
      </c>
      <c r="BS134" s="370">
        <v>0</v>
      </c>
      <c r="BT134" s="370">
        <v>0</v>
      </c>
      <c r="BU134" s="370">
        <v>0</v>
      </c>
      <c r="BV134" s="370">
        <v>0</v>
      </c>
      <c r="BW134" s="370">
        <v>36000</v>
      </c>
      <c r="BX134" s="370">
        <v>36000</v>
      </c>
      <c r="BY134" s="370">
        <v>0</v>
      </c>
      <c r="BZ134" s="370">
        <v>0</v>
      </c>
      <c r="CA134" s="370">
        <v>24000</v>
      </c>
      <c r="CB134" s="370">
        <v>0</v>
      </c>
      <c r="CC134" s="370">
        <v>40500</v>
      </c>
      <c r="CD134" s="370">
        <v>0</v>
      </c>
      <c r="CE134" s="370">
        <v>0</v>
      </c>
      <c r="CF134" s="370">
        <v>0</v>
      </c>
      <c r="CG134" s="370">
        <v>0</v>
      </c>
      <c r="CH134" s="370">
        <v>0</v>
      </c>
      <c r="CI134" s="48" t="s">
        <v>1987</v>
      </c>
      <c r="CJ134" s="48" t="s">
        <v>1991</v>
      </c>
      <c r="CK134" s="48" t="s">
        <v>1987</v>
      </c>
      <c r="CL134" s="48" t="s">
        <v>1989</v>
      </c>
      <c r="CM134" s="48" t="s">
        <v>1993</v>
      </c>
      <c r="CN134" s="48" t="s">
        <v>1998</v>
      </c>
      <c r="CO134" s="48" t="str">
        <f t="shared" si="28"/>
        <v>2.3.2.7.4.99</v>
      </c>
      <c r="CP134" s="48" t="str">
        <f>+VLOOKUP(Tabla1[[#This Row],[ESPECÍFICA]],CLASIFICADOR_,2,0)</f>
        <v>2.3.2.7.4.99 - OTROS SERVICIOS DE INFORMATICA</v>
      </c>
      <c r="CQ134" s="48" t="str">
        <f>+VLOOKUP(Tabla1[[#This Row],[ESPECÍFICA]],CLASIFICADOR_,3,0)</f>
        <v>2.3.2.7 - SERVICIOS PROFESIONALES Y TECNICOS</v>
      </c>
      <c r="CR134" s="48" t="str">
        <f>+VLOOKUP(Tabla1[[#This Row],[ESPECÍFICA]],CLASIFICADOR_,4,0)</f>
        <v xml:space="preserve"> </v>
      </c>
      <c r="CS134" s="48">
        <f>+VLOOKUP(Tabla1[[#This Row],[ESPECÍFICA]],CLASIFICADOR_,5,0)</f>
        <v>0</v>
      </c>
      <c r="CT134" s="113" t="str">
        <f>+VLOOKUP(Tabla1[[#This Row],[ESPECÍFICA]],CLASIFICADOR_,6,0)</f>
        <v>N/R</v>
      </c>
      <c r="CU134" s="48" t="str">
        <f>+VLOOKUP(Tabla1[[#This Row],[ESPECÍFICA]],CLASIFICADOR_,7,0)</f>
        <v>N/R</v>
      </c>
      <c r="CV134" s="48">
        <f>+VLOOKUP(Tabla1[[#This Row],[ESPECÍFICA]],CLASIFICADOR_,8,0)</f>
        <v>0</v>
      </c>
      <c r="CW134" s="113" t="str">
        <f>+CONCATENATE("2.",Tabla1[[#This Row],[generica]])</f>
        <v>2.3.BIENES Y SERVICIOS</v>
      </c>
      <c r="CX134" s="48" t="str">
        <f t="shared" ref="CX134:CX197" si="29">+VLOOKUP(U134,CC_COMPLETO,2,0)</f>
        <v>0009-OTI</v>
      </c>
      <c r="CY134" s="113" t="str">
        <f t="shared" ref="CY134:CY197" si="30">+VLOOKUP(U134,CC_COMPLETO,3,0)</f>
        <v>0009-OTI</v>
      </c>
      <c r="CZ134" s="20" t="str">
        <f t="shared" ref="CZ134:CZ197" si="31">+VLOOKUP(U134,CC_COMPLETO,4,0)</f>
        <v>0009-OTI</v>
      </c>
      <c r="DA134" s="113" t="str">
        <f>+CONCATENATE(Tabla1[[#This Row],[CC COMPLETO]],Tabla1[[#This Row],[ESPECÍFICA]])</f>
        <v>0009-OTI2.3.2.7.4.99</v>
      </c>
      <c r="DB134" s="49">
        <f t="shared" ref="DB134:DB197" si="32">SUM(AM134:AX134)</f>
        <v>136500</v>
      </c>
      <c r="DC134" s="49">
        <f t="shared" ref="DC134:DC197" si="33">+SUM(AY134:BJ134)</f>
        <v>136500</v>
      </c>
      <c r="DD134" s="49">
        <f t="shared" ref="DD134:DD197" si="34">+SUM(BK134:BV134)</f>
        <v>136500</v>
      </c>
      <c r="DE134" s="49">
        <f t="shared" ref="DE134:DE197" si="35">+AJ134-AK134</f>
        <v>0</v>
      </c>
      <c r="DF134" s="49">
        <f t="shared" ref="DF134:DF197" si="36">+AK134-AL134</f>
        <v>0</v>
      </c>
      <c r="DG134" s="49">
        <f t="shared" ref="DG134:DG197" si="37">+AL134-DC134</f>
        <v>0</v>
      </c>
      <c r="DH134" s="49">
        <f t="shared" ref="DH134:DH197" si="38">+AJ134-DC134</f>
        <v>0</v>
      </c>
      <c r="DI134" s="50">
        <f t="shared" ref="DI134:DI197" si="39">+IFERROR((DC134/AH134),0)</f>
        <v>0.57838983050847459</v>
      </c>
      <c r="DJ134" s="78">
        <f>+SUM(Tabla1[[#This Row],[EJECUTADO 01]:[EJECUTADO 06]])</f>
        <v>84000</v>
      </c>
      <c r="DK134" s="78">
        <f>+Tabla1[[#This Row],[mto_devenga_01]]</f>
        <v>0</v>
      </c>
      <c r="DL134" s="78">
        <f>+Tabla1[[#This Row],[mto_devenga_02]]</f>
        <v>0</v>
      </c>
      <c r="DM134" s="78">
        <f>+Tabla1[[#This Row],[mto_devenga_03]]</f>
        <v>24000</v>
      </c>
      <c r="DN134" s="78">
        <f>+Tabla1[[#This Row],[mto_devenga_04]]</f>
        <v>36000</v>
      </c>
      <c r="DO134" s="78">
        <f>+Tabla1[[#This Row],[mto_devenga_05]]</f>
        <v>12000</v>
      </c>
      <c r="DP134" s="76">
        <f>+Tabla1[[#This Row],[mto_devenga_06]]</f>
        <v>12000</v>
      </c>
      <c r="DQ134" s="76">
        <f>+Tabla1[[#This Row],[mto_devenga_07]]</f>
        <v>12000</v>
      </c>
      <c r="DR134" s="76">
        <f>+Tabla1[[#This Row],[mto_devenga_08]]</f>
        <v>40500</v>
      </c>
      <c r="DS134" s="76">
        <f>+Tabla1[[#This Row],[mto_devenga_09]]</f>
        <v>0</v>
      </c>
      <c r="DT134" s="76">
        <f>IFERROR(VLOOKUP(Tabla1[[#This Row],[COD SE]],PF_OCTUBRE,14,0),"0")</f>
        <v>0</v>
      </c>
      <c r="DU134" s="76">
        <f>IFERROR(VLOOKUP(Tabla1[[#This Row],[COD SE]],PF_OCTUBRE,15,0),"0")</f>
        <v>0</v>
      </c>
      <c r="DV134" s="76">
        <f>IFERROR(VLOOKUP(Tabla1[[#This Row],[COD SE]],PF_OCTUBRE,16,0),"0")</f>
        <v>6100</v>
      </c>
      <c r="DW134" s="76">
        <f>+SUM(Tabla1[[#This Row],[EJECUTADO 01]:[PF DICIEMBRE
]])</f>
        <v>142600</v>
      </c>
      <c r="DX134" s="76">
        <f>IFERROR(VLOOKUP(Tabla1[[#This Row],[COD SE]],PF_OCTUBRE,18,0),"0")</f>
        <v>0</v>
      </c>
      <c r="DY134" s="76">
        <f>IFERROR(VLOOKUP(Tabla1[[#This Row],[COD SE]],PF_OCTUBRE,19,0),"0")</f>
        <v>0</v>
      </c>
      <c r="DZ134" s="76">
        <f>IFERROR(VLOOKUP(Tabla1[[#This Row],[COD SE]],PF_OCTUBRE,20,0),"0")</f>
        <v>0</v>
      </c>
      <c r="EA134" s="76">
        <f>+Tabla1[[#This Row],[TOTAL EJEC REAL]]+Tabla1[[#This Row],[SALDO FINAL]]</f>
        <v>142600</v>
      </c>
      <c r="EB134" s="76">
        <f>IFERROR(VLOOKUP(Tabla1[[#This Row],[COD SE]],PF_OCTUBRE,22,0),"0")</f>
        <v>6100</v>
      </c>
      <c r="EC134" s="76">
        <f>+IFERROR(VLOOKUP(Tabla1[[#This Row],[COD SE]],SALDO_ESC_2,7,0),0)</f>
        <v>0</v>
      </c>
      <c r="ED134" s="76">
        <f>+IFERROR(VLOOKUP(Tabla1[[#This Row],[COD SE]],SALDO_ESC_3,7,0),0)</f>
        <v>0</v>
      </c>
      <c r="EE134" s="76">
        <f>+Tabla1[[#This Row],[mto_pim]]-Tabla1[[#This Row],[TRANSF ESC2 ]]</f>
        <v>136500</v>
      </c>
      <c r="EF134" s="76">
        <f>+Tabla1[[#This Row],[mto_pim]]-Tabla1[[#This Row],[TRANFS ESC 3 ]]</f>
        <v>136500</v>
      </c>
      <c r="EG134" s="76">
        <f>+IFERROR(VLOOKUP(Tabla1[[#This Row],[COD SE]],HISTORICO,4,0),0)</f>
        <v>0</v>
      </c>
      <c r="EH134" s="76">
        <f>+IFERROR(VLOOKUP(Tabla1[[#This Row],[COD SE]],HISTORICO,5,0),0)</f>
        <v>0</v>
      </c>
      <c r="EI134" s="76">
        <f>+IFERROR(VLOOKUP(Tabla1[[#This Row],[COD SE]],HISTORICO,6,0),0)</f>
        <v>27500</v>
      </c>
      <c r="EJ134" s="76">
        <f>+IFERROR(VLOOKUP(Tabla1[[#This Row],[COD SE]],HISTORICO,7,0),0)</f>
        <v>24000</v>
      </c>
      <c r="EK134" s="76">
        <f>+IFERROR(VLOOKUP(Tabla1[[#This Row],[COD SE]],HISTORICO,8,0),0)</f>
        <v>16500</v>
      </c>
      <c r="EL134" s="76">
        <f>+IFERROR(VLOOKUP(Tabla1[[#This Row],[COD SE]],HISTORICO,9,0),0)</f>
        <v>12000</v>
      </c>
      <c r="EM134" s="76">
        <f>+IFERROR(VLOOKUP(Tabla1[[#This Row],[COD SE]],HISTORICO,10,0),0)</f>
        <v>52500</v>
      </c>
      <c r="EN134" s="76">
        <f>+IFERROR(VLOOKUP(Tabla1[[#This Row],[COD SE]],HISTORICO,11,0),0)</f>
        <v>49500</v>
      </c>
      <c r="EO134" s="76">
        <f>+IFERROR(VLOOKUP(Tabla1[[#This Row],[COD SE]],HISTORICO,12,0),0)</f>
        <v>0</v>
      </c>
      <c r="EP134" s="58">
        <f>+SUM(Tabla1[[#This Row],[EJECUTADO 01]:[EJECUTADO 03]])</f>
        <v>24000</v>
      </c>
      <c r="EQ134" s="58">
        <f>+SUM(Tabla1[[#This Row],[EJECUTADO 04]:[EJECUTADO 06]])</f>
        <v>60000</v>
      </c>
      <c r="ER134" s="58">
        <f>+SUM(Tabla1[[#This Row],[EJECUTADO 07]:[EJECUTADO 09]])</f>
        <v>52500</v>
      </c>
      <c r="ES134" s="58">
        <f>+SUM(Tabla1[[#This Row],[PF OCTUBRE]:[PF DICIEMBRE
]])</f>
        <v>6100</v>
      </c>
      <c r="ET134" s="58">
        <f>+SUM(Tabla1[[#This Row],[EJECUTADO 01]:[EJECUTADO 09]])</f>
        <v>136500</v>
      </c>
    </row>
    <row r="135" spans="1:150" ht="12.75" customHeight="1" x14ac:dyDescent="0.2">
      <c r="A135" s="369">
        <v>2025</v>
      </c>
      <c r="B135" s="369" t="s">
        <v>1969</v>
      </c>
      <c r="C135" s="369" t="s">
        <v>1970</v>
      </c>
      <c r="D135" s="369" t="s">
        <v>1971</v>
      </c>
      <c r="E135" s="369">
        <v>1650</v>
      </c>
      <c r="F135" s="369" t="s">
        <v>1599</v>
      </c>
      <c r="G135" s="369" t="s">
        <v>1999</v>
      </c>
      <c r="H135" s="369" t="s">
        <v>1606</v>
      </c>
      <c r="I135" s="369" t="s">
        <v>2000</v>
      </c>
      <c r="J135" s="369" t="s">
        <v>2037</v>
      </c>
      <c r="K135" s="369" t="s">
        <v>1975</v>
      </c>
      <c r="L135" s="369" t="s">
        <v>2034</v>
      </c>
      <c r="M135" s="369" t="s">
        <v>2038</v>
      </c>
      <c r="N135" s="369">
        <v>2</v>
      </c>
      <c r="O135" s="369" t="s">
        <v>2041</v>
      </c>
      <c r="P135" s="369" t="s">
        <v>2042</v>
      </c>
      <c r="Q135" s="369">
        <v>88</v>
      </c>
      <c r="R135" s="369">
        <v>0</v>
      </c>
      <c r="S135" s="369">
        <v>0</v>
      </c>
      <c r="T135" s="369">
        <v>0</v>
      </c>
      <c r="U135" s="369">
        <v>9</v>
      </c>
      <c r="V135" s="369" t="s">
        <v>1980</v>
      </c>
      <c r="W135" s="369" t="s">
        <v>1981</v>
      </c>
      <c r="X135" s="369" t="s">
        <v>1982</v>
      </c>
      <c r="Y135" s="369" t="s">
        <v>1983</v>
      </c>
      <c r="Z135" s="369" t="s">
        <v>1984</v>
      </c>
      <c r="AA135" s="369" t="s">
        <v>2004</v>
      </c>
      <c r="AB135" s="369" t="s">
        <v>1986</v>
      </c>
      <c r="AC135" s="369" t="s">
        <v>1672</v>
      </c>
      <c r="AD135" s="369" t="s">
        <v>1673</v>
      </c>
      <c r="AE135" s="369" t="s">
        <v>1678</v>
      </c>
      <c r="AF135" s="369" t="s">
        <v>1740</v>
      </c>
      <c r="AG135" s="369" t="s">
        <v>1741</v>
      </c>
      <c r="AH135" s="369">
        <v>542000</v>
      </c>
      <c r="AI135" s="369">
        <v>-468600</v>
      </c>
      <c r="AJ135" s="369">
        <v>73400</v>
      </c>
      <c r="AK135" s="370">
        <v>30600</v>
      </c>
      <c r="AL135" s="370">
        <v>30600</v>
      </c>
      <c r="AM135" s="370">
        <v>0</v>
      </c>
      <c r="AN135" s="370">
        <v>12600</v>
      </c>
      <c r="AO135" s="370">
        <v>0</v>
      </c>
      <c r="AP135" s="370">
        <v>12000</v>
      </c>
      <c r="AQ135" s="370">
        <v>0</v>
      </c>
      <c r="AR135" s="370">
        <v>0</v>
      </c>
      <c r="AS135" s="370">
        <v>6000</v>
      </c>
      <c r="AT135" s="370">
        <v>0</v>
      </c>
      <c r="AU135" s="370">
        <v>0</v>
      </c>
      <c r="AV135" s="370">
        <v>0</v>
      </c>
      <c r="AW135" s="370">
        <v>0</v>
      </c>
      <c r="AX135" s="370">
        <v>0</v>
      </c>
      <c r="AY135" s="370">
        <v>0</v>
      </c>
      <c r="AZ135" s="370">
        <v>0</v>
      </c>
      <c r="BA135" s="370">
        <v>0</v>
      </c>
      <c r="BB135" s="370">
        <v>6300</v>
      </c>
      <c r="BC135" s="370">
        <v>6300</v>
      </c>
      <c r="BD135" s="370">
        <v>6000</v>
      </c>
      <c r="BE135" s="370">
        <v>0</v>
      </c>
      <c r="BF135" s="370">
        <v>6000</v>
      </c>
      <c r="BG135" s="370">
        <v>6000</v>
      </c>
      <c r="BH135" s="370">
        <v>0</v>
      </c>
      <c r="BI135" s="370">
        <v>0</v>
      </c>
      <c r="BJ135" s="370">
        <v>0</v>
      </c>
      <c r="BK135" s="370">
        <v>0</v>
      </c>
      <c r="BL135" s="370">
        <v>0</v>
      </c>
      <c r="BM135" s="370">
        <v>0</v>
      </c>
      <c r="BN135" s="370">
        <v>6300</v>
      </c>
      <c r="BO135" s="370">
        <v>6300</v>
      </c>
      <c r="BP135" s="370">
        <v>6000</v>
      </c>
      <c r="BQ135" s="370">
        <v>0</v>
      </c>
      <c r="BR135" s="370">
        <v>6000</v>
      </c>
      <c r="BS135" s="370">
        <v>6000</v>
      </c>
      <c r="BT135" s="370">
        <v>0</v>
      </c>
      <c r="BU135" s="370">
        <v>0</v>
      </c>
      <c r="BV135" s="370">
        <v>0</v>
      </c>
      <c r="BW135" s="370">
        <v>0</v>
      </c>
      <c r="BX135" s="370">
        <v>12600</v>
      </c>
      <c r="BY135" s="370">
        <v>0</v>
      </c>
      <c r="BZ135" s="370">
        <v>12000</v>
      </c>
      <c r="CA135" s="370">
        <v>0</v>
      </c>
      <c r="CB135" s="370">
        <v>0</v>
      </c>
      <c r="CC135" s="370">
        <v>6000</v>
      </c>
      <c r="CD135" s="370">
        <v>0</v>
      </c>
      <c r="CE135" s="370">
        <v>0</v>
      </c>
      <c r="CF135" s="370">
        <v>0</v>
      </c>
      <c r="CG135" s="370">
        <v>0</v>
      </c>
      <c r="CH135" s="370">
        <v>0</v>
      </c>
      <c r="CI135" s="48" t="s">
        <v>1987</v>
      </c>
      <c r="CJ135" s="48" t="s">
        <v>1991</v>
      </c>
      <c r="CK135" s="48" t="s">
        <v>1987</v>
      </c>
      <c r="CL135" s="48" t="s">
        <v>1989</v>
      </c>
      <c r="CM135" s="48" t="s">
        <v>1993</v>
      </c>
      <c r="CN135" s="48" t="s">
        <v>1990</v>
      </c>
      <c r="CO135" s="48" t="str">
        <f t="shared" ref="CO135:CO184" si="40">+CONCATENATE(CI135,".",CJ135,".",CK135,".",CL135,".",CM135,".",CN135)</f>
        <v>2.3.2.7.4.1</v>
      </c>
      <c r="CP135" s="48" t="str">
        <f>+VLOOKUP(Tabla1[[#This Row],[ESPECÍFICA]],CLASIFICADOR_,2,0)</f>
        <v>2.3.2.7.4.1 - ELABORACION DE PROGRAMAS INFORMATICOS</v>
      </c>
      <c r="CQ135" s="48" t="str">
        <f>+VLOOKUP(Tabla1[[#This Row],[ESPECÍFICA]],CLASIFICADOR_,3,0)</f>
        <v>2.3.2.7 - SERVICIOS PROFESIONALES Y TECNICOS</v>
      </c>
      <c r="CR135" s="48" t="str">
        <f>+VLOOKUP(Tabla1[[#This Row],[ESPECÍFICA]],CLASIFICADOR_,4,0)</f>
        <v xml:space="preserve"> </v>
      </c>
      <c r="CS135" s="48">
        <f>+VLOOKUP(Tabla1[[#This Row],[ESPECÍFICA]],CLASIFICADOR_,5,0)</f>
        <v>0</v>
      </c>
      <c r="CT135" s="113" t="str">
        <f>+VLOOKUP(Tabla1[[#This Row],[ESPECÍFICA]],CLASIFICADOR_,6,0)</f>
        <v>N/R</v>
      </c>
      <c r="CU135" s="48" t="str">
        <f>+VLOOKUP(Tabla1[[#This Row],[ESPECÍFICA]],CLASIFICADOR_,7,0)</f>
        <v>N/R</v>
      </c>
      <c r="CV135" s="48">
        <f>+VLOOKUP(Tabla1[[#This Row],[ESPECÍFICA]],CLASIFICADOR_,8,0)</f>
        <v>0</v>
      </c>
      <c r="CW135" s="113" t="str">
        <f>+CONCATENATE("2.",Tabla1[[#This Row],[generica]])</f>
        <v>2.3.BIENES Y SERVICIOS</v>
      </c>
      <c r="CX135" s="48" t="str">
        <f t="shared" si="29"/>
        <v>0009-OTI</v>
      </c>
      <c r="CY135" s="113" t="str">
        <f t="shared" si="30"/>
        <v>0009-OTI</v>
      </c>
      <c r="CZ135" s="20" t="str">
        <f t="shared" si="31"/>
        <v>0009-OTI</v>
      </c>
      <c r="DA135" s="113" t="str">
        <f>+CONCATENATE(Tabla1[[#This Row],[CC COMPLETO]],Tabla1[[#This Row],[ESPECÍFICA]])</f>
        <v>0009-OTI2.3.2.7.4.1</v>
      </c>
      <c r="DB135" s="49">
        <f t="shared" si="32"/>
        <v>30600</v>
      </c>
      <c r="DC135" s="49">
        <f t="shared" si="33"/>
        <v>30600</v>
      </c>
      <c r="DD135" s="49">
        <f t="shared" si="34"/>
        <v>30600</v>
      </c>
      <c r="DE135" s="49">
        <f t="shared" si="35"/>
        <v>42800</v>
      </c>
      <c r="DF135" s="49">
        <f t="shared" si="36"/>
        <v>0</v>
      </c>
      <c r="DG135" s="49">
        <f t="shared" si="37"/>
        <v>0</v>
      </c>
      <c r="DH135" s="49">
        <f t="shared" si="38"/>
        <v>42800</v>
      </c>
      <c r="DI135" s="50">
        <f t="shared" si="39"/>
        <v>5.6457564575645755E-2</v>
      </c>
      <c r="DJ135" s="78">
        <f>+SUM(Tabla1[[#This Row],[EJECUTADO 01]:[EJECUTADO 06]])</f>
        <v>18600</v>
      </c>
      <c r="DK135" s="78">
        <f>+Tabla1[[#This Row],[mto_devenga_01]]</f>
        <v>0</v>
      </c>
      <c r="DL135" s="78">
        <f>+Tabla1[[#This Row],[mto_devenga_02]]</f>
        <v>0</v>
      </c>
      <c r="DM135" s="78">
        <f>+Tabla1[[#This Row],[mto_devenga_03]]</f>
        <v>0</v>
      </c>
      <c r="DN135" s="78">
        <f>+Tabla1[[#This Row],[mto_devenga_04]]</f>
        <v>6300</v>
      </c>
      <c r="DO135" s="78">
        <f>+Tabla1[[#This Row],[mto_devenga_05]]</f>
        <v>6300</v>
      </c>
      <c r="DP135" s="76">
        <f>+Tabla1[[#This Row],[mto_devenga_06]]</f>
        <v>6000</v>
      </c>
      <c r="DQ135" s="76">
        <f>+Tabla1[[#This Row],[mto_devenga_07]]</f>
        <v>0</v>
      </c>
      <c r="DR135" s="76">
        <f>+Tabla1[[#This Row],[mto_devenga_08]]</f>
        <v>6000</v>
      </c>
      <c r="DS135" s="76">
        <f>+Tabla1[[#This Row],[mto_devenga_09]]</f>
        <v>6000</v>
      </c>
      <c r="DT135" s="76">
        <f>IFERROR(VLOOKUP(Tabla1[[#This Row],[COD SE]],PF_OCTUBRE,14,0),"0")</f>
        <v>0</v>
      </c>
      <c r="DU135" s="76">
        <f>IFERROR(VLOOKUP(Tabla1[[#This Row],[COD SE]],PF_OCTUBRE,15,0),"0")</f>
        <v>0</v>
      </c>
      <c r="DV135" s="76">
        <f>IFERROR(VLOOKUP(Tabla1[[#This Row],[COD SE]],PF_OCTUBRE,16,0),"0")</f>
        <v>3599</v>
      </c>
      <c r="DW135" s="76">
        <f>+SUM(Tabla1[[#This Row],[EJECUTADO 01]:[PF DICIEMBRE
]])</f>
        <v>34199</v>
      </c>
      <c r="DX135" s="76">
        <f>IFERROR(VLOOKUP(Tabla1[[#This Row],[COD SE]],PF_OCTUBRE,18,0),"0")</f>
        <v>0</v>
      </c>
      <c r="DY135" s="76">
        <f>IFERROR(VLOOKUP(Tabla1[[#This Row],[COD SE]],PF_OCTUBRE,19,0),"0")</f>
        <v>0</v>
      </c>
      <c r="DZ135" s="76">
        <f>IFERROR(VLOOKUP(Tabla1[[#This Row],[COD SE]],PF_OCTUBRE,20,0),"0")</f>
        <v>0</v>
      </c>
      <c r="EA135" s="76">
        <f>+Tabla1[[#This Row],[TOTAL EJEC REAL]]+Tabla1[[#This Row],[SALDO FINAL]]</f>
        <v>34199</v>
      </c>
      <c r="EB135" s="76">
        <f>IFERROR(VLOOKUP(Tabla1[[#This Row],[COD SE]],PF_OCTUBRE,22,0),"0")</f>
        <v>3599</v>
      </c>
      <c r="EC135" s="76">
        <f>+IFERROR(VLOOKUP(Tabla1[[#This Row],[COD SE]],SALDO_ESC_2,7,0),0)</f>
        <v>0</v>
      </c>
      <c r="ED135" s="76">
        <f>+IFERROR(VLOOKUP(Tabla1[[#This Row],[COD SE]],SALDO_ESC_3,7,0),0)</f>
        <v>0</v>
      </c>
      <c r="EE135" s="76">
        <f>+Tabla1[[#This Row],[mto_pim]]-Tabla1[[#This Row],[TRANSF ESC2 ]]</f>
        <v>73400</v>
      </c>
      <c r="EF135" s="76">
        <f>+Tabla1[[#This Row],[mto_pim]]-Tabla1[[#This Row],[TRANFS ESC 3 ]]</f>
        <v>73400</v>
      </c>
      <c r="EG135" s="76">
        <f>+IFERROR(VLOOKUP(Tabla1[[#This Row],[COD SE]],HISTORICO,4,0),0)</f>
        <v>0</v>
      </c>
      <c r="EH135" s="76">
        <f>+IFERROR(VLOOKUP(Tabla1[[#This Row],[COD SE]],HISTORICO,5,0),0)</f>
        <v>0</v>
      </c>
      <c r="EI135" s="76">
        <f>+IFERROR(VLOOKUP(Tabla1[[#This Row],[COD SE]],HISTORICO,6,0),0)</f>
        <v>1400</v>
      </c>
      <c r="EJ135" s="76">
        <f>+IFERROR(VLOOKUP(Tabla1[[#This Row],[COD SE]],HISTORICO,7,0),0)</f>
        <v>6300</v>
      </c>
      <c r="EK135" s="76">
        <f>+IFERROR(VLOOKUP(Tabla1[[#This Row],[COD SE]],HISTORICO,8,0),0)</f>
        <v>12300</v>
      </c>
      <c r="EL135" s="76">
        <f>+IFERROR(VLOOKUP(Tabla1[[#This Row],[COD SE]],HISTORICO,9,0),0)</f>
        <v>6000</v>
      </c>
      <c r="EM135" s="76">
        <f>+IFERROR(VLOOKUP(Tabla1[[#This Row],[COD SE]],HISTORICO,10,0),0)</f>
        <v>0</v>
      </c>
      <c r="EN135" s="76">
        <f>+IFERROR(VLOOKUP(Tabla1[[#This Row],[COD SE]],HISTORICO,11,0),0)</f>
        <v>12000</v>
      </c>
      <c r="EO135" s="76">
        <f>+IFERROR(VLOOKUP(Tabla1[[#This Row],[COD SE]],HISTORICO,12,0),0)</f>
        <v>6000</v>
      </c>
      <c r="EP135" s="58">
        <f>+SUM(Tabla1[[#This Row],[EJECUTADO 01]:[EJECUTADO 03]])</f>
        <v>0</v>
      </c>
      <c r="EQ135" s="58">
        <f>+SUM(Tabla1[[#This Row],[EJECUTADO 04]:[EJECUTADO 06]])</f>
        <v>18600</v>
      </c>
      <c r="ER135" s="58">
        <f>+SUM(Tabla1[[#This Row],[EJECUTADO 07]:[EJECUTADO 09]])</f>
        <v>12000</v>
      </c>
      <c r="ES135" s="58">
        <f>+SUM(Tabla1[[#This Row],[PF OCTUBRE]:[PF DICIEMBRE
]])</f>
        <v>3599</v>
      </c>
      <c r="ET135" s="58">
        <f>+SUM(Tabla1[[#This Row],[EJECUTADO 01]:[EJECUTADO 09]])</f>
        <v>30600</v>
      </c>
    </row>
    <row r="136" spans="1:150" ht="12.75" customHeight="1" x14ac:dyDescent="0.2">
      <c r="A136" s="369">
        <v>2025</v>
      </c>
      <c r="B136" s="369" t="s">
        <v>1969</v>
      </c>
      <c r="C136" s="369" t="s">
        <v>1970</v>
      </c>
      <c r="D136" s="369" t="s">
        <v>1971</v>
      </c>
      <c r="E136" s="369">
        <v>1650</v>
      </c>
      <c r="F136" s="369" t="s">
        <v>1599</v>
      </c>
      <c r="G136" s="369" t="s">
        <v>1999</v>
      </c>
      <c r="H136" s="369" t="s">
        <v>1606</v>
      </c>
      <c r="I136" s="369" t="s">
        <v>2000</v>
      </c>
      <c r="J136" s="369" t="s">
        <v>2037</v>
      </c>
      <c r="K136" s="369" t="s">
        <v>1975</v>
      </c>
      <c r="L136" s="369" t="s">
        <v>2034</v>
      </c>
      <c r="M136" s="369" t="s">
        <v>2038</v>
      </c>
      <c r="N136" s="369">
        <v>2</v>
      </c>
      <c r="O136" s="369" t="s">
        <v>2041</v>
      </c>
      <c r="P136" s="369" t="s">
        <v>2042</v>
      </c>
      <c r="Q136" s="369">
        <v>88</v>
      </c>
      <c r="R136" s="369">
        <v>0</v>
      </c>
      <c r="S136" s="369">
        <v>0</v>
      </c>
      <c r="T136" s="369">
        <v>0</v>
      </c>
      <c r="U136" s="369">
        <v>9</v>
      </c>
      <c r="V136" s="369" t="s">
        <v>1980</v>
      </c>
      <c r="W136" s="369" t="s">
        <v>1981</v>
      </c>
      <c r="X136" s="369" t="s">
        <v>1982</v>
      </c>
      <c r="Y136" s="369" t="s">
        <v>1983</v>
      </c>
      <c r="Z136" s="369" t="s">
        <v>1984</v>
      </c>
      <c r="AA136" s="369" t="s">
        <v>2004</v>
      </c>
      <c r="AB136" s="369" t="s">
        <v>1986</v>
      </c>
      <c r="AC136" s="369" t="s">
        <v>1656</v>
      </c>
      <c r="AD136" s="369" t="s">
        <v>2006</v>
      </c>
      <c r="AE136" s="369" t="s">
        <v>2007</v>
      </c>
      <c r="AF136" s="369" t="s">
        <v>2007</v>
      </c>
      <c r="AG136" s="369" t="s">
        <v>2015</v>
      </c>
      <c r="AH136" s="369">
        <v>0</v>
      </c>
      <c r="AI136" s="369">
        <v>44296</v>
      </c>
      <c r="AJ136" s="369">
        <v>44296</v>
      </c>
      <c r="AK136" s="370">
        <v>44296</v>
      </c>
      <c r="AL136" s="370">
        <v>31695.47</v>
      </c>
      <c r="AM136" s="370">
        <v>0</v>
      </c>
      <c r="AN136" s="370">
        <v>0</v>
      </c>
      <c r="AO136" s="370">
        <v>0</v>
      </c>
      <c r="AP136" s="370">
        <v>3693.92</v>
      </c>
      <c r="AQ136" s="370">
        <v>17515.919999999998</v>
      </c>
      <c r="AR136" s="370">
        <v>0</v>
      </c>
      <c r="AS136" s="370">
        <v>0</v>
      </c>
      <c r="AT136" s="370">
        <v>0</v>
      </c>
      <c r="AU136" s="370">
        <v>10483.209999999999</v>
      </c>
      <c r="AV136" s="370">
        <v>0</v>
      </c>
      <c r="AW136" s="370">
        <v>0</v>
      </c>
      <c r="AX136" s="370">
        <v>0</v>
      </c>
      <c r="AY136" s="370">
        <v>0</v>
      </c>
      <c r="AZ136" s="370">
        <v>0</v>
      </c>
      <c r="BA136" s="370">
        <v>0</v>
      </c>
      <c r="BB136" s="370">
        <v>3693.92</v>
      </c>
      <c r="BC136" s="370">
        <v>18016.45</v>
      </c>
      <c r="BD136" s="370">
        <v>-500.53</v>
      </c>
      <c r="BE136" s="370">
        <v>0</v>
      </c>
      <c r="BF136" s="370">
        <v>0</v>
      </c>
      <c r="BG136" s="370">
        <v>10483.209999999999</v>
      </c>
      <c r="BH136" s="370">
        <v>0</v>
      </c>
      <c r="BI136" s="370">
        <v>0</v>
      </c>
      <c r="BJ136" s="370">
        <v>0</v>
      </c>
      <c r="BK136" s="370">
        <v>0</v>
      </c>
      <c r="BL136" s="370">
        <v>0</v>
      </c>
      <c r="BM136" s="370">
        <v>0</v>
      </c>
      <c r="BN136" s="370">
        <v>3693.92</v>
      </c>
      <c r="BO136" s="370">
        <v>18016.45</v>
      </c>
      <c r="BP136" s="370">
        <v>-500.53</v>
      </c>
      <c r="BQ136" s="370">
        <v>0</v>
      </c>
      <c r="BR136" s="370">
        <v>0</v>
      </c>
      <c r="BS136" s="370">
        <v>0</v>
      </c>
      <c r="BT136" s="370">
        <v>10483.209999999999</v>
      </c>
      <c r="BU136" s="370">
        <v>0</v>
      </c>
      <c r="BV136" s="370">
        <v>0</v>
      </c>
      <c r="BW136" s="370">
        <v>0</v>
      </c>
      <c r="BX136" s="370">
        <v>0</v>
      </c>
      <c r="BY136" s="370">
        <v>0</v>
      </c>
      <c r="BZ136" s="370">
        <v>3693.92</v>
      </c>
      <c r="CA136" s="370">
        <v>17515.919999999998</v>
      </c>
      <c r="CB136" s="370">
        <v>0</v>
      </c>
      <c r="CC136" s="370">
        <v>0</v>
      </c>
      <c r="CD136" s="370">
        <v>0</v>
      </c>
      <c r="CE136" s="370">
        <v>8114.21</v>
      </c>
      <c r="CF136" s="370">
        <v>0</v>
      </c>
      <c r="CG136" s="370">
        <v>0</v>
      </c>
      <c r="CH136" s="370">
        <v>0</v>
      </c>
      <c r="CI136" s="48" t="s">
        <v>1987</v>
      </c>
      <c r="CJ136" s="48" t="s">
        <v>1990</v>
      </c>
      <c r="CK136" s="48" t="s">
        <v>1993</v>
      </c>
      <c r="CL136" s="48" t="s">
        <v>1990</v>
      </c>
      <c r="CM136" s="48" t="s">
        <v>1990</v>
      </c>
      <c r="CN136" s="48" t="s">
        <v>1989</v>
      </c>
      <c r="CO136" s="48" t="str">
        <f t="shared" si="40"/>
        <v>2.1.4.1.1.7</v>
      </c>
      <c r="CP136" s="48" t="str">
        <f>+VLOOKUP(Tabla1[[#This Row],[ESPECÍFICA]],CLASIFICADOR_,2,0)</f>
        <v>2.1.4.1.1.7 - VACACIONES TRUNCAS PERSONAL CAS</v>
      </c>
      <c r="CQ136" s="48" t="str">
        <f>+VLOOKUP(Tabla1[[#This Row],[ESPECÍFICA]],CLASIFICADOR_,3,0)</f>
        <v>01.CAS</v>
      </c>
      <c r="CR136" s="48" t="str">
        <f>+VLOOKUP(Tabla1[[#This Row],[ESPECÍFICA]],CLASIFICADOR_,4,0)</f>
        <v xml:space="preserve"> </v>
      </c>
      <c r="CS136" s="48">
        <f>+VLOOKUP(Tabla1[[#This Row],[ESPECÍFICA]],CLASIFICADOR_,5,0)</f>
        <v>0</v>
      </c>
      <c r="CT136" s="113" t="str">
        <f>+VLOOKUP(Tabla1[[#This Row],[ESPECÍFICA]],CLASIFICADOR_,6,0)</f>
        <v>N/R</v>
      </c>
      <c r="CU136" s="48" t="str">
        <f>+VLOOKUP(Tabla1[[#This Row],[ESPECÍFICA]],CLASIFICADOR_,7,0)</f>
        <v>N/R</v>
      </c>
      <c r="CV136" s="48">
        <f>+VLOOKUP(Tabla1[[#This Row],[ESPECÍFICA]],CLASIFICADOR_,8,0)</f>
        <v>0</v>
      </c>
      <c r="CW136" s="113" t="str">
        <f>+CONCATENATE("2.",Tabla1[[#This Row],[generica]])</f>
        <v>2.1.PERSONAL Y OBLIGACIONES SOCIALES</v>
      </c>
      <c r="CX136" s="48" t="str">
        <f t="shared" si="29"/>
        <v>0009-OTI</v>
      </c>
      <c r="CY136" s="113" t="str">
        <f t="shared" si="30"/>
        <v>0009-OTI</v>
      </c>
      <c r="CZ136" s="20" t="str">
        <f t="shared" si="31"/>
        <v>0009-OTI</v>
      </c>
      <c r="DA136" s="113" t="str">
        <f>+CONCATENATE(Tabla1[[#This Row],[CC COMPLETO]],Tabla1[[#This Row],[ESPECÍFICA]])</f>
        <v>0009-OTI2.1.4.1.1.7</v>
      </c>
      <c r="DB136" s="49">
        <f t="shared" si="32"/>
        <v>31693.049999999996</v>
      </c>
      <c r="DC136" s="49">
        <f t="shared" si="33"/>
        <v>31693.050000000003</v>
      </c>
      <c r="DD136" s="49">
        <f t="shared" si="34"/>
        <v>31693.050000000003</v>
      </c>
      <c r="DE136" s="49">
        <f t="shared" si="35"/>
        <v>0</v>
      </c>
      <c r="DF136" s="49">
        <f t="shared" si="36"/>
        <v>12600.529999999999</v>
      </c>
      <c r="DG136" s="49">
        <f t="shared" si="37"/>
        <v>2.4199999999982538</v>
      </c>
      <c r="DH136" s="49">
        <f t="shared" si="38"/>
        <v>12602.949999999997</v>
      </c>
      <c r="DI136" s="50">
        <f t="shared" si="39"/>
        <v>0</v>
      </c>
      <c r="DJ136" s="78">
        <f>+SUM(Tabla1[[#This Row],[EJECUTADO 01]:[EJECUTADO 06]])</f>
        <v>21209.840000000004</v>
      </c>
      <c r="DK136" s="78">
        <f>+Tabla1[[#This Row],[mto_devenga_01]]</f>
        <v>0</v>
      </c>
      <c r="DL136" s="78">
        <f>+Tabla1[[#This Row],[mto_devenga_02]]</f>
        <v>0</v>
      </c>
      <c r="DM136" s="78">
        <f>+Tabla1[[#This Row],[mto_devenga_03]]</f>
        <v>0</v>
      </c>
      <c r="DN136" s="78">
        <f>+Tabla1[[#This Row],[mto_devenga_04]]</f>
        <v>3693.92</v>
      </c>
      <c r="DO136" s="78">
        <f>+Tabla1[[#This Row],[mto_devenga_05]]</f>
        <v>18016.45</v>
      </c>
      <c r="DP136" s="76">
        <f>+Tabla1[[#This Row],[mto_devenga_06]]</f>
        <v>-500.53</v>
      </c>
      <c r="DQ136" s="76">
        <f>+Tabla1[[#This Row],[mto_devenga_07]]</f>
        <v>0</v>
      </c>
      <c r="DR136" s="76">
        <f>+Tabla1[[#This Row],[mto_devenga_08]]</f>
        <v>0</v>
      </c>
      <c r="DS136" s="76">
        <f>+Tabla1[[#This Row],[mto_devenga_09]]</f>
        <v>10483.209999999999</v>
      </c>
      <c r="DT136" s="76">
        <f>IFERROR(VLOOKUP(Tabla1[[#This Row],[COD SE]],PF_OCTUBRE,14,0),"0")</f>
        <v>0</v>
      </c>
      <c r="DU136" s="76">
        <f>IFERROR(VLOOKUP(Tabla1[[#This Row],[COD SE]],PF_OCTUBRE,15,0),"0")</f>
        <v>0</v>
      </c>
      <c r="DV136" s="76">
        <f>IFERROR(VLOOKUP(Tabla1[[#This Row],[COD SE]],PF_OCTUBRE,16,0),"0")</f>
        <v>0.87</v>
      </c>
      <c r="DW136" s="76">
        <f>+SUM(Tabla1[[#This Row],[EJECUTADO 01]:[PF DICIEMBRE
]])</f>
        <v>31693.920000000002</v>
      </c>
      <c r="DX136" s="76">
        <f>IFERROR(VLOOKUP(Tabla1[[#This Row],[COD SE]],PF_OCTUBRE,18,0),"0")</f>
        <v>0</v>
      </c>
      <c r="DY136" s="76">
        <f>IFERROR(VLOOKUP(Tabla1[[#This Row],[COD SE]],PF_OCTUBRE,19,0),"0")</f>
        <v>502.08000000000004</v>
      </c>
      <c r="DZ136" s="76">
        <f>IFERROR(VLOOKUP(Tabla1[[#This Row],[COD SE]],PF_OCTUBRE,20,0),"0")</f>
        <v>502.08000000000004</v>
      </c>
      <c r="EA136" s="76">
        <f>+Tabla1[[#This Row],[TOTAL EJEC REAL]]+Tabla1[[#This Row],[SALDO FINAL]]</f>
        <v>32196.000000000004</v>
      </c>
      <c r="EB136" s="76">
        <f>IFERROR(VLOOKUP(Tabla1[[#This Row],[COD SE]],PF_OCTUBRE,22,0),"0")</f>
        <v>502.95000000000005</v>
      </c>
      <c r="EC136" s="76">
        <f>+IFERROR(VLOOKUP(Tabla1[[#This Row],[COD SE]],SALDO_ESC_2,7,0),0)</f>
        <v>0</v>
      </c>
      <c r="ED136" s="76">
        <f>+IFERROR(VLOOKUP(Tabla1[[#This Row],[COD SE]],SALDO_ESC_3,7,0),0)</f>
        <v>502.08000000000004</v>
      </c>
      <c r="EE136" s="76">
        <f>+Tabla1[[#This Row],[mto_pim]]-Tabla1[[#This Row],[TRANSF ESC2 ]]</f>
        <v>44296</v>
      </c>
      <c r="EF136" s="76">
        <f>+Tabla1[[#This Row],[mto_pim]]-Tabla1[[#This Row],[TRANFS ESC 3 ]]</f>
        <v>43793.919999999998</v>
      </c>
      <c r="EG136" s="76">
        <f>+IFERROR(VLOOKUP(Tabla1[[#This Row],[COD SE]],HISTORICO,4,0),0)</f>
        <v>0</v>
      </c>
      <c r="EH136" s="76">
        <f>+IFERROR(VLOOKUP(Tabla1[[#This Row],[COD SE]],HISTORICO,5,0),0)</f>
        <v>0</v>
      </c>
      <c r="EI136" s="76">
        <f>+IFERROR(VLOOKUP(Tabla1[[#This Row],[COD SE]],HISTORICO,6,0),0)</f>
        <v>3694</v>
      </c>
      <c r="EJ136" s="76">
        <f>+IFERROR(VLOOKUP(Tabla1[[#This Row],[COD SE]],HISTORICO,7,0),0)</f>
        <v>3694</v>
      </c>
      <c r="EK136" s="76">
        <f>+IFERROR(VLOOKUP(Tabla1[[#This Row],[COD SE]],HISTORICO,8,0),0)</f>
        <v>4584</v>
      </c>
      <c r="EL136" s="76">
        <f>+IFERROR(VLOOKUP(Tabla1[[#This Row],[COD SE]],HISTORICO,9,0),0)</f>
        <v>0</v>
      </c>
      <c r="EM136" s="76">
        <f>+IFERROR(VLOOKUP(Tabla1[[#This Row],[COD SE]],HISTORICO,10,0),0)</f>
        <v>0</v>
      </c>
      <c r="EN136" s="76">
        <f>+IFERROR(VLOOKUP(Tabla1[[#This Row],[COD SE]],HISTORICO,11,0),0)</f>
        <v>0</v>
      </c>
      <c r="EO136" s="76">
        <f>+IFERROR(VLOOKUP(Tabla1[[#This Row],[COD SE]],HISTORICO,12,0),0)</f>
        <v>0</v>
      </c>
      <c r="EP136" s="58">
        <f>+SUM(Tabla1[[#This Row],[EJECUTADO 01]:[EJECUTADO 03]])</f>
        <v>0</v>
      </c>
      <c r="EQ136" s="58">
        <f>+SUM(Tabla1[[#This Row],[EJECUTADO 04]:[EJECUTADO 06]])</f>
        <v>21209.840000000004</v>
      </c>
      <c r="ER136" s="58">
        <f>+SUM(Tabla1[[#This Row],[EJECUTADO 07]:[EJECUTADO 09]])</f>
        <v>10483.209999999999</v>
      </c>
      <c r="ES136" s="58">
        <f>+SUM(Tabla1[[#This Row],[PF OCTUBRE]:[PF DICIEMBRE
]])</f>
        <v>0.87</v>
      </c>
      <c r="ET136" s="58">
        <f>+SUM(Tabla1[[#This Row],[EJECUTADO 01]:[EJECUTADO 09]])</f>
        <v>31693.050000000003</v>
      </c>
    </row>
    <row r="137" spans="1:150" ht="12.75" customHeight="1" x14ac:dyDescent="0.2">
      <c r="A137" s="369">
        <v>2025</v>
      </c>
      <c r="B137" s="369" t="s">
        <v>1969</v>
      </c>
      <c r="C137" s="369" t="s">
        <v>1970</v>
      </c>
      <c r="D137" s="369" t="s">
        <v>1971</v>
      </c>
      <c r="E137" s="369">
        <v>1650</v>
      </c>
      <c r="F137" s="369" t="s">
        <v>1599</v>
      </c>
      <c r="G137" s="369" t="s">
        <v>1999</v>
      </c>
      <c r="H137" s="369" t="s">
        <v>1606</v>
      </c>
      <c r="I137" s="369" t="s">
        <v>2000</v>
      </c>
      <c r="J137" s="369" t="s">
        <v>2037</v>
      </c>
      <c r="K137" s="369" t="s">
        <v>1975</v>
      </c>
      <c r="L137" s="369" t="s">
        <v>2034</v>
      </c>
      <c r="M137" s="369" t="s">
        <v>2038</v>
      </c>
      <c r="N137" s="369">
        <v>2</v>
      </c>
      <c r="O137" s="369" t="s">
        <v>2041</v>
      </c>
      <c r="P137" s="369" t="s">
        <v>2042</v>
      </c>
      <c r="Q137" s="369">
        <v>88</v>
      </c>
      <c r="R137" s="369">
        <v>0</v>
      </c>
      <c r="S137" s="369">
        <v>0</v>
      </c>
      <c r="T137" s="369">
        <v>0</v>
      </c>
      <c r="U137" s="369">
        <v>9</v>
      </c>
      <c r="V137" s="369" t="s">
        <v>1980</v>
      </c>
      <c r="W137" s="369" t="s">
        <v>1981</v>
      </c>
      <c r="X137" s="369" t="s">
        <v>1982</v>
      </c>
      <c r="Y137" s="369" t="s">
        <v>1983</v>
      </c>
      <c r="Z137" s="369" t="s">
        <v>1984</v>
      </c>
      <c r="AA137" s="369" t="s">
        <v>2004</v>
      </c>
      <c r="AB137" s="369" t="s">
        <v>1986</v>
      </c>
      <c r="AC137" s="369" t="s">
        <v>1672</v>
      </c>
      <c r="AD137" s="369" t="s">
        <v>1684</v>
      </c>
      <c r="AE137" s="369" t="s">
        <v>1719</v>
      </c>
      <c r="AF137" s="369" t="s">
        <v>1720</v>
      </c>
      <c r="AG137" s="369" t="s">
        <v>1729</v>
      </c>
      <c r="AH137" s="369">
        <v>4000</v>
      </c>
      <c r="AI137" s="369">
        <v>-4000</v>
      </c>
      <c r="AJ137" s="369">
        <v>0</v>
      </c>
      <c r="AK137" s="370">
        <v>0</v>
      </c>
      <c r="AL137" s="370">
        <v>0</v>
      </c>
      <c r="AM137" s="370">
        <v>0</v>
      </c>
      <c r="AN137" s="370">
        <v>0</v>
      </c>
      <c r="AO137" s="370">
        <v>0</v>
      </c>
      <c r="AP137" s="370">
        <v>0</v>
      </c>
      <c r="AQ137" s="370">
        <v>0</v>
      </c>
      <c r="AR137" s="370">
        <v>0</v>
      </c>
      <c r="AS137" s="370">
        <v>0</v>
      </c>
      <c r="AT137" s="370">
        <v>0</v>
      </c>
      <c r="AU137" s="370">
        <v>0</v>
      </c>
      <c r="AV137" s="370">
        <v>0</v>
      </c>
      <c r="AW137" s="370">
        <v>0</v>
      </c>
      <c r="AX137" s="370">
        <v>0</v>
      </c>
      <c r="AY137" s="370">
        <v>0</v>
      </c>
      <c r="AZ137" s="370">
        <v>0</v>
      </c>
      <c r="BA137" s="370">
        <v>0</v>
      </c>
      <c r="BB137" s="370">
        <v>0</v>
      </c>
      <c r="BC137" s="370">
        <v>0</v>
      </c>
      <c r="BD137" s="370">
        <v>0</v>
      </c>
      <c r="BE137" s="370">
        <v>0</v>
      </c>
      <c r="BF137" s="370">
        <v>0</v>
      </c>
      <c r="BG137" s="370">
        <v>0</v>
      </c>
      <c r="BH137" s="370">
        <v>0</v>
      </c>
      <c r="BI137" s="370">
        <v>0</v>
      </c>
      <c r="BJ137" s="370">
        <v>0</v>
      </c>
      <c r="BK137" s="370">
        <v>0</v>
      </c>
      <c r="BL137" s="370">
        <v>0</v>
      </c>
      <c r="BM137" s="370">
        <v>0</v>
      </c>
      <c r="BN137" s="370">
        <v>0</v>
      </c>
      <c r="BO137" s="370">
        <v>0</v>
      </c>
      <c r="BP137" s="370">
        <v>0</v>
      </c>
      <c r="BQ137" s="370">
        <v>0</v>
      </c>
      <c r="BR137" s="370">
        <v>0</v>
      </c>
      <c r="BS137" s="370">
        <v>0</v>
      </c>
      <c r="BT137" s="370">
        <v>0</v>
      </c>
      <c r="BU137" s="370">
        <v>0</v>
      </c>
      <c r="BV137" s="370">
        <v>0</v>
      </c>
      <c r="BW137" s="370">
        <v>0</v>
      </c>
      <c r="BX137" s="370">
        <v>0</v>
      </c>
      <c r="BY137" s="370">
        <v>0</v>
      </c>
      <c r="BZ137" s="370">
        <v>0</v>
      </c>
      <c r="CA137" s="370">
        <v>0</v>
      </c>
      <c r="CB137" s="370">
        <v>0</v>
      </c>
      <c r="CC137" s="370">
        <v>0</v>
      </c>
      <c r="CD137" s="370">
        <v>0</v>
      </c>
      <c r="CE137" s="370">
        <v>0</v>
      </c>
      <c r="CF137" s="370">
        <v>0</v>
      </c>
      <c r="CG137" s="370">
        <v>0</v>
      </c>
      <c r="CH137" s="370">
        <v>0</v>
      </c>
      <c r="CI137" s="48" t="s">
        <v>1987</v>
      </c>
      <c r="CJ137" s="48" t="s">
        <v>1991</v>
      </c>
      <c r="CK137" s="48" t="s">
        <v>1990</v>
      </c>
      <c r="CL137" s="48" t="s">
        <v>1988</v>
      </c>
      <c r="CM137" s="48" t="s">
        <v>1990</v>
      </c>
      <c r="CN137" s="48" t="s">
        <v>1993</v>
      </c>
      <c r="CO137" s="48" t="str">
        <f t="shared" si="40"/>
        <v>2.3.1.6.1.4</v>
      </c>
      <c r="CP137" s="48" t="str">
        <f>+VLOOKUP(Tabla1[[#This Row],[ESPECÍFICA]],CLASIFICADOR_,2,0)</f>
        <v>2.3.1.6.1.4 - DE SEGURIDAD</v>
      </c>
      <c r="CQ137" s="48" t="str">
        <f>+VLOOKUP(Tabla1[[#This Row],[ESPECÍFICA]],CLASIFICADOR_,3,0)</f>
        <v>2.3.1.6 - REPUESTOS Y ACCESORIOS</v>
      </c>
      <c r="CR137" s="48" t="str">
        <f>+VLOOKUP(Tabla1[[#This Row],[ESPECÍFICA]],CLASIFICADOR_,4,0)</f>
        <v xml:space="preserve"> </v>
      </c>
      <c r="CS137" s="48">
        <f>+VLOOKUP(Tabla1[[#This Row],[ESPECÍFICA]],CLASIFICADOR_,5,0)</f>
        <v>0</v>
      </c>
      <c r="CT137" s="113" t="str">
        <f>+VLOOKUP(Tabla1[[#This Row],[ESPECÍFICA]],CLASIFICADOR_,6,0)</f>
        <v>Partidas restringidas</v>
      </c>
      <c r="CU137" s="48" t="str">
        <f>+VLOOKUP(Tabla1[[#This Row],[ESPECÍFICA]],CLASIFICADOR_,7,0)</f>
        <v>9.6 Hasta el 1er Semestre</v>
      </c>
      <c r="CV137" s="48">
        <f>+VLOOKUP(Tabla1[[#This Row],[ESPECÍFICA]],CLASIFICADOR_,8,0)</f>
        <v>1</v>
      </c>
      <c r="CW137" s="113" t="str">
        <f>+CONCATENATE("2.",Tabla1[[#This Row],[generica]])</f>
        <v>2.3.BIENES Y SERVICIOS</v>
      </c>
      <c r="CX137" s="48" t="str">
        <f t="shared" si="29"/>
        <v>0009-OTI</v>
      </c>
      <c r="CY137" s="113" t="str">
        <f t="shared" si="30"/>
        <v>0009-OTI</v>
      </c>
      <c r="CZ137" s="20" t="str">
        <f t="shared" si="31"/>
        <v>0009-OTI</v>
      </c>
      <c r="DA137" s="113" t="str">
        <f>+CONCATENATE(Tabla1[[#This Row],[CC COMPLETO]],Tabla1[[#This Row],[ESPECÍFICA]])</f>
        <v>0009-OTI2.3.1.6.1.4</v>
      </c>
      <c r="DB137" s="49">
        <f t="shared" si="32"/>
        <v>0</v>
      </c>
      <c r="DC137" s="49">
        <f t="shared" si="33"/>
        <v>0</v>
      </c>
      <c r="DD137" s="49">
        <f t="shared" si="34"/>
        <v>0</v>
      </c>
      <c r="DE137" s="49">
        <f t="shared" si="35"/>
        <v>0</v>
      </c>
      <c r="DF137" s="49">
        <f t="shared" si="36"/>
        <v>0</v>
      </c>
      <c r="DG137" s="49">
        <f t="shared" si="37"/>
        <v>0</v>
      </c>
      <c r="DH137" s="49">
        <f t="shared" si="38"/>
        <v>0</v>
      </c>
      <c r="DI137" s="50">
        <f t="shared" si="39"/>
        <v>0</v>
      </c>
      <c r="DJ137" s="78">
        <f>+SUM(Tabla1[[#This Row],[EJECUTADO 01]:[EJECUTADO 06]])</f>
        <v>0</v>
      </c>
      <c r="DK137" s="78">
        <f>+Tabla1[[#This Row],[mto_devenga_01]]</f>
        <v>0</v>
      </c>
      <c r="DL137" s="78">
        <f>+Tabla1[[#This Row],[mto_devenga_02]]</f>
        <v>0</v>
      </c>
      <c r="DM137" s="78">
        <f>+Tabla1[[#This Row],[mto_devenga_03]]</f>
        <v>0</v>
      </c>
      <c r="DN137" s="78">
        <f>+Tabla1[[#This Row],[mto_devenga_04]]</f>
        <v>0</v>
      </c>
      <c r="DO137" s="78">
        <f>+Tabla1[[#This Row],[mto_devenga_05]]</f>
        <v>0</v>
      </c>
      <c r="DP137" s="76">
        <f>+Tabla1[[#This Row],[mto_devenga_06]]</f>
        <v>0</v>
      </c>
      <c r="DQ137" s="76">
        <f>+Tabla1[[#This Row],[mto_devenga_07]]</f>
        <v>0</v>
      </c>
      <c r="DR137" s="76">
        <f>+Tabla1[[#This Row],[mto_devenga_08]]</f>
        <v>0</v>
      </c>
      <c r="DS137" s="76">
        <f>+Tabla1[[#This Row],[mto_devenga_09]]</f>
        <v>0</v>
      </c>
      <c r="DT137" s="76">
        <f>IFERROR(VLOOKUP(Tabla1[[#This Row],[COD SE]],PF_OCTUBRE,14,0),"0")</f>
        <v>0</v>
      </c>
      <c r="DU137" s="76">
        <f>IFERROR(VLOOKUP(Tabla1[[#This Row],[COD SE]],PF_OCTUBRE,15,0),"0")</f>
        <v>0</v>
      </c>
      <c r="DV137" s="76">
        <f>IFERROR(VLOOKUP(Tabla1[[#This Row],[COD SE]],PF_OCTUBRE,16,0),"0")</f>
        <v>0</v>
      </c>
      <c r="DW137" s="76">
        <f>+SUM(Tabla1[[#This Row],[EJECUTADO 01]:[PF DICIEMBRE
]])</f>
        <v>0</v>
      </c>
      <c r="DX137" s="76">
        <f>IFERROR(VLOOKUP(Tabla1[[#This Row],[COD SE]],PF_OCTUBRE,18,0),"0")</f>
        <v>0</v>
      </c>
      <c r="DY137" s="76">
        <f>IFERROR(VLOOKUP(Tabla1[[#This Row],[COD SE]],PF_OCTUBRE,19,0),"0")</f>
        <v>0</v>
      </c>
      <c r="DZ137" s="76">
        <f>IFERROR(VLOOKUP(Tabla1[[#This Row],[COD SE]],PF_OCTUBRE,20,0),"0")</f>
        <v>0</v>
      </c>
      <c r="EA137" s="76">
        <f>+Tabla1[[#This Row],[TOTAL EJEC REAL]]+Tabla1[[#This Row],[SALDO FINAL]]</f>
        <v>0</v>
      </c>
      <c r="EB137" s="76">
        <f>IFERROR(VLOOKUP(Tabla1[[#This Row],[COD SE]],PF_OCTUBRE,22,0),"0")</f>
        <v>0</v>
      </c>
      <c r="EC137" s="76">
        <f>+IFERROR(VLOOKUP(Tabla1[[#This Row],[COD SE]],SALDO_ESC_2,7,0),0)</f>
        <v>0</v>
      </c>
      <c r="ED137" s="76">
        <f>+IFERROR(VLOOKUP(Tabla1[[#This Row],[COD SE]],SALDO_ESC_3,7,0),0)</f>
        <v>0</v>
      </c>
      <c r="EE137" s="76">
        <f>+Tabla1[[#This Row],[mto_pim]]-Tabla1[[#This Row],[TRANSF ESC2 ]]</f>
        <v>0</v>
      </c>
      <c r="EF137" s="76">
        <f>+Tabla1[[#This Row],[mto_pim]]-Tabla1[[#This Row],[TRANFS ESC 3 ]]</f>
        <v>0</v>
      </c>
      <c r="EG137" s="76">
        <f>+IFERROR(VLOOKUP(Tabla1[[#This Row],[COD SE]],HISTORICO,4,0),0)</f>
        <v>0</v>
      </c>
      <c r="EH137" s="76">
        <f>+IFERROR(VLOOKUP(Tabla1[[#This Row],[COD SE]],HISTORICO,5,0),0)</f>
        <v>0</v>
      </c>
      <c r="EI137" s="76">
        <f>+IFERROR(VLOOKUP(Tabla1[[#This Row],[COD SE]],HISTORICO,6,0),0)</f>
        <v>0</v>
      </c>
      <c r="EJ137" s="76">
        <f>+IFERROR(VLOOKUP(Tabla1[[#This Row],[COD SE]],HISTORICO,7,0),0)</f>
        <v>0</v>
      </c>
      <c r="EK137" s="76">
        <f>+IFERROR(VLOOKUP(Tabla1[[#This Row],[COD SE]],HISTORICO,8,0),0)</f>
        <v>0</v>
      </c>
      <c r="EL137" s="76">
        <f>+IFERROR(VLOOKUP(Tabla1[[#This Row],[COD SE]],HISTORICO,9,0),0)</f>
        <v>0</v>
      </c>
      <c r="EM137" s="76">
        <f>+IFERROR(VLOOKUP(Tabla1[[#This Row],[COD SE]],HISTORICO,10,0),0)</f>
        <v>0</v>
      </c>
      <c r="EN137" s="76">
        <f>+IFERROR(VLOOKUP(Tabla1[[#This Row],[COD SE]],HISTORICO,11,0),0)</f>
        <v>0</v>
      </c>
      <c r="EO137" s="76">
        <f>+IFERROR(VLOOKUP(Tabla1[[#This Row],[COD SE]],HISTORICO,12,0),0)</f>
        <v>0</v>
      </c>
      <c r="EP137" s="58">
        <f>+SUM(Tabla1[[#This Row],[EJECUTADO 01]:[EJECUTADO 03]])</f>
        <v>0</v>
      </c>
      <c r="EQ137" s="58">
        <f>+SUM(Tabla1[[#This Row],[EJECUTADO 04]:[EJECUTADO 06]])</f>
        <v>0</v>
      </c>
      <c r="ER137" s="58">
        <f>+SUM(Tabla1[[#This Row],[EJECUTADO 07]:[EJECUTADO 09]])</f>
        <v>0</v>
      </c>
      <c r="ES137" s="58">
        <f>+SUM(Tabla1[[#This Row],[PF OCTUBRE]:[PF DICIEMBRE
]])</f>
        <v>0</v>
      </c>
      <c r="ET137" s="58">
        <f>+SUM(Tabla1[[#This Row],[EJECUTADO 01]:[EJECUTADO 09]])</f>
        <v>0</v>
      </c>
    </row>
    <row r="138" spans="1:150" ht="12.75" customHeight="1" x14ac:dyDescent="0.2">
      <c r="A138" s="369">
        <v>2025</v>
      </c>
      <c r="B138" s="369" t="s">
        <v>1969</v>
      </c>
      <c r="C138" s="369" t="s">
        <v>1970</v>
      </c>
      <c r="D138" s="369" t="s">
        <v>1971</v>
      </c>
      <c r="E138" s="369">
        <v>1650</v>
      </c>
      <c r="F138" s="369" t="s">
        <v>1599</v>
      </c>
      <c r="G138" s="369" t="s">
        <v>1999</v>
      </c>
      <c r="H138" s="369" t="s">
        <v>1606</v>
      </c>
      <c r="I138" s="369" t="s">
        <v>2000</v>
      </c>
      <c r="J138" s="369" t="s">
        <v>2037</v>
      </c>
      <c r="K138" s="369" t="s">
        <v>1975</v>
      </c>
      <c r="L138" s="369" t="s">
        <v>2034</v>
      </c>
      <c r="M138" s="369" t="s">
        <v>2038</v>
      </c>
      <c r="N138" s="369">
        <v>2</v>
      </c>
      <c r="O138" s="369" t="s">
        <v>2041</v>
      </c>
      <c r="P138" s="369" t="s">
        <v>2042</v>
      </c>
      <c r="Q138" s="369">
        <v>88</v>
      </c>
      <c r="R138" s="369">
        <v>0</v>
      </c>
      <c r="S138" s="369">
        <v>0</v>
      </c>
      <c r="T138" s="369">
        <v>0</v>
      </c>
      <c r="U138" s="369">
        <v>9</v>
      </c>
      <c r="V138" s="369" t="s">
        <v>1980</v>
      </c>
      <c r="W138" s="369" t="s">
        <v>1981</v>
      </c>
      <c r="X138" s="369" t="s">
        <v>1982</v>
      </c>
      <c r="Y138" s="369" t="s">
        <v>1983</v>
      </c>
      <c r="Z138" s="369" t="s">
        <v>1984</v>
      </c>
      <c r="AA138" s="369" t="s">
        <v>2004</v>
      </c>
      <c r="AB138" s="369" t="s">
        <v>1986</v>
      </c>
      <c r="AC138" s="369" t="s">
        <v>1672</v>
      </c>
      <c r="AD138" s="369" t="s">
        <v>1673</v>
      </c>
      <c r="AE138" s="369" t="s">
        <v>1681</v>
      </c>
      <c r="AF138" s="369" t="s">
        <v>1682</v>
      </c>
      <c r="AG138" s="369" t="s">
        <v>1682</v>
      </c>
      <c r="AH138" s="369">
        <v>67900</v>
      </c>
      <c r="AI138" s="369">
        <v>-19900</v>
      </c>
      <c r="AJ138" s="369">
        <v>48000</v>
      </c>
      <c r="AK138" s="370">
        <v>40000</v>
      </c>
      <c r="AL138" s="370">
        <v>40000</v>
      </c>
      <c r="AM138" s="370">
        <v>7000</v>
      </c>
      <c r="AN138" s="370">
        <v>0</v>
      </c>
      <c r="AO138" s="370">
        <v>0</v>
      </c>
      <c r="AP138" s="370">
        <v>21000</v>
      </c>
      <c r="AQ138" s="370">
        <v>8000</v>
      </c>
      <c r="AR138" s="370">
        <v>0</v>
      </c>
      <c r="AS138" s="370">
        <v>0</v>
      </c>
      <c r="AT138" s="370">
        <v>0</v>
      </c>
      <c r="AU138" s="370">
        <v>0</v>
      </c>
      <c r="AV138" s="370">
        <v>4000</v>
      </c>
      <c r="AW138" s="370">
        <v>0</v>
      </c>
      <c r="AX138" s="370">
        <v>0</v>
      </c>
      <c r="AY138" s="370">
        <v>0</v>
      </c>
      <c r="AZ138" s="370">
        <v>0</v>
      </c>
      <c r="BA138" s="370">
        <v>7000</v>
      </c>
      <c r="BB138" s="370">
        <v>0</v>
      </c>
      <c r="BC138" s="370">
        <v>7000</v>
      </c>
      <c r="BD138" s="370">
        <v>4000</v>
      </c>
      <c r="BE138" s="370">
        <v>3500</v>
      </c>
      <c r="BF138" s="370">
        <v>7500</v>
      </c>
      <c r="BG138" s="370">
        <v>7000</v>
      </c>
      <c r="BH138" s="370">
        <v>0</v>
      </c>
      <c r="BI138" s="370">
        <v>0</v>
      </c>
      <c r="BJ138" s="370">
        <v>0</v>
      </c>
      <c r="BK138" s="370">
        <v>0</v>
      </c>
      <c r="BL138" s="370">
        <v>0</v>
      </c>
      <c r="BM138" s="370">
        <v>7000</v>
      </c>
      <c r="BN138" s="370">
        <v>0</v>
      </c>
      <c r="BO138" s="370">
        <v>3500</v>
      </c>
      <c r="BP138" s="370">
        <v>7500</v>
      </c>
      <c r="BQ138" s="370">
        <v>3500</v>
      </c>
      <c r="BR138" s="370">
        <v>7500</v>
      </c>
      <c r="BS138" s="370">
        <v>7000</v>
      </c>
      <c r="BT138" s="370">
        <v>0</v>
      </c>
      <c r="BU138" s="370">
        <v>0</v>
      </c>
      <c r="BV138" s="370">
        <v>0</v>
      </c>
      <c r="BW138" s="370">
        <v>7000</v>
      </c>
      <c r="BX138" s="370">
        <v>0</v>
      </c>
      <c r="BY138" s="370">
        <v>0</v>
      </c>
      <c r="BZ138" s="370">
        <v>21000</v>
      </c>
      <c r="CA138" s="370">
        <v>8000</v>
      </c>
      <c r="CB138" s="370">
        <v>0</v>
      </c>
      <c r="CC138" s="370">
        <v>0</v>
      </c>
      <c r="CD138" s="370">
        <v>0</v>
      </c>
      <c r="CE138" s="370">
        <v>0</v>
      </c>
      <c r="CF138" s="370">
        <v>0</v>
      </c>
      <c r="CG138" s="370">
        <v>0</v>
      </c>
      <c r="CH138" s="370">
        <v>0</v>
      </c>
      <c r="CI138" s="48" t="s">
        <v>1987</v>
      </c>
      <c r="CJ138" s="48" t="s">
        <v>1991</v>
      </c>
      <c r="CK138" s="48" t="s">
        <v>1987</v>
      </c>
      <c r="CL138" s="48" t="s">
        <v>2005</v>
      </c>
      <c r="CM138" s="48" t="s">
        <v>1990</v>
      </c>
      <c r="CN138" s="48" t="s">
        <v>1990</v>
      </c>
      <c r="CO138" s="48" t="str">
        <f t="shared" si="40"/>
        <v>2.3.2.9.1.1</v>
      </c>
      <c r="CP138" s="48" t="str">
        <f>+VLOOKUP(Tabla1[[#This Row],[ESPECÍFICA]],CLASIFICADOR_,2,0)</f>
        <v>2.3.2.9.1.1 - LOCACIÓN DE SERVICIOS REALIZADOS POR PERSONA NATURAL</v>
      </c>
      <c r="CQ138" s="48" t="str">
        <f>+VLOOKUP(Tabla1[[#This Row],[ESPECÍFICA]],CLASIFICADOR_,3,0)</f>
        <v>2.3.2.9 - LOCACIÓN DE SERVICIOS REALIZADOS POR PERSONA NATURAL</v>
      </c>
      <c r="CR138" s="48" t="str">
        <f>+VLOOKUP(Tabla1[[#This Row],[ESPECÍFICA]],CLASIFICADOR_,4,0)</f>
        <v xml:space="preserve"> </v>
      </c>
      <c r="CS138" s="48">
        <f>+VLOOKUP(Tabla1[[#This Row],[ESPECÍFICA]],CLASIFICADOR_,5,0)</f>
        <v>0</v>
      </c>
      <c r="CT138" s="113" t="str">
        <f>+VLOOKUP(Tabla1[[#This Row],[ESPECÍFICA]],CLASIFICADOR_,6,0)</f>
        <v>N/R</v>
      </c>
      <c r="CU138" s="48" t="str">
        <f>+VLOOKUP(Tabla1[[#This Row],[ESPECÍFICA]],CLASIFICADOR_,7,0)</f>
        <v>N/R</v>
      </c>
      <c r="CV138" s="48">
        <f>+VLOOKUP(Tabla1[[#This Row],[ESPECÍFICA]],CLASIFICADOR_,8,0)</f>
        <v>0</v>
      </c>
      <c r="CW138" s="113" t="str">
        <f>+CONCATENATE("2.",Tabla1[[#This Row],[generica]])</f>
        <v>2.3.BIENES Y SERVICIOS</v>
      </c>
      <c r="CX138" s="48" t="str">
        <f t="shared" si="29"/>
        <v>0009-OTI</v>
      </c>
      <c r="CY138" s="113" t="str">
        <f t="shared" si="30"/>
        <v>0009-OTI</v>
      </c>
      <c r="CZ138" s="20" t="str">
        <f t="shared" si="31"/>
        <v>0009-OTI</v>
      </c>
      <c r="DA138" s="113" t="str">
        <f>+CONCATENATE(Tabla1[[#This Row],[CC COMPLETO]],Tabla1[[#This Row],[ESPECÍFICA]])</f>
        <v>0009-OTI2.3.2.9.1.1</v>
      </c>
      <c r="DB138" s="49">
        <f t="shared" si="32"/>
        <v>40000</v>
      </c>
      <c r="DC138" s="49">
        <f t="shared" si="33"/>
        <v>36000</v>
      </c>
      <c r="DD138" s="49">
        <f t="shared" si="34"/>
        <v>36000</v>
      </c>
      <c r="DE138" s="49">
        <f t="shared" si="35"/>
        <v>8000</v>
      </c>
      <c r="DF138" s="49">
        <f t="shared" si="36"/>
        <v>0</v>
      </c>
      <c r="DG138" s="49">
        <f t="shared" si="37"/>
        <v>4000</v>
      </c>
      <c r="DH138" s="49">
        <f t="shared" si="38"/>
        <v>12000</v>
      </c>
      <c r="DI138" s="50">
        <f t="shared" si="39"/>
        <v>0.53019145802650958</v>
      </c>
      <c r="DJ138" s="78">
        <f>+SUM(Tabla1[[#This Row],[EJECUTADO 01]:[EJECUTADO 06]])</f>
        <v>18000</v>
      </c>
      <c r="DK138" s="78">
        <f>+Tabla1[[#This Row],[mto_devenga_01]]</f>
        <v>0</v>
      </c>
      <c r="DL138" s="78">
        <f>+Tabla1[[#This Row],[mto_devenga_02]]</f>
        <v>0</v>
      </c>
      <c r="DM138" s="78">
        <f>+Tabla1[[#This Row],[mto_devenga_03]]</f>
        <v>7000</v>
      </c>
      <c r="DN138" s="78">
        <f>+Tabla1[[#This Row],[mto_devenga_04]]</f>
        <v>0</v>
      </c>
      <c r="DO138" s="78">
        <f>+Tabla1[[#This Row],[mto_devenga_05]]</f>
        <v>7000</v>
      </c>
      <c r="DP138" s="76">
        <f>+Tabla1[[#This Row],[mto_devenga_06]]</f>
        <v>4000</v>
      </c>
      <c r="DQ138" s="76">
        <f>+Tabla1[[#This Row],[mto_devenga_07]]</f>
        <v>3500</v>
      </c>
      <c r="DR138" s="76">
        <f>+Tabla1[[#This Row],[mto_devenga_08]]</f>
        <v>7500</v>
      </c>
      <c r="DS138" s="76">
        <f>+Tabla1[[#This Row],[mto_devenga_09]]</f>
        <v>7000</v>
      </c>
      <c r="DT138" s="76">
        <f>IFERROR(VLOOKUP(Tabla1[[#This Row],[COD SE]],PF_OCTUBRE,14,0),"0")</f>
        <v>0</v>
      </c>
      <c r="DU138" s="76">
        <f>IFERROR(VLOOKUP(Tabla1[[#This Row],[COD SE]],PF_OCTUBRE,15,0),"0")</f>
        <v>4000</v>
      </c>
      <c r="DV138" s="76">
        <f>IFERROR(VLOOKUP(Tabla1[[#This Row],[COD SE]],PF_OCTUBRE,16,0),"0")</f>
        <v>8000</v>
      </c>
      <c r="DW138" s="76">
        <f>+SUM(Tabla1[[#This Row],[EJECUTADO 01]:[PF DICIEMBRE
]])</f>
        <v>48000</v>
      </c>
      <c r="DX138" s="76">
        <f>IFERROR(VLOOKUP(Tabla1[[#This Row],[COD SE]],PF_OCTUBRE,18,0),"0")</f>
        <v>0</v>
      </c>
      <c r="DY138" s="76">
        <f>IFERROR(VLOOKUP(Tabla1[[#This Row],[COD SE]],PF_OCTUBRE,19,0),"0")</f>
        <v>0</v>
      </c>
      <c r="DZ138" s="76">
        <f>IFERROR(VLOOKUP(Tabla1[[#This Row],[COD SE]],PF_OCTUBRE,20,0),"0")</f>
        <v>0</v>
      </c>
      <c r="EA138" s="76">
        <f>+Tabla1[[#This Row],[TOTAL EJEC REAL]]+Tabla1[[#This Row],[SALDO FINAL]]</f>
        <v>48000</v>
      </c>
      <c r="EB138" s="76">
        <f>IFERROR(VLOOKUP(Tabla1[[#This Row],[COD SE]],PF_OCTUBRE,22,0),"0")</f>
        <v>8000</v>
      </c>
      <c r="EC138" s="76">
        <f>+IFERROR(VLOOKUP(Tabla1[[#This Row],[COD SE]],SALDO_ESC_2,7,0),0)</f>
        <v>0</v>
      </c>
      <c r="ED138" s="76">
        <f>+IFERROR(VLOOKUP(Tabla1[[#This Row],[COD SE]],SALDO_ESC_3,7,0),0)</f>
        <v>0</v>
      </c>
      <c r="EE138" s="76">
        <f>+Tabla1[[#This Row],[mto_pim]]-Tabla1[[#This Row],[TRANSF ESC2 ]]</f>
        <v>48000</v>
      </c>
      <c r="EF138" s="76">
        <f>+Tabla1[[#This Row],[mto_pim]]-Tabla1[[#This Row],[TRANFS ESC 3 ]]</f>
        <v>48000</v>
      </c>
      <c r="EG138" s="76">
        <f>+IFERROR(VLOOKUP(Tabla1[[#This Row],[COD SE]],HISTORICO,4,0),0)</f>
        <v>0</v>
      </c>
      <c r="EH138" s="76">
        <f>+IFERROR(VLOOKUP(Tabla1[[#This Row],[COD SE]],HISTORICO,5,0),0)</f>
        <v>3500</v>
      </c>
      <c r="EI138" s="76">
        <f>+IFERROR(VLOOKUP(Tabla1[[#This Row],[COD SE]],HISTORICO,6,0),0)</f>
        <v>3500</v>
      </c>
      <c r="EJ138" s="76">
        <f>+IFERROR(VLOOKUP(Tabla1[[#This Row],[COD SE]],HISTORICO,7,0),0)</f>
        <v>21000</v>
      </c>
      <c r="EK138" s="76">
        <f>+IFERROR(VLOOKUP(Tabla1[[#This Row],[COD SE]],HISTORICO,8,0),0)</f>
        <v>3500</v>
      </c>
      <c r="EL138" s="76">
        <f>+IFERROR(VLOOKUP(Tabla1[[#This Row],[COD SE]],HISTORICO,9,0),0)</f>
        <v>7500</v>
      </c>
      <c r="EM138" s="76">
        <f>+IFERROR(VLOOKUP(Tabla1[[#This Row],[COD SE]],HISTORICO,10,0),0)</f>
        <v>7500</v>
      </c>
      <c r="EN138" s="76">
        <f>+IFERROR(VLOOKUP(Tabla1[[#This Row],[COD SE]],HISTORICO,11,0),0)</f>
        <v>7500</v>
      </c>
      <c r="EO138" s="76">
        <f>+IFERROR(VLOOKUP(Tabla1[[#This Row],[COD SE]],HISTORICO,12,0),0)</f>
        <v>3500</v>
      </c>
      <c r="EP138" s="58">
        <f>+SUM(Tabla1[[#This Row],[EJECUTADO 01]:[EJECUTADO 03]])</f>
        <v>7000</v>
      </c>
      <c r="EQ138" s="58">
        <f>+SUM(Tabla1[[#This Row],[EJECUTADO 04]:[EJECUTADO 06]])</f>
        <v>11000</v>
      </c>
      <c r="ER138" s="58">
        <f>+SUM(Tabla1[[#This Row],[EJECUTADO 07]:[EJECUTADO 09]])</f>
        <v>18000</v>
      </c>
      <c r="ES138" s="58">
        <f>+SUM(Tabla1[[#This Row],[PF OCTUBRE]:[PF DICIEMBRE
]])</f>
        <v>12000</v>
      </c>
      <c r="ET138" s="58">
        <f>+SUM(Tabla1[[#This Row],[EJECUTADO 01]:[EJECUTADO 09]])</f>
        <v>36000</v>
      </c>
    </row>
    <row r="139" spans="1:150" ht="12.75" customHeight="1" x14ac:dyDescent="0.2">
      <c r="A139" s="369">
        <v>2025</v>
      </c>
      <c r="B139" s="369" t="s">
        <v>1969</v>
      </c>
      <c r="C139" s="369" t="s">
        <v>1970</v>
      </c>
      <c r="D139" s="369" t="s">
        <v>1971</v>
      </c>
      <c r="E139" s="369">
        <v>1650</v>
      </c>
      <c r="F139" s="369" t="s">
        <v>1599</v>
      </c>
      <c r="G139" s="369" t="s">
        <v>1999</v>
      </c>
      <c r="H139" s="369" t="s">
        <v>1606</v>
      </c>
      <c r="I139" s="369" t="s">
        <v>2000</v>
      </c>
      <c r="J139" s="369" t="s">
        <v>2037</v>
      </c>
      <c r="K139" s="369" t="s">
        <v>1975</v>
      </c>
      <c r="L139" s="369" t="s">
        <v>2034</v>
      </c>
      <c r="M139" s="369" t="s">
        <v>2038</v>
      </c>
      <c r="N139" s="369">
        <v>2</v>
      </c>
      <c r="O139" s="369" t="s">
        <v>2041</v>
      </c>
      <c r="P139" s="369" t="s">
        <v>2042</v>
      </c>
      <c r="Q139" s="369">
        <v>88</v>
      </c>
      <c r="R139" s="369">
        <v>0</v>
      </c>
      <c r="S139" s="369">
        <v>0</v>
      </c>
      <c r="T139" s="369">
        <v>0</v>
      </c>
      <c r="U139" s="369">
        <v>9</v>
      </c>
      <c r="V139" s="369" t="s">
        <v>1980</v>
      </c>
      <c r="W139" s="369" t="s">
        <v>1981</v>
      </c>
      <c r="X139" s="369" t="s">
        <v>1982</v>
      </c>
      <c r="Y139" s="369" t="s">
        <v>1983</v>
      </c>
      <c r="Z139" s="369" t="s">
        <v>1984</v>
      </c>
      <c r="AA139" s="369" t="s">
        <v>1985</v>
      </c>
      <c r="AB139" s="369" t="s">
        <v>1986</v>
      </c>
      <c r="AC139" s="369" t="s">
        <v>1643</v>
      </c>
      <c r="AD139" s="369" t="s">
        <v>1994</v>
      </c>
      <c r="AE139" s="369" t="s">
        <v>1995</v>
      </c>
      <c r="AF139" s="369" t="s">
        <v>1996</v>
      </c>
      <c r="AG139" s="369" t="s">
        <v>2045</v>
      </c>
      <c r="AH139" s="369">
        <v>0</v>
      </c>
      <c r="AI139" s="369">
        <v>0</v>
      </c>
      <c r="AJ139" s="369">
        <v>0</v>
      </c>
      <c r="AK139" s="370">
        <v>0</v>
      </c>
      <c r="AL139" s="370">
        <v>0</v>
      </c>
      <c r="AM139" s="370">
        <v>0</v>
      </c>
      <c r="AN139" s="370">
        <v>0</v>
      </c>
      <c r="AO139" s="370">
        <v>0</v>
      </c>
      <c r="AP139" s="370">
        <v>0</v>
      </c>
      <c r="AQ139" s="370">
        <v>0</v>
      </c>
      <c r="AR139" s="370">
        <v>0</v>
      </c>
      <c r="AS139" s="370">
        <v>0</v>
      </c>
      <c r="AT139" s="370">
        <v>0</v>
      </c>
      <c r="AU139" s="370">
        <v>0</v>
      </c>
      <c r="AV139" s="370">
        <v>0</v>
      </c>
      <c r="AW139" s="370">
        <v>0</v>
      </c>
      <c r="AX139" s="370">
        <v>0</v>
      </c>
      <c r="AY139" s="370">
        <v>0</v>
      </c>
      <c r="AZ139" s="370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0">
        <v>0</v>
      </c>
      <c r="BG139" s="370">
        <v>0</v>
      </c>
      <c r="BH139" s="370">
        <v>0</v>
      </c>
      <c r="BI139" s="370">
        <v>0</v>
      </c>
      <c r="BJ139" s="370">
        <v>0</v>
      </c>
      <c r="BK139" s="370">
        <v>0</v>
      </c>
      <c r="BL139" s="370">
        <v>0</v>
      </c>
      <c r="BM139" s="370">
        <v>0</v>
      </c>
      <c r="BN139" s="370">
        <v>0</v>
      </c>
      <c r="BO139" s="370">
        <v>0</v>
      </c>
      <c r="BP139" s="370">
        <v>0</v>
      </c>
      <c r="BQ139" s="370">
        <v>0</v>
      </c>
      <c r="BR139" s="370">
        <v>0</v>
      </c>
      <c r="BS139" s="370">
        <v>0</v>
      </c>
      <c r="BT139" s="370">
        <v>0</v>
      </c>
      <c r="BU139" s="370">
        <v>0</v>
      </c>
      <c r="BV139" s="370">
        <v>0</v>
      </c>
      <c r="BW139" s="370">
        <v>0</v>
      </c>
      <c r="BX139" s="370">
        <v>0</v>
      </c>
      <c r="BY139" s="370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0">
        <v>0</v>
      </c>
      <c r="CF139" s="370">
        <v>0</v>
      </c>
      <c r="CG139" s="370">
        <v>0</v>
      </c>
      <c r="CH139" s="370">
        <v>0</v>
      </c>
      <c r="CI139" s="48" t="s">
        <v>1987</v>
      </c>
      <c r="CJ139" s="48" t="s">
        <v>1988</v>
      </c>
      <c r="CK139" s="48" t="s">
        <v>1988</v>
      </c>
      <c r="CL139" s="48" t="s">
        <v>1990</v>
      </c>
      <c r="CM139" s="48" t="s">
        <v>1991</v>
      </c>
      <c r="CN139" s="48" t="s">
        <v>1987</v>
      </c>
      <c r="CO139" s="48" t="str">
        <f t="shared" si="40"/>
        <v>2.6.6.1.3.2</v>
      </c>
      <c r="CP139" s="48" t="str">
        <f>+VLOOKUP(Tabla1[[#This Row],[ESPECÍFICA]],CLASIFICADOR_,2,0)</f>
        <v>2.6.6.1.3.2 - SOFTWARES</v>
      </c>
      <c r="CQ139" s="48" t="str">
        <f>+VLOOKUP(Tabla1[[#This Row],[ESPECÍFICA]],CLASIFICADOR_,3,0)</f>
        <v>2.6.6.1 - ADQUISICION DE OTROS ACTIVOS FIJOS</v>
      </c>
      <c r="CR139" s="48" t="str">
        <f>+VLOOKUP(Tabla1[[#This Row],[ESPECÍFICA]],CLASIFICADOR_,4,0)</f>
        <v xml:space="preserve"> </v>
      </c>
      <c r="CS139" s="48">
        <f>+VLOOKUP(Tabla1[[#This Row],[ESPECÍFICA]],CLASIFICADOR_,5,0)</f>
        <v>0</v>
      </c>
      <c r="CT139" s="113" t="str">
        <f>+VLOOKUP(Tabla1[[#This Row],[ESPECÍFICA]],CLASIFICADOR_,6,0)</f>
        <v>N/R</v>
      </c>
      <c r="CU139" s="48" t="str">
        <f>+VLOOKUP(Tabla1[[#This Row],[ESPECÍFICA]],CLASIFICADOR_,7,0)</f>
        <v>N/R</v>
      </c>
      <c r="CV139" s="48">
        <f>+VLOOKUP(Tabla1[[#This Row],[ESPECÍFICA]],CLASIFICADOR_,8,0)</f>
        <v>0</v>
      </c>
      <c r="CW139" s="113" t="str">
        <f>+CONCATENATE("2.",Tabla1[[#This Row],[generica]])</f>
        <v>2.6.ADQUISICION DE ACTIVOS NO FINANCIEROS</v>
      </c>
      <c r="CX139" s="113" t="str">
        <f t="shared" si="29"/>
        <v>0009-OTI</v>
      </c>
      <c r="CY139" s="113" t="str">
        <f t="shared" si="30"/>
        <v>0009-OTI</v>
      </c>
      <c r="CZ139" s="20" t="str">
        <f t="shared" si="31"/>
        <v>0009-OTI</v>
      </c>
      <c r="DA139" s="113" t="str">
        <f>+CONCATENATE(Tabla1[[#This Row],[CC COMPLETO]],Tabla1[[#This Row],[ESPECÍFICA]])</f>
        <v>0009-OTI2.6.6.1.3.2</v>
      </c>
      <c r="DB139" s="49">
        <f t="shared" si="32"/>
        <v>0</v>
      </c>
      <c r="DC139" s="49">
        <f t="shared" si="33"/>
        <v>0</v>
      </c>
      <c r="DD139" s="49">
        <f t="shared" si="34"/>
        <v>0</v>
      </c>
      <c r="DE139" s="49">
        <f t="shared" si="35"/>
        <v>0</v>
      </c>
      <c r="DF139" s="49">
        <f t="shared" si="36"/>
        <v>0</v>
      </c>
      <c r="DG139" s="49">
        <f t="shared" si="37"/>
        <v>0</v>
      </c>
      <c r="DH139" s="49">
        <f t="shared" si="38"/>
        <v>0</v>
      </c>
      <c r="DI139" s="50">
        <f t="shared" si="39"/>
        <v>0</v>
      </c>
      <c r="DJ139" s="78">
        <f>+SUM(Tabla1[[#This Row],[EJECUTADO 01]:[EJECUTADO 06]])</f>
        <v>0</v>
      </c>
      <c r="DK139" s="78">
        <f>+Tabla1[[#This Row],[mto_devenga_01]]</f>
        <v>0</v>
      </c>
      <c r="DL139" s="78">
        <f>+Tabla1[[#This Row],[mto_devenga_02]]</f>
        <v>0</v>
      </c>
      <c r="DM139" s="78">
        <f>+Tabla1[[#This Row],[mto_devenga_03]]</f>
        <v>0</v>
      </c>
      <c r="DN139" s="78">
        <f>+Tabla1[[#This Row],[mto_devenga_04]]</f>
        <v>0</v>
      </c>
      <c r="DO139" s="78">
        <f>+Tabla1[[#This Row],[mto_devenga_05]]</f>
        <v>0</v>
      </c>
      <c r="DP139" s="76">
        <f>+Tabla1[[#This Row],[mto_devenga_06]]</f>
        <v>0</v>
      </c>
      <c r="DQ139" s="76">
        <f>+Tabla1[[#This Row],[mto_devenga_07]]</f>
        <v>0</v>
      </c>
      <c r="DR139" s="76">
        <f>+Tabla1[[#This Row],[mto_devenga_08]]</f>
        <v>0</v>
      </c>
      <c r="DS139" s="76">
        <f>+Tabla1[[#This Row],[mto_devenga_09]]</f>
        <v>0</v>
      </c>
      <c r="DT139" s="76" t="str">
        <f>IFERROR(VLOOKUP(Tabla1[[#This Row],[COD SE]],PF_OCTUBRE,14,0),"0")</f>
        <v>0</v>
      </c>
      <c r="DU139" s="76" t="str">
        <f>IFERROR(VLOOKUP(Tabla1[[#This Row],[COD SE]],PF_OCTUBRE,15,0),"0")</f>
        <v>0</v>
      </c>
      <c r="DV139" s="76" t="str">
        <f>IFERROR(VLOOKUP(Tabla1[[#This Row],[COD SE]],PF_OCTUBRE,16,0),"0")</f>
        <v>0</v>
      </c>
      <c r="DW139" s="76">
        <f>+SUM(Tabla1[[#This Row],[EJECUTADO 01]:[PF DICIEMBRE
]])</f>
        <v>0</v>
      </c>
      <c r="DX139" s="76" t="str">
        <f>IFERROR(VLOOKUP(Tabla1[[#This Row],[COD SE]],PF_OCTUBRE,18,0),"0")</f>
        <v>0</v>
      </c>
      <c r="DY139" s="76" t="str">
        <f>IFERROR(VLOOKUP(Tabla1[[#This Row],[COD SE]],PF_OCTUBRE,19,0),"0")</f>
        <v>0</v>
      </c>
      <c r="DZ139" s="76" t="str">
        <f>IFERROR(VLOOKUP(Tabla1[[#This Row],[COD SE]],PF_OCTUBRE,20,0),"0")</f>
        <v>0</v>
      </c>
      <c r="EA139" s="76">
        <f>+Tabla1[[#This Row],[TOTAL EJEC REAL]]+Tabla1[[#This Row],[SALDO FINAL]]</f>
        <v>0</v>
      </c>
      <c r="EB139" s="76" t="str">
        <f>IFERROR(VLOOKUP(Tabla1[[#This Row],[COD SE]],PF_OCTUBRE,22,0),"0")</f>
        <v>0</v>
      </c>
      <c r="EC139" s="76">
        <f>+IFERROR(VLOOKUP(Tabla1[[#This Row],[COD SE]],SALDO_ESC_2,7,0),0)</f>
        <v>0</v>
      </c>
      <c r="ED139" s="76">
        <f>+IFERROR(VLOOKUP(Tabla1[[#This Row],[COD SE]],SALDO_ESC_3,7,0),0)</f>
        <v>0</v>
      </c>
      <c r="EE139" s="76">
        <f>+Tabla1[[#This Row],[mto_pim]]-Tabla1[[#This Row],[TRANSF ESC2 ]]</f>
        <v>0</v>
      </c>
      <c r="EF139" s="76">
        <f>+Tabla1[[#This Row],[mto_pim]]-Tabla1[[#This Row],[TRANFS ESC 3 ]]</f>
        <v>0</v>
      </c>
      <c r="EG139" s="76">
        <f>+IFERROR(VLOOKUP(Tabla1[[#This Row],[COD SE]],HISTORICO,4,0),0)</f>
        <v>0</v>
      </c>
      <c r="EH139" s="76">
        <f>+IFERROR(VLOOKUP(Tabla1[[#This Row],[COD SE]],HISTORICO,5,0),0)</f>
        <v>0</v>
      </c>
      <c r="EI139" s="76">
        <f>+IFERROR(VLOOKUP(Tabla1[[#This Row],[COD SE]],HISTORICO,6,0),0)</f>
        <v>0</v>
      </c>
      <c r="EJ139" s="76">
        <f>+IFERROR(VLOOKUP(Tabla1[[#This Row],[COD SE]],HISTORICO,7,0),0)</f>
        <v>0</v>
      </c>
      <c r="EK139" s="76">
        <f>+IFERROR(VLOOKUP(Tabla1[[#This Row],[COD SE]],HISTORICO,8,0),0)</f>
        <v>0</v>
      </c>
      <c r="EL139" s="76">
        <f>+IFERROR(VLOOKUP(Tabla1[[#This Row],[COD SE]],HISTORICO,9,0),0)</f>
        <v>0</v>
      </c>
      <c r="EM139" s="76">
        <f>+IFERROR(VLOOKUP(Tabla1[[#This Row],[COD SE]],HISTORICO,10,0),0)</f>
        <v>0</v>
      </c>
      <c r="EN139" s="76">
        <f>+IFERROR(VLOOKUP(Tabla1[[#This Row],[COD SE]],HISTORICO,11,0),0)</f>
        <v>0</v>
      </c>
      <c r="EO139" s="76">
        <f>+IFERROR(VLOOKUP(Tabla1[[#This Row],[COD SE]],HISTORICO,12,0),0)</f>
        <v>0</v>
      </c>
      <c r="EP139" s="58">
        <f>+SUM(Tabla1[[#This Row],[EJECUTADO 01]:[EJECUTADO 03]])</f>
        <v>0</v>
      </c>
      <c r="EQ139" s="58">
        <f>+SUM(Tabla1[[#This Row],[EJECUTADO 04]:[EJECUTADO 06]])</f>
        <v>0</v>
      </c>
      <c r="ER139" s="58">
        <f>+SUM(Tabla1[[#This Row],[EJECUTADO 07]:[EJECUTADO 09]])</f>
        <v>0</v>
      </c>
      <c r="ES139" s="58">
        <f>+SUM(Tabla1[[#This Row],[PF OCTUBRE]:[PF DICIEMBRE
]])</f>
        <v>0</v>
      </c>
      <c r="ET139" s="58">
        <f>+SUM(Tabla1[[#This Row],[EJECUTADO 01]:[EJECUTADO 09]])</f>
        <v>0</v>
      </c>
    </row>
    <row r="140" spans="1:150" ht="12.75" customHeight="1" x14ac:dyDescent="0.2">
      <c r="A140" s="369">
        <v>2025</v>
      </c>
      <c r="B140" s="369" t="s">
        <v>1969</v>
      </c>
      <c r="C140" s="369" t="s">
        <v>1970</v>
      </c>
      <c r="D140" s="369" t="s">
        <v>1971</v>
      </c>
      <c r="E140" s="369">
        <v>1650</v>
      </c>
      <c r="F140" s="369" t="s">
        <v>1599</v>
      </c>
      <c r="G140" s="369" t="s">
        <v>1999</v>
      </c>
      <c r="H140" s="369" t="s">
        <v>1606</v>
      </c>
      <c r="I140" s="369" t="s">
        <v>2000</v>
      </c>
      <c r="J140" s="369" t="s">
        <v>2037</v>
      </c>
      <c r="K140" s="369" t="s">
        <v>1975</v>
      </c>
      <c r="L140" s="369" t="s">
        <v>2034</v>
      </c>
      <c r="M140" s="369" t="s">
        <v>2038</v>
      </c>
      <c r="N140" s="369">
        <v>2</v>
      </c>
      <c r="O140" s="369" t="s">
        <v>2041</v>
      </c>
      <c r="P140" s="369" t="s">
        <v>2042</v>
      </c>
      <c r="Q140" s="369">
        <v>88</v>
      </c>
      <c r="R140" s="369">
        <v>0</v>
      </c>
      <c r="S140" s="369">
        <v>0</v>
      </c>
      <c r="T140" s="369">
        <v>0</v>
      </c>
      <c r="U140" s="369">
        <v>9</v>
      </c>
      <c r="V140" s="369" t="s">
        <v>1980</v>
      </c>
      <c r="W140" s="369" t="s">
        <v>1981</v>
      </c>
      <c r="X140" s="369" t="s">
        <v>1982</v>
      </c>
      <c r="Y140" s="369" t="s">
        <v>1983</v>
      </c>
      <c r="Z140" s="369" t="s">
        <v>1984</v>
      </c>
      <c r="AA140" s="369" t="s">
        <v>2004</v>
      </c>
      <c r="AB140" s="369" t="s">
        <v>1986</v>
      </c>
      <c r="AC140" s="369" t="s">
        <v>1672</v>
      </c>
      <c r="AD140" s="369" t="s">
        <v>1673</v>
      </c>
      <c r="AE140" s="369" t="s">
        <v>1678</v>
      </c>
      <c r="AF140" s="369" t="s">
        <v>1707</v>
      </c>
      <c r="AG140" s="369" t="s">
        <v>1708</v>
      </c>
      <c r="AH140" s="369">
        <v>20000</v>
      </c>
      <c r="AI140" s="369">
        <v>-5440</v>
      </c>
      <c r="AJ140" s="369">
        <v>14560</v>
      </c>
      <c r="AK140" s="370">
        <v>6000</v>
      </c>
      <c r="AL140" s="370">
        <v>6000</v>
      </c>
      <c r="AM140" s="370">
        <v>6000</v>
      </c>
      <c r="AN140" s="370">
        <v>0</v>
      </c>
      <c r="AO140" s="370">
        <v>0</v>
      </c>
      <c r="AP140" s="370">
        <v>0</v>
      </c>
      <c r="AQ140" s="370">
        <v>0</v>
      </c>
      <c r="AR140" s="370">
        <v>0</v>
      </c>
      <c r="AS140" s="370">
        <v>0</v>
      </c>
      <c r="AT140" s="370">
        <v>0</v>
      </c>
      <c r="AU140" s="370">
        <v>0</v>
      </c>
      <c r="AV140" s="370">
        <v>0</v>
      </c>
      <c r="AW140" s="370">
        <v>0</v>
      </c>
      <c r="AX140" s="370">
        <v>0</v>
      </c>
      <c r="AY140" s="370">
        <v>0</v>
      </c>
      <c r="AZ140" s="370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0">
        <v>0</v>
      </c>
      <c r="BG140" s="370">
        <v>0</v>
      </c>
      <c r="BH140" s="370">
        <v>0</v>
      </c>
      <c r="BI140" s="370">
        <v>0</v>
      </c>
      <c r="BJ140" s="370">
        <v>0</v>
      </c>
      <c r="BK140" s="370">
        <v>0</v>
      </c>
      <c r="BL140" s="370">
        <v>0</v>
      </c>
      <c r="BM140" s="370">
        <v>0</v>
      </c>
      <c r="BN140" s="370">
        <v>0</v>
      </c>
      <c r="BO140" s="370">
        <v>0</v>
      </c>
      <c r="BP140" s="370">
        <v>0</v>
      </c>
      <c r="BQ140" s="370">
        <v>0</v>
      </c>
      <c r="BR140" s="370">
        <v>0</v>
      </c>
      <c r="BS140" s="370">
        <v>0</v>
      </c>
      <c r="BT140" s="370">
        <v>0</v>
      </c>
      <c r="BU140" s="370">
        <v>0</v>
      </c>
      <c r="BV140" s="370">
        <v>0</v>
      </c>
      <c r="BW140" s="370">
        <v>0</v>
      </c>
      <c r="BX140" s="370">
        <v>0</v>
      </c>
      <c r="BY140" s="370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0">
        <v>0</v>
      </c>
      <c r="CF140" s="370">
        <v>0</v>
      </c>
      <c r="CG140" s="370">
        <v>0</v>
      </c>
      <c r="CH140" s="370">
        <v>0</v>
      </c>
      <c r="CI140" s="48" t="s">
        <v>1987</v>
      </c>
      <c r="CJ140" s="48" t="s">
        <v>1991</v>
      </c>
      <c r="CK140" s="48" t="s">
        <v>1987</v>
      </c>
      <c r="CL140" s="48" t="s">
        <v>1989</v>
      </c>
      <c r="CM140" s="48" t="s">
        <v>2010</v>
      </c>
      <c r="CN140" s="48" t="s">
        <v>2012</v>
      </c>
      <c r="CO140" s="48" t="str">
        <f t="shared" si="40"/>
        <v>2.3.2.7.13.98</v>
      </c>
      <c r="CP140" s="48" t="str">
        <f>+VLOOKUP(Tabla1[[#This Row],[ESPECÍFICA]],CLASIFICADOR_,2,0)</f>
        <v>2.3.2.7.13.98 - OTROS SERVICIOS TÉCNICOS Y PROFESIONALES DESARROLLADOS POR PERSONAS JURÍDICAS</v>
      </c>
      <c r="CQ140" s="48" t="str">
        <f>+VLOOKUP(Tabla1[[#This Row],[ESPECÍFICA]],CLASIFICADOR_,3,0)</f>
        <v>2.3.2.7 - SERVICIOS PROFESIONALES Y TECNICOS</v>
      </c>
      <c r="CR140" s="48" t="str">
        <f>+VLOOKUP(Tabla1[[#This Row],[ESPECÍFICA]],CLASIFICADOR_,4,0)</f>
        <v xml:space="preserve"> </v>
      </c>
      <c r="CS140" s="48">
        <f>+VLOOKUP(Tabla1[[#This Row],[ESPECÍFICA]],CLASIFICADOR_,5,0)</f>
        <v>0</v>
      </c>
      <c r="CT140" s="113" t="str">
        <f>+VLOOKUP(Tabla1[[#This Row],[ESPECÍFICA]],CLASIFICADOR_,6,0)</f>
        <v>N/R</v>
      </c>
      <c r="CU140" s="48" t="str">
        <f>+VLOOKUP(Tabla1[[#This Row],[ESPECÍFICA]],CLASIFICADOR_,7,0)</f>
        <v>N/R</v>
      </c>
      <c r="CV140" s="48">
        <f>+VLOOKUP(Tabla1[[#This Row],[ESPECÍFICA]],CLASIFICADOR_,8,0)</f>
        <v>0</v>
      </c>
      <c r="CW140" s="113" t="str">
        <f>+CONCATENATE("2.",Tabla1[[#This Row],[generica]])</f>
        <v>2.3.BIENES Y SERVICIOS</v>
      </c>
      <c r="CX140" s="48" t="str">
        <f t="shared" si="29"/>
        <v>0009-OTI</v>
      </c>
      <c r="CY140" s="113" t="str">
        <f t="shared" si="30"/>
        <v>0009-OTI</v>
      </c>
      <c r="CZ140" s="20" t="str">
        <f t="shared" si="31"/>
        <v>0009-OTI</v>
      </c>
      <c r="DA140" s="113" t="str">
        <f>+CONCATENATE(Tabla1[[#This Row],[CC COMPLETO]],Tabla1[[#This Row],[ESPECÍFICA]])</f>
        <v>0009-OTI2.3.2.7.13.98</v>
      </c>
      <c r="DB140" s="49">
        <f t="shared" si="32"/>
        <v>6000</v>
      </c>
      <c r="DC140" s="49">
        <f t="shared" si="33"/>
        <v>0</v>
      </c>
      <c r="DD140" s="49">
        <f t="shared" si="34"/>
        <v>0</v>
      </c>
      <c r="DE140" s="49">
        <f t="shared" si="35"/>
        <v>8560</v>
      </c>
      <c r="DF140" s="49">
        <f t="shared" si="36"/>
        <v>0</v>
      </c>
      <c r="DG140" s="49">
        <f t="shared" si="37"/>
        <v>6000</v>
      </c>
      <c r="DH140" s="49">
        <f t="shared" si="38"/>
        <v>14560</v>
      </c>
      <c r="DI140" s="50">
        <f t="shared" si="39"/>
        <v>0</v>
      </c>
      <c r="DJ140" s="78">
        <f>+SUM(Tabla1[[#This Row],[EJECUTADO 01]:[EJECUTADO 06]])</f>
        <v>0</v>
      </c>
      <c r="DK140" s="78">
        <f>+Tabla1[[#This Row],[mto_devenga_01]]</f>
        <v>0</v>
      </c>
      <c r="DL140" s="78">
        <f>+Tabla1[[#This Row],[mto_devenga_02]]</f>
        <v>0</v>
      </c>
      <c r="DM140" s="78">
        <f>+Tabla1[[#This Row],[mto_devenga_03]]</f>
        <v>0</v>
      </c>
      <c r="DN140" s="78">
        <f>+Tabla1[[#This Row],[mto_devenga_04]]</f>
        <v>0</v>
      </c>
      <c r="DO140" s="78">
        <f>+Tabla1[[#This Row],[mto_devenga_05]]</f>
        <v>0</v>
      </c>
      <c r="DP140" s="76">
        <f>+Tabla1[[#This Row],[mto_devenga_06]]</f>
        <v>0</v>
      </c>
      <c r="DQ140" s="76">
        <f>+Tabla1[[#This Row],[mto_devenga_07]]</f>
        <v>0</v>
      </c>
      <c r="DR140" s="76">
        <f>+Tabla1[[#This Row],[mto_devenga_08]]</f>
        <v>0</v>
      </c>
      <c r="DS140" s="76">
        <f>+Tabla1[[#This Row],[mto_devenga_09]]</f>
        <v>0</v>
      </c>
      <c r="DT140" s="76">
        <f>IFERROR(VLOOKUP(Tabla1[[#This Row],[COD SE]],PF_OCTUBRE,14,0),"0")</f>
        <v>0</v>
      </c>
      <c r="DU140" s="76">
        <f>IFERROR(VLOOKUP(Tabla1[[#This Row],[COD SE]],PF_OCTUBRE,15,0),"0")</f>
        <v>6000</v>
      </c>
      <c r="DV140" s="76">
        <f>IFERROR(VLOOKUP(Tabla1[[#This Row],[COD SE]],PF_OCTUBRE,16,0),"0")</f>
        <v>0</v>
      </c>
      <c r="DW140" s="76">
        <f>+SUM(Tabla1[[#This Row],[EJECUTADO 01]:[PF DICIEMBRE
]])</f>
        <v>6000</v>
      </c>
      <c r="DX140" s="76">
        <f>IFERROR(VLOOKUP(Tabla1[[#This Row],[COD SE]],PF_OCTUBRE,18,0),"0")</f>
        <v>0</v>
      </c>
      <c r="DY140" s="76">
        <f>IFERROR(VLOOKUP(Tabla1[[#This Row],[COD SE]],PF_OCTUBRE,19,0),"0")</f>
        <v>0</v>
      </c>
      <c r="DZ140" s="76">
        <f>IFERROR(VLOOKUP(Tabla1[[#This Row],[COD SE]],PF_OCTUBRE,20,0),"0")</f>
        <v>0</v>
      </c>
      <c r="EA140" s="76">
        <f>+Tabla1[[#This Row],[TOTAL EJEC REAL]]+Tabla1[[#This Row],[SALDO FINAL]]</f>
        <v>6000</v>
      </c>
      <c r="EB140" s="76">
        <f>IFERROR(VLOOKUP(Tabla1[[#This Row],[COD SE]],PF_OCTUBRE,22,0),"0")</f>
        <v>0</v>
      </c>
      <c r="EC140" s="76">
        <f>+IFERROR(VLOOKUP(Tabla1[[#This Row],[COD SE]],SALDO_ESC_2,7,0),0)</f>
        <v>0</v>
      </c>
      <c r="ED140" s="76">
        <f>+IFERROR(VLOOKUP(Tabla1[[#This Row],[COD SE]],SALDO_ESC_3,7,0),0)</f>
        <v>0</v>
      </c>
      <c r="EE140" s="76">
        <f>+Tabla1[[#This Row],[mto_pim]]-Tabla1[[#This Row],[TRANSF ESC2 ]]</f>
        <v>14560</v>
      </c>
      <c r="EF140" s="76">
        <f>+Tabla1[[#This Row],[mto_pim]]-Tabla1[[#This Row],[TRANFS ESC 3 ]]</f>
        <v>14560</v>
      </c>
      <c r="EG140" s="76">
        <f>+IFERROR(VLOOKUP(Tabla1[[#This Row],[COD SE]],HISTORICO,4,0),0)</f>
        <v>6000</v>
      </c>
      <c r="EH140" s="76">
        <f>+IFERROR(VLOOKUP(Tabla1[[#This Row],[COD SE]],HISTORICO,5,0),0)</f>
        <v>0</v>
      </c>
      <c r="EI140" s="76">
        <f>+IFERROR(VLOOKUP(Tabla1[[#This Row],[COD SE]],HISTORICO,6,0),0)</f>
        <v>0</v>
      </c>
      <c r="EJ140" s="76">
        <f>+IFERROR(VLOOKUP(Tabla1[[#This Row],[COD SE]],HISTORICO,7,0),0)</f>
        <v>0</v>
      </c>
      <c r="EK140" s="76">
        <f>+IFERROR(VLOOKUP(Tabla1[[#This Row],[COD SE]],HISTORICO,8,0),0)</f>
        <v>0</v>
      </c>
      <c r="EL140" s="76">
        <f>+IFERROR(VLOOKUP(Tabla1[[#This Row],[COD SE]],HISTORICO,9,0),0)</f>
        <v>0</v>
      </c>
      <c r="EM140" s="76">
        <f>+IFERROR(VLOOKUP(Tabla1[[#This Row],[COD SE]],HISTORICO,10,0),0)</f>
        <v>0</v>
      </c>
      <c r="EN140" s="76">
        <f>+IFERROR(VLOOKUP(Tabla1[[#This Row],[COD SE]],HISTORICO,11,0),0)</f>
        <v>0</v>
      </c>
      <c r="EO140" s="76">
        <f>+IFERROR(VLOOKUP(Tabla1[[#This Row],[COD SE]],HISTORICO,12,0),0)</f>
        <v>0</v>
      </c>
      <c r="EP140" s="58">
        <f>+SUM(Tabla1[[#This Row],[EJECUTADO 01]:[EJECUTADO 03]])</f>
        <v>0</v>
      </c>
      <c r="EQ140" s="58">
        <f>+SUM(Tabla1[[#This Row],[EJECUTADO 04]:[EJECUTADO 06]])</f>
        <v>0</v>
      </c>
      <c r="ER140" s="58">
        <f>+SUM(Tabla1[[#This Row],[EJECUTADO 07]:[EJECUTADO 09]])</f>
        <v>0</v>
      </c>
      <c r="ES140" s="58">
        <f>+SUM(Tabla1[[#This Row],[PF OCTUBRE]:[PF DICIEMBRE
]])</f>
        <v>6000</v>
      </c>
      <c r="ET140" s="58">
        <f>+SUM(Tabla1[[#This Row],[EJECUTADO 01]:[EJECUTADO 09]])</f>
        <v>0</v>
      </c>
    </row>
    <row r="141" spans="1:150" ht="12.75" customHeight="1" x14ac:dyDescent="0.2">
      <c r="A141" s="369">
        <v>2025</v>
      </c>
      <c r="B141" s="369" t="s">
        <v>1969</v>
      </c>
      <c r="C141" s="369" t="s">
        <v>1970</v>
      </c>
      <c r="D141" s="369" t="s">
        <v>1971</v>
      </c>
      <c r="E141" s="369">
        <v>1650</v>
      </c>
      <c r="F141" s="369" t="s">
        <v>1599</v>
      </c>
      <c r="G141" s="369" t="s">
        <v>1999</v>
      </c>
      <c r="H141" s="369" t="s">
        <v>1606</v>
      </c>
      <c r="I141" s="369" t="s">
        <v>2000</v>
      </c>
      <c r="J141" s="369" t="s">
        <v>2037</v>
      </c>
      <c r="K141" s="369" t="s">
        <v>1975</v>
      </c>
      <c r="L141" s="369" t="s">
        <v>2034</v>
      </c>
      <c r="M141" s="369" t="s">
        <v>2038</v>
      </c>
      <c r="N141" s="369">
        <v>2</v>
      </c>
      <c r="O141" s="369" t="s">
        <v>2041</v>
      </c>
      <c r="P141" s="369" t="s">
        <v>2042</v>
      </c>
      <c r="Q141" s="369">
        <v>88</v>
      </c>
      <c r="R141" s="369">
        <v>0</v>
      </c>
      <c r="S141" s="369">
        <v>0</v>
      </c>
      <c r="T141" s="369">
        <v>0</v>
      </c>
      <c r="U141" s="369">
        <v>9</v>
      </c>
      <c r="V141" s="369" t="s">
        <v>1980</v>
      </c>
      <c r="W141" s="369" t="s">
        <v>1981</v>
      </c>
      <c r="X141" s="369" t="s">
        <v>1982</v>
      </c>
      <c r="Y141" s="369" t="s">
        <v>1983</v>
      </c>
      <c r="Z141" s="369" t="s">
        <v>1984</v>
      </c>
      <c r="AA141" s="369" t="s">
        <v>2004</v>
      </c>
      <c r="AB141" s="369" t="s">
        <v>1986</v>
      </c>
      <c r="AC141" s="369" t="s">
        <v>1656</v>
      </c>
      <c r="AD141" s="369" t="s">
        <v>1657</v>
      </c>
      <c r="AE141" s="369" t="s">
        <v>1660</v>
      </c>
      <c r="AF141" s="369" t="s">
        <v>1661</v>
      </c>
      <c r="AG141" s="369" t="s">
        <v>1662</v>
      </c>
      <c r="AH141" s="369">
        <v>1619376</v>
      </c>
      <c r="AI141" s="369">
        <v>-210340</v>
      </c>
      <c r="AJ141" s="369">
        <v>1409036</v>
      </c>
      <c r="AK141" s="370">
        <v>1276010.32</v>
      </c>
      <c r="AL141" s="370">
        <v>1274957.1499999999</v>
      </c>
      <c r="AM141" s="370">
        <v>109571.64</v>
      </c>
      <c r="AN141" s="370">
        <v>108045.79</v>
      </c>
      <c r="AO141" s="370">
        <v>107243.51</v>
      </c>
      <c r="AP141" s="370">
        <v>108427.04</v>
      </c>
      <c r="AQ141" s="370">
        <v>104103.75</v>
      </c>
      <c r="AR141" s="370">
        <v>87348.92</v>
      </c>
      <c r="AS141" s="370">
        <v>82857.53</v>
      </c>
      <c r="AT141" s="370">
        <v>77943.710000000006</v>
      </c>
      <c r="AU141" s="370">
        <v>78447.009999999995</v>
      </c>
      <c r="AV141" s="370">
        <v>75422.17</v>
      </c>
      <c r="AW141" s="370">
        <v>0</v>
      </c>
      <c r="AX141" s="370">
        <v>0</v>
      </c>
      <c r="AY141" s="370">
        <v>111453.74</v>
      </c>
      <c r="AZ141" s="370">
        <v>106377.69</v>
      </c>
      <c r="BA141" s="370">
        <v>107243.51</v>
      </c>
      <c r="BB141" s="370">
        <v>108427.04</v>
      </c>
      <c r="BC141" s="370">
        <v>103889.75</v>
      </c>
      <c r="BD141" s="370">
        <v>87348.92</v>
      </c>
      <c r="BE141" s="370">
        <v>83910.7</v>
      </c>
      <c r="BF141" s="370">
        <v>77943.710000000006</v>
      </c>
      <c r="BG141" s="370">
        <v>78447.009999999995</v>
      </c>
      <c r="BH141" s="370">
        <v>74369</v>
      </c>
      <c r="BI141" s="370">
        <v>0</v>
      </c>
      <c r="BJ141" s="370">
        <v>0</v>
      </c>
      <c r="BK141" s="370">
        <v>111239.74</v>
      </c>
      <c r="BL141" s="370">
        <v>106377.69</v>
      </c>
      <c r="BM141" s="370">
        <v>107243.51</v>
      </c>
      <c r="BN141" s="370">
        <v>96946.63</v>
      </c>
      <c r="BO141" s="370">
        <v>115584.16</v>
      </c>
      <c r="BP141" s="370">
        <v>87348.92</v>
      </c>
      <c r="BQ141" s="370">
        <v>83910.7</v>
      </c>
      <c r="BR141" s="370">
        <v>77943.710000000006</v>
      </c>
      <c r="BS141" s="370">
        <v>78447.009999999995</v>
      </c>
      <c r="BT141" s="370">
        <v>65590.14</v>
      </c>
      <c r="BU141" s="370">
        <v>0</v>
      </c>
      <c r="BV141" s="370">
        <v>0</v>
      </c>
      <c r="BW141" s="370">
        <v>110854.74</v>
      </c>
      <c r="BX141" s="370">
        <v>108045.79</v>
      </c>
      <c r="BY141" s="370">
        <v>107243.51</v>
      </c>
      <c r="BZ141" s="370">
        <v>108427.04</v>
      </c>
      <c r="CA141" s="370">
        <v>104103.75</v>
      </c>
      <c r="CB141" s="370">
        <v>87348.92</v>
      </c>
      <c r="CC141" s="370">
        <v>83910.7</v>
      </c>
      <c r="CD141" s="370">
        <v>77943.710000000006</v>
      </c>
      <c r="CE141" s="370">
        <v>78447.009999999995</v>
      </c>
      <c r="CF141" s="370">
        <v>66643.31</v>
      </c>
      <c r="CG141" s="370">
        <v>0</v>
      </c>
      <c r="CH141" s="370">
        <v>0</v>
      </c>
      <c r="CI141" s="48" t="s">
        <v>1987</v>
      </c>
      <c r="CJ141" s="48" t="s">
        <v>1990</v>
      </c>
      <c r="CK141" s="48" t="s">
        <v>1990</v>
      </c>
      <c r="CL141" s="48" t="s">
        <v>2010</v>
      </c>
      <c r="CM141" s="48" t="s">
        <v>1990</v>
      </c>
      <c r="CN141" s="48" t="s">
        <v>1990</v>
      </c>
      <c r="CO141" s="48" t="str">
        <f t="shared" si="40"/>
        <v>2.1.1.13.1.1</v>
      </c>
      <c r="CP141" s="48" t="str">
        <f>+VLOOKUP(Tabla1[[#This Row],[ESPECÍFICA]],CLASIFICADOR_,2,0)</f>
        <v>2.1.1.13.1.1 - CONTRATO ADMINISTRATIVO DE SERVICIOS - INDETERMINADO</v>
      </c>
      <c r="CQ141" s="48" t="str">
        <f>+VLOOKUP(Tabla1[[#This Row],[ESPECÍFICA]],CLASIFICADOR_,3,0)</f>
        <v>01.CAS</v>
      </c>
      <c r="CR141" s="48" t="str">
        <f>+VLOOKUP(Tabla1[[#This Row],[ESPECÍFICA]],CLASIFICADOR_,4,0)</f>
        <v xml:space="preserve"> </v>
      </c>
      <c r="CS141" s="48">
        <f>+VLOOKUP(Tabla1[[#This Row],[ESPECÍFICA]],CLASIFICADOR_,5,0)</f>
        <v>0</v>
      </c>
      <c r="CT141" s="113" t="str">
        <f>+VLOOKUP(Tabla1[[#This Row],[ESPECÍFICA]],CLASIFICADOR_,6,0)</f>
        <v>N/R</v>
      </c>
      <c r="CU141" s="48" t="str">
        <f>+VLOOKUP(Tabla1[[#This Row],[ESPECÍFICA]],CLASIFICADOR_,7,0)</f>
        <v>N/R</v>
      </c>
      <c r="CV141" s="48">
        <f>+VLOOKUP(Tabla1[[#This Row],[ESPECÍFICA]],CLASIFICADOR_,8,0)</f>
        <v>0</v>
      </c>
      <c r="CW141" s="113" t="str">
        <f>+CONCATENATE("2.",Tabla1[[#This Row],[generica]])</f>
        <v>2.1.PERSONAL Y OBLIGACIONES SOCIALES</v>
      </c>
      <c r="CX141" s="48" t="str">
        <f t="shared" si="29"/>
        <v>0009-OTI</v>
      </c>
      <c r="CY141" s="113" t="str">
        <f t="shared" si="30"/>
        <v>0009-OTI</v>
      </c>
      <c r="CZ141" s="20" t="str">
        <f t="shared" si="31"/>
        <v>0009-OTI</v>
      </c>
      <c r="DA141" s="113" t="str">
        <f>+CONCATENATE(Tabla1[[#This Row],[CC COMPLETO]],Tabla1[[#This Row],[ESPECÍFICA]])</f>
        <v>0009-OTI2.1.1.13.1.1</v>
      </c>
      <c r="DB141" s="49">
        <f t="shared" si="32"/>
        <v>939411.07000000007</v>
      </c>
      <c r="DC141" s="49">
        <f t="shared" si="33"/>
        <v>939411.07</v>
      </c>
      <c r="DD141" s="49">
        <f t="shared" si="34"/>
        <v>930632.21</v>
      </c>
      <c r="DE141" s="49">
        <f t="shared" si="35"/>
        <v>133025.67999999993</v>
      </c>
      <c r="DF141" s="49">
        <f t="shared" si="36"/>
        <v>1053.1700000001583</v>
      </c>
      <c r="DG141" s="49">
        <f t="shared" si="37"/>
        <v>335546.07999999996</v>
      </c>
      <c r="DH141" s="49">
        <f t="shared" si="38"/>
        <v>469624.93000000005</v>
      </c>
      <c r="DI141" s="50">
        <f t="shared" si="39"/>
        <v>0.58010682509806244</v>
      </c>
      <c r="DJ141" s="78">
        <f>+SUM(Tabla1[[#This Row],[EJECUTADO 01]:[EJECUTADO 06]])</f>
        <v>624740.65</v>
      </c>
      <c r="DK141" s="78">
        <f>+Tabla1[[#This Row],[mto_devenga_01]]</f>
        <v>111453.74</v>
      </c>
      <c r="DL141" s="78">
        <f>+Tabla1[[#This Row],[mto_devenga_02]]</f>
        <v>106377.69</v>
      </c>
      <c r="DM141" s="78">
        <f>+Tabla1[[#This Row],[mto_devenga_03]]</f>
        <v>107243.51</v>
      </c>
      <c r="DN141" s="78">
        <f>+Tabla1[[#This Row],[mto_devenga_04]]</f>
        <v>108427.04</v>
      </c>
      <c r="DO141" s="78">
        <f>+Tabla1[[#This Row],[mto_devenga_05]]</f>
        <v>103889.75</v>
      </c>
      <c r="DP141" s="76">
        <f>+Tabla1[[#This Row],[mto_devenga_06]]</f>
        <v>87348.92</v>
      </c>
      <c r="DQ141" s="76">
        <f>+Tabla1[[#This Row],[mto_devenga_07]]</f>
        <v>83910.7</v>
      </c>
      <c r="DR141" s="76">
        <f>+Tabla1[[#This Row],[mto_devenga_08]]</f>
        <v>77943.710000000006</v>
      </c>
      <c r="DS141" s="76">
        <f>+Tabla1[[#This Row],[mto_devenga_09]]</f>
        <v>78447.009999999995</v>
      </c>
      <c r="DT141" s="76">
        <f>IFERROR(VLOOKUP(Tabla1[[#This Row],[COD SE]],PF_OCTUBRE,14,0),"0")</f>
        <v>87934.470000000016</v>
      </c>
      <c r="DU141" s="76">
        <f>IFERROR(VLOOKUP(Tabla1[[#This Row],[COD SE]],PF_OCTUBRE,15,0),"0")</f>
        <v>87934.470000000016</v>
      </c>
      <c r="DV141" s="76">
        <f>IFERROR(VLOOKUP(Tabla1[[#This Row],[COD SE]],PF_OCTUBRE,16,0),"0")</f>
        <v>95198.660000000018</v>
      </c>
      <c r="DW141" s="76">
        <f>+SUM(Tabla1[[#This Row],[EJECUTADO 01]:[PF DICIEMBRE
]])</f>
        <v>1136109.67</v>
      </c>
      <c r="DX141" s="76">
        <f>IFERROR(VLOOKUP(Tabla1[[#This Row],[COD SE]],PF_OCTUBRE,18,0),"0")</f>
        <v>0</v>
      </c>
      <c r="DY141" s="76">
        <f>IFERROR(VLOOKUP(Tabla1[[#This Row],[COD SE]],PF_OCTUBRE,19,0),"0")</f>
        <v>272926.33</v>
      </c>
      <c r="DZ141" s="76">
        <f>IFERROR(VLOOKUP(Tabla1[[#This Row],[COD SE]],PF_OCTUBRE,20,0),"0")</f>
        <v>272926.33</v>
      </c>
      <c r="EA141" s="76">
        <f>+Tabla1[[#This Row],[TOTAL EJEC REAL]]+Tabla1[[#This Row],[SALDO FINAL]]</f>
        <v>1409036</v>
      </c>
      <c r="EB141" s="76">
        <f>IFERROR(VLOOKUP(Tabla1[[#This Row],[COD SE]],PF_OCTUBRE,22,0),"0")</f>
        <v>368124.99</v>
      </c>
      <c r="EC141" s="76">
        <f>+IFERROR(VLOOKUP(Tabla1[[#This Row],[COD SE]],SALDO_ESC_2,7,0),0)</f>
        <v>0</v>
      </c>
      <c r="ED141" s="76">
        <f>+IFERROR(VLOOKUP(Tabla1[[#This Row],[COD SE]],SALDO_ESC_3,7,0),0)</f>
        <v>272926.33</v>
      </c>
      <c r="EE141" s="76">
        <f>+Tabla1[[#This Row],[mto_pim]]-Tabla1[[#This Row],[TRANSF ESC2 ]]</f>
        <v>1409036</v>
      </c>
      <c r="EF141" s="76">
        <f>+Tabla1[[#This Row],[mto_pim]]-Tabla1[[#This Row],[TRANFS ESC 3 ]]</f>
        <v>1136109.67</v>
      </c>
      <c r="EG141" s="76">
        <f>+IFERROR(VLOOKUP(Tabla1[[#This Row],[COD SE]],HISTORICO,4,0),0)</f>
        <v>136947.99000000002</v>
      </c>
      <c r="EH141" s="76">
        <f>+IFERROR(VLOOKUP(Tabla1[[#This Row],[COD SE]],HISTORICO,5,0),0)</f>
        <v>108491.23000000003</v>
      </c>
      <c r="EI141" s="76">
        <f>+IFERROR(VLOOKUP(Tabla1[[#This Row],[COD SE]],HISTORICO,6,0),0)</f>
        <v>108527.94000000002</v>
      </c>
      <c r="EJ141" s="76">
        <f>+IFERROR(VLOOKUP(Tabla1[[#This Row],[COD SE]],HISTORICO,7,0),0)</f>
        <v>120755.42000000003</v>
      </c>
      <c r="EK141" s="76">
        <f>+IFERROR(VLOOKUP(Tabla1[[#This Row],[COD SE]],HISTORICO,8,0),0)</f>
        <v>108491.23000000003</v>
      </c>
      <c r="EL141" s="76">
        <f>+IFERROR(VLOOKUP(Tabla1[[#This Row],[COD SE]],HISTORICO,9,0),0)</f>
        <v>108491.23000000003</v>
      </c>
      <c r="EM141" s="76">
        <f>+IFERROR(VLOOKUP(Tabla1[[#This Row],[COD SE]],HISTORICO,10,0),0)</f>
        <v>86268.24</v>
      </c>
      <c r="EN141" s="76">
        <f>+IFERROR(VLOOKUP(Tabla1[[#This Row],[COD SE]],HISTORICO,11,0),0)</f>
        <v>78934.470000000016</v>
      </c>
      <c r="EO141" s="76">
        <f>+IFERROR(VLOOKUP(Tabla1[[#This Row],[COD SE]],HISTORICO,12,0),0)</f>
        <v>87934.470000000016</v>
      </c>
      <c r="EP141" s="58">
        <f>+SUM(Tabla1[[#This Row],[EJECUTADO 01]:[EJECUTADO 03]])</f>
        <v>325074.94</v>
      </c>
      <c r="EQ141" s="58">
        <f>+SUM(Tabla1[[#This Row],[EJECUTADO 04]:[EJECUTADO 06]])</f>
        <v>299665.70999999996</v>
      </c>
      <c r="ER141" s="58">
        <f>+SUM(Tabla1[[#This Row],[EJECUTADO 07]:[EJECUTADO 09]])</f>
        <v>240301.41999999998</v>
      </c>
      <c r="ES141" s="58">
        <f>+SUM(Tabla1[[#This Row],[PF OCTUBRE]:[PF DICIEMBRE
]])</f>
        <v>271067.60000000003</v>
      </c>
      <c r="ET141" s="58">
        <f>+SUM(Tabla1[[#This Row],[EJECUTADO 01]:[EJECUTADO 09]])</f>
        <v>865042.07</v>
      </c>
    </row>
    <row r="142" spans="1:150" ht="12.75" customHeight="1" x14ac:dyDescent="0.2">
      <c r="A142" s="369">
        <v>2025</v>
      </c>
      <c r="B142" s="369" t="s">
        <v>1969</v>
      </c>
      <c r="C142" s="369" t="s">
        <v>1970</v>
      </c>
      <c r="D142" s="369" t="s">
        <v>1971</v>
      </c>
      <c r="E142" s="369">
        <v>1650</v>
      </c>
      <c r="F142" s="369" t="s">
        <v>1599</v>
      </c>
      <c r="G142" s="369" t="s">
        <v>1999</v>
      </c>
      <c r="H142" s="369" t="s">
        <v>1606</v>
      </c>
      <c r="I142" s="369" t="s">
        <v>2000</v>
      </c>
      <c r="J142" s="369" t="s">
        <v>2037</v>
      </c>
      <c r="K142" s="369" t="s">
        <v>1975</v>
      </c>
      <c r="L142" s="369" t="s">
        <v>2034</v>
      </c>
      <c r="M142" s="369" t="s">
        <v>2038</v>
      </c>
      <c r="N142" s="369">
        <v>2</v>
      </c>
      <c r="O142" s="369" t="s">
        <v>2041</v>
      </c>
      <c r="P142" s="369" t="s">
        <v>2042</v>
      </c>
      <c r="Q142" s="369">
        <v>88</v>
      </c>
      <c r="R142" s="369">
        <v>0</v>
      </c>
      <c r="S142" s="369">
        <v>0</v>
      </c>
      <c r="T142" s="369">
        <v>0</v>
      </c>
      <c r="U142" s="369">
        <v>9</v>
      </c>
      <c r="V142" s="369" t="s">
        <v>1980</v>
      </c>
      <c r="W142" s="369" t="s">
        <v>1981</v>
      </c>
      <c r="X142" s="369" t="s">
        <v>1982</v>
      </c>
      <c r="Y142" s="369" t="s">
        <v>1983</v>
      </c>
      <c r="Z142" s="369" t="s">
        <v>1984</v>
      </c>
      <c r="AA142" s="369" t="s">
        <v>2004</v>
      </c>
      <c r="AB142" s="369" t="s">
        <v>1986</v>
      </c>
      <c r="AC142" s="369" t="s">
        <v>1672</v>
      </c>
      <c r="AD142" s="369" t="s">
        <v>1684</v>
      </c>
      <c r="AE142" s="369" t="s">
        <v>1719</v>
      </c>
      <c r="AF142" s="369" t="s">
        <v>1720</v>
      </c>
      <c r="AG142" s="369" t="s">
        <v>1730</v>
      </c>
      <c r="AH142" s="369">
        <v>1000</v>
      </c>
      <c r="AI142" s="369">
        <v>-700</v>
      </c>
      <c r="AJ142" s="369">
        <v>300</v>
      </c>
      <c r="AK142" s="370">
        <v>300</v>
      </c>
      <c r="AL142" s="370">
        <v>300</v>
      </c>
      <c r="AM142" s="370">
        <v>0</v>
      </c>
      <c r="AN142" s="370">
        <v>0</v>
      </c>
      <c r="AO142" s="370">
        <v>0</v>
      </c>
      <c r="AP142" s="370">
        <v>0</v>
      </c>
      <c r="AQ142" s="370">
        <v>0</v>
      </c>
      <c r="AR142" s="370">
        <v>0</v>
      </c>
      <c r="AS142" s="370">
        <v>0</v>
      </c>
      <c r="AT142" s="370">
        <v>0</v>
      </c>
      <c r="AU142" s="370">
        <v>0</v>
      </c>
      <c r="AV142" s="370">
        <v>0</v>
      </c>
      <c r="AW142" s="370">
        <v>0</v>
      </c>
      <c r="AX142" s="370">
        <v>0</v>
      </c>
      <c r="AY142" s="370">
        <v>0</v>
      </c>
      <c r="AZ142" s="370">
        <v>0</v>
      </c>
      <c r="BA142" s="370">
        <v>0</v>
      </c>
      <c r="BB142" s="370">
        <v>0</v>
      </c>
      <c r="BC142" s="370">
        <v>0</v>
      </c>
      <c r="BD142" s="370">
        <v>0</v>
      </c>
      <c r="BE142" s="370">
        <v>0</v>
      </c>
      <c r="BF142" s="370">
        <v>0</v>
      </c>
      <c r="BG142" s="370">
        <v>0</v>
      </c>
      <c r="BH142" s="370">
        <v>0</v>
      </c>
      <c r="BI142" s="370">
        <v>0</v>
      </c>
      <c r="BJ142" s="370">
        <v>0</v>
      </c>
      <c r="BK142" s="370">
        <v>0</v>
      </c>
      <c r="BL142" s="370">
        <v>0</v>
      </c>
      <c r="BM142" s="370">
        <v>0</v>
      </c>
      <c r="BN142" s="370">
        <v>0</v>
      </c>
      <c r="BO142" s="370">
        <v>0</v>
      </c>
      <c r="BP142" s="370">
        <v>0</v>
      </c>
      <c r="BQ142" s="370">
        <v>0</v>
      </c>
      <c r="BR142" s="370">
        <v>0</v>
      </c>
      <c r="BS142" s="370">
        <v>0</v>
      </c>
      <c r="BT142" s="370">
        <v>0</v>
      </c>
      <c r="BU142" s="370">
        <v>0</v>
      </c>
      <c r="BV142" s="370">
        <v>0</v>
      </c>
      <c r="BW142" s="370">
        <v>0</v>
      </c>
      <c r="BX142" s="370">
        <v>0</v>
      </c>
      <c r="BY142" s="370">
        <v>0</v>
      </c>
      <c r="BZ142" s="370">
        <v>0</v>
      </c>
      <c r="CA142" s="370">
        <v>0</v>
      </c>
      <c r="CB142" s="370">
        <v>0</v>
      </c>
      <c r="CC142" s="370">
        <v>0</v>
      </c>
      <c r="CD142" s="370">
        <v>0</v>
      </c>
      <c r="CE142" s="370">
        <v>0</v>
      </c>
      <c r="CF142" s="370">
        <v>0</v>
      </c>
      <c r="CG142" s="370">
        <v>0</v>
      </c>
      <c r="CH142" s="370">
        <v>0</v>
      </c>
      <c r="CI142" s="48" t="s">
        <v>1987</v>
      </c>
      <c r="CJ142" s="48" t="s">
        <v>1991</v>
      </c>
      <c r="CK142" s="48" t="s">
        <v>1990</v>
      </c>
      <c r="CL142" s="48" t="s">
        <v>1988</v>
      </c>
      <c r="CM142" s="48" t="s">
        <v>1990</v>
      </c>
      <c r="CN142" s="48" t="s">
        <v>1998</v>
      </c>
      <c r="CO142" s="48" t="str">
        <f t="shared" si="40"/>
        <v>2.3.1.6.1.99</v>
      </c>
      <c r="CP142" s="48" t="str">
        <f>+VLOOKUP(Tabla1[[#This Row],[ESPECÍFICA]],CLASIFICADOR_,2,0)</f>
        <v>2.3.1.6.1.99 - OTROS ACCESORIOS Y REPUESTOS</v>
      </c>
      <c r="CQ142" s="48" t="str">
        <f>+VLOOKUP(Tabla1[[#This Row],[ESPECÍFICA]],CLASIFICADOR_,3,0)</f>
        <v>2.3.1.6 - REPUESTOS Y ACCESORIOS</v>
      </c>
      <c r="CR142" s="48" t="str">
        <f>+VLOOKUP(Tabla1[[#This Row],[ESPECÍFICA]],CLASIFICADOR_,4,0)</f>
        <v xml:space="preserve"> </v>
      </c>
      <c r="CS142" s="48">
        <f>+VLOOKUP(Tabla1[[#This Row],[ESPECÍFICA]],CLASIFICADOR_,5,0)</f>
        <v>0</v>
      </c>
      <c r="CT142" s="113" t="str">
        <f>+VLOOKUP(Tabla1[[#This Row],[ESPECÍFICA]],CLASIFICADOR_,6,0)</f>
        <v>Partidas restringidas</v>
      </c>
      <c r="CU142" s="48" t="str">
        <f>+VLOOKUP(Tabla1[[#This Row],[ESPECÍFICA]],CLASIFICADOR_,7,0)</f>
        <v>9.6 Hasta el 1er Semestre</v>
      </c>
      <c r="CV142" s="48">
        <f>+VLOOKUP(Tabla1[[#This Row],[ESPECÍFICA]],CLASIFICADOR_,8,0)</f>
        <v>1</v>
      </c>
      <c r="CW142" s="113" t="str">
        <f>+CONCATENATE("2.",Tabla1[[#This Row],[generica]])</f>
        <v>2.3.BIENES Y SERVICIOS</v>
      </c>
      <c r="CX142" s="48" t="str">
        <f t="shared" si="29"/>
        <v>0009-OTI</v>
      </c>
      <c r="CY142" s="113" t="str">
        <f t="shared" si="30"/>
        <v>0009-OTI</v>
      </c>
      <c r="CZ142" s="20" t="str">
        <f t="shared" si="31"/>
        <v>0009-OTI</v>
      </c>
      <c r="DA142" s="113" t="str">
        <f>+CONCATENATE(Tabla1[[#This Row],[CC COMPLETO]],Tabla1[[#This Row],[ESPECÍFICA]])</f>
        <v>0009-OTI2.3.1.6.1.99</v>
      </c>
      <c r="DB142" s="49">
        <f t="shared" si="32"/>
        <v>0</v>
      </c>
      <c r="DC142" s="49">
        <f t="shared" si="33"/>
        <v>0</v>
      </c>
      <c r="DD142" s="49">
        <f t="shared" si="34"/>
        <v>0</v>
      </c>
      <c r="DE142" s="49">
        <f t="shared" si="35"/>
        <v>0</v>
      </c>
      <c r="DF142" s="49">
        <f t="shared" si="36"/>
        <v>0</v>
      </c>
      <c r="DG142" s="49">
        <f t="shared" si="37"/>
        <v>300</v>
      </c>
      <c r="DH142" s="49">
        <f t="shared" si="38"/>
        <v>300</v>
      </c>
      <c r="DI142" s="50">
        <f t="shared" si="39"/>
        <v>0</v>
      </c>
      <c r="DJ142" s="78">
        <f>+SUM(Tabla1[[#This Row],[EJECUTADO 01]:[EJECUTADO 06]])</f>
        <v>0</v>
      </c>
      <c r="DK142" s="78">
        <f>+Tabla1[[#This Row],[mto_devenga_01]]</f>
        <v>0</v>
      </c>
      <c r="DL142" s="78">
        <f>+Tabla1[[#This Row],[mto_devenga_02]]</f>
        <v>0</v>
      </c>
      <c r="DM142" s="78">
        <f>+Tabla1[[#This Row],[mto_devenga_03]]</f>
        <v>0</v>
      </c>
      <c r="DN142" s="78">
        <f>+Tabla1[[#This Row],[mto_devenga_04]]</f>
        <v>0</v>
      </c>
      <c r="DO142" s="78">
        <f>+Tabla1[[#This Row],[mto_devenga_05]]</f>
        <v>0</v>
      </c>
      <c r="DP142" s="76">
        <f>+Tabla1[[#This Row],[mto_devenga_06]]</f>
        <v>0</v>
      </c>
      <c r="DQ142" s="76">
        <f>+Tabla1[[#This Row],[mto_devenga_07]]</f>
        <v>0</v>
      </c>
      <c r="DR142" s="76">
        <f>+Tabla1[[#This Row],[mto_devenga_08]]</f>
        <v>0</v>
      </c>
      <c r="DS142" s="76">
        <f>+Tabla1[[#This Row],[mto_devenga_09]]</f>
        <v>0</v>
      </c>
      <c r="DT142" s="76">
        <f>IFERROR(VLOOKUP(Tabla1[[#This Row],[COD SE]],PF_OCTUBRE,14,0),"0")</f>
        <v>100</v>
      </c>
      <c r="DU142" s="76">
        <f>IFERROR(VLOOKUP(Tabla1[[#This Row],[COD SE]],PF_OCTUBRE,15,0),"0")</f>
        <v>0</v>
      </c>
      <c r="DV142" s="76">
        <f>IFERROR(VLOOKUP(Tabla1[[#This Row],[COD SE]],PF_OCTUBRE,16,0),"0")</f>
        <v>0</v>
      </c>
      <c r="DW142" s="76">
        <f>+SUM(Tabla1[[#This Row],[EJECUTADO 01]:[PF DICIEMBRE
]])</f>
        <v>100</v>
      </c>
      <c r="DX142" s="76">
        <f>IFERROR(VLOOKUP(Tabla1[[#This Row],[COD SE]],PF_OCTUBRE,18,0),"0")</f>
        <v>0</v>
      </c>
      <c r="DY142" s="76">
        <f>IFERROR(VLOOKUP(Tabla1[[#This Row],[COD SE]],PF_OCTUBRE,19,0),"0")</f>
        <v>0</v>
      </c>
      <c r="DZ142" s="76">
        <f>IFERROR(VLOOKUP(Tabla1[[#This Row],[COD SE]],PF_OCTUBRE,20,0),"0")</f>
        <v>0</v>
      </c>
      <c r="EA142" s="76">
        <f>+Tabla1[[#This Row],[TOTAL EJEC REAL]]+Tabla1[[#This Row],[SALDO FINAL]]</f>
        <v>100</v>
      </c>
      <c r="EB142" s="76">
        <f>IFERROR(VLOOKUP(Tabla1[[#This Row],[COD SE]],PF_OCTUBRE,22,0),"0")</f>
        <v>0</v>
      </c>
      <c r="EC142" s="76">
        <f>+IFERROR(VLOOKUP(Tabla1[[#This Row],[COD SE]],SALDO_ESC_2,7,0),0)</f>
        <v>0</v>
      </c>
      <c r="ED142" s="76">
        <f>+IFERROR(VLOOKUP(Tabla1[[#This Row],[COD SE]],SALDO_ESC_3,7,0),0)</f>
        <v>0</v>
      </c>
      <c r="EE142" s="76">
        <f>+Tabla1[[#This Row],[mto_pim]]-Tabla1[[#This Row],[TRANSF ESC2 ]]</f>
        <v>300</v>
      </c>
      <c r="EF142" s="76">
        <f>+Tabla1[[#This Row],[mto_pim]]-Tabla1[[#This Row],[TRANFS ESC 3 ]]</f>
        <v>300</v>
      </c>
      <c r="EG142" s="76">
        <f>+IFERROR(VLOOKUP(Tabla1[[#This Row],[COD SE]],HISTORICO,4,0),0)</f>
        <v>0</v>
      </c>
      <c r="EH142" s="76">
        <f>+IFERROR(VLOOKUP(Tabla1[[#This Row],[COD SE]],HISTORICO,5,0),0)</f>
        <v>0</v>
      </c>
      <c r="EI142" s="76">
        <f>+IFERROR(VLOOKUP(Tabla1[[#This Row],[COD SE]],HISTORICO,6,0),0)</f>
        <v>0</v>
      </c>
      <c r="EJ142" s="76">
        <f>+IFERROR(VLOOKUP(Tabla1[[#This Row],[COD SE]],HISTORICO,7,0),0)</f>
        <v>0</v>
      </c>
      <c r="EK142" s="76">
        <f>+IFERROR(VLOOKUP(Tabla1[[#This Row],[COD SE]],HISTORICO,8,0),0)</f>
        <v>0</v>
      </c>
      <c r="EL142" s="76">
        <f>+IFERROR(VLOOKUP(Tabla1[[#This Row],[COD SE]],HISTORICO,9,0),0)</f>
        <v>0</v>
      </c>
      <c r="EM142" s="76">
        <f>+IFERROR(VLOOKUP(Tabla1[[#This Row],[COD SE]],HISTORICO,10,0),0)</f>
        <v>0</v>
      </c>
      <c r="EN142" s="76">
        <f>+IFERROR(VLOOKUP(Tabla1[[#This Row],[COD SE]],HISTORICO,11,0),0)</f>
        <v>0</v>
      </c>
      <c r="EO142" s="76">
        <f>+IFERROR(VLOOKUP(Tabla1[[#This Row],[COD SE]],HISTORICO,12,0),0)</f>
        <v>0</v>
      </c>
      <c r="EP142" s="58">
        <f>+SUM(Tabla1[[#This Row],[EJECUTADO 01]:[EJECUTADO 03]])</f>
        <v>0</v>
      </c>
      <c r="EQ142" s="58">
        <f>+SUM(Tabla1[[#This Row],[EJECUTADO 04]:[EJECUTADO 06]])</f>
        <v>0</v>
      </c>
      <c r="ER142" s="58">
        <f>+SUM(Tabla1[[#This Row],[EJECUTADO 07]:[EJECUTADO 09]])</f>
        <v>0</v>
      </c>
      <c r="ES142" s="58">
        <f>+SUM(Tabla1[[#This Row],[PF OCTUBRE]:[PF DICIEMBRE
]])</f>
        <v>100</v>
      </c>
      <c r="ET142" s="58">
        <f>+SUM(Tabla1[[#This Row],[EJECUTADO 01]:[EJECUTADO 09]])</f>
        <v>0</v>
      </c>
    </row>
    <row r="143" spans="1:150" ht="12.75" customHeight="1" x14ac:dyDescent="0.2">
      <c r="A143" s="369">
        <v>2025</v>
      </c>
      <c r="B143" s="369" t="s">
        <v>1969</v>
      </c>
      <c r="C143" s="369" t="s">
        <v>1970</v>
      </c>
      <c r="D143" s="369" t="s">
        <v>1971</v>
      </c>
      <c r="E143" s="369">
        <v>1650</v>
      </c>
      <c r="F143" s="369" t="s">
        <v>1599</v>
      </c>
      <c r="G143" s="369" t="s">
        <v>1999</v>
      </c>
      <c r="H143" s="369" t="s">
        <v>1606</v>
      </c>
      <c r="I143" s="369" t="s">
        <v>2000</v>
      </c>
      <c r="J143" s="369" t="s">
        <v>2037</v>
      </c>
      <c r="K143" s="369" t="s">
        <v>1975</v>
      </c>
      <c r="L143" s="369" t="s">
        <v>2034</v>
      </c>
      <c r="M143" s="369" t="s">
        <v>2038</v>
      </c>
      <c r="N143" s="369">
        <v>2</v>
      </c>
      <c r="O143" s="369" t="s">
        <v>2041</v>
      </c>
      <c r="P143" s="369" t="s">
        <v>2042</v>
      </c>
      <c r="Q143" s="369">
        <v>88</v>
      </c>
      <c r="R143" s="369">
        <v>0</v>
      </c>
      <c r="S143" s="369">
        <v>0</v>
      </c>
      <c r="T143" s="369">
        <v>0</v>
      </c>
      <c r="U143" s="369">
        <v>9</v>
      </c>
      <c r="V143" s="369" t="s">
        <v>1980</v>
      </c>
      <c r="W143" s="369" t="s">
        <v>1981</v>
      </c>
      <c r="X143" s="369" t="s">
        <v>1982</v>
      </c>
      <c r="Y143" s="369" t="s">
        <v>1983</v>
      </c>
      <c r="Z143" s="369" t="s">
        <v>1984</v>
      </c>
      <c r="AA143" s="369" t="s">
        <v>2004</v>
      </c>
      <c r="AB143" s="369" t="s">
        <v>1986</v>
      </c>
      <c r="AC143" s="369" t="s">
        <v>1672</v>
      </c>
      <c r="AD143" s="369" t="s">
        <v>1684</v>
      </c>
      <c r="AE143" s="369" t="s">
        <v>1716</v>
      </c>
      <c r="AF143" s="369" t="s">
        <v>1717</v>
      </c>
      <c r="AG143" s="369" t="s">
        <v>1718</v>
      </c>
      <c r="AH143" s="369">
        <v>31000</v>
      </c>
      <c r="AI143" s="369">
        <v>-26080</v>
      </c>
      <c r="AJ143" s="369">
        <v>4920</v>
      </c>
      <c r="AK143" s="370">
        <v>4868.68</v>
      </c>
      <c r="AL143" s="370">
        <v>4868.68</v>
      </c>
      <c r="AM143" s="370">
        <v>0</v>
      </c>
      <c r="AN143" s="370">
        <v>0</v>
      </c>
      <c r="AO143" s="370">
        <v>0</v>
      </c>
      <c r="AP143" s="370">
        <v>4720</v>
      </c>
      <c r="AQ143" s="370">
        <v>0</v>
      </c>
      <c r="AR143" s="370">
        <v>0</v>
      </c>
      <c r="AS143" s="370">
        <v>0</v>
      </c>
      <c r="AT143" s="370">
        <v>0</v>
      </c>
      <c r="AU143" s="370">
        <v>0</v>
      </c>
      <c r="AV143" s="370">
        <v>0</v>
      </c>
      <c r="AW143" s="370">
        <v>0</v>
      </c>
      <c r="AX143" s="370">
        <v>0</v>
      </c>
      <c r="AY143" s="370">
        <v>0</v>
      </c>
      <c r="AZ143" s="370">
        <v>0</v>
      </c>
      <c r="BA143" s="370">
        <v>0</v>
      </c>
      <c r="BB143" s="370">
        <v>0</v>
      </c>
      <c r="BC143" s="370">
        <v>4720</v>
      </c>
      <c r="BD143" s="370">
        <v>0</v>
      </c>
      <c r="BE143" s="370">
        <v>0</v>
      </c>
      <c r="BF143" s="370">
        <v>0</v>
      </c>
      <c r="BG143" s="370">
        <v>0</v>
      </c>
      <c r="BH143" s="370">
        <v>0</v>
      </c>
      <c r="BI143" s="370">
        <v>0</v>
      </c>
      <c r="BJ143" s="370">
        <v>0</v>
      </c>
      <c r="BK143" s="370">
        <v>0</v>
      </c>
      <c r="BL143" s="370">
        <v>0</v>
      </c>
      <c r="BM143" s="370">
        <v>0</v>
      </c>
      <c r="BN143" s="370">
        <v>0</v>
      </c>
      <c r="BO143" s="370">
        <v>4720</v>
      </c>
      <c r="BP143" s="370">
        <v>0</v>
      </c>
      <c r="BQ143" s="370">
        <v>0</v>
      </c>
      <c r="BR143" s="370">
        <v>0</v>
      </c>
      <c r="BS143" s="370">
        <v>0</v>
      </c>
      <c r="BT143" s="370">
        <v>0</v>
      </c>
      <c r="BU143" s="370">
        <v>0</v>
      </c>
      <c r="BV143" s="370">
        <v>0</v>
      </c>
      <c r="BW143" s="370">
        <v>0</v>
      </c>
      <c r="BX143" s="370">
        <v>0</v>
      </c>
      <c r="BY143" s="370">
        <v>0</v>
      </c>
      <c r="BZ143" s="370">
        <v>4720</v>
      </c>
      <c r="CA143" s="370">
        <v>0</v>
      </c>
      <c r="CB143" s="370">
        <v>0</v>
      </c>
      <c r="CC143" s="370">
        <v>0</v>
      </c>
      <c r="CD143" s="370">
        <v>0</v>
      </c>
      <c r="CE143" s="370">
        <v>0</v>
      </c>
      <c r="CF143" s="370">
        <v>0</v>
      </c>
      <c r="CG143" s="370">
        <v>0</v>
      </c>
      <c r="CH143" s="370">
        <v>0</v>
      </c>
      <c r="CI143" s="48" t="s">
        <v>1987</v>
      </c>
      <c r="CJ143" s="48" t="s">
        <v>1991</v>
      </c>
      <c r="CK143" s="48" t="s">
        <v>1990</v>
      </c>
      <c r="CL143" s="48" t="s">
        <v>2011</v>
      </c>
      <c r="CM143" s="48" t="s">
        <v>1990</v>
      </c>
      <c r="CN143" s="48" t="s">
        <v>1987</v>
      </c>
      <c r="CO143" s="48" t="str">
        <f t="shared" si="40"/>
        <v>2.3.1.5.1.2</v>
      </c>
      <c r="CP143" s="48" t="str">
        <f>+VLOOKUP(Tabla1[[#This Row],[ESPECÍFICA]],CLASIFICADOR_,2,0)</f>
        <v>2.3.1.5.1.2 - PAPELERIA EN GENERAL, UTILES Y MATERIALES DE OFICINA</v>
      </c>
      <c r="CQ143" s="48" t="str">
        <f>+VLOOKUP(Tabla1[[#This Row],[ESPECÍFICA]],CLASIFICADOR_,3,0)</f>
        <v>2.3.1.5 - MATERIALES Y  UTILES</v>
      </c>
      <c r="CR143" s="48" t="str">
        <f>+VLOOKUP(Tabla1[[#This Row],[ESPECÍFICA]],CLASIFICADOR_,4,0)</f>
        <v xml:space="preserve"> </v>
      </c>
      <c r="CS143" s="48">
        <f>+VLOOKUP(Tabla1[[#This Row],[ESPECÍFICA]],CLASIFICADOR_,5,0)</f>
        <v>0</v>
      </c>
      <c r="CT143" s="113" t="str">
        <f>+VLOOKUP(Tabla1[[#This Row],[ESPECÍFICA]],CLASIFICADOR_,6,0)</f>
        <v>N/R</v>
      </c>
      <c r="CU143" s="48" t="str">
        <f>+VLOOKUP(Tabla1[[#This Row],[ESPECÍFICA]],CLASIFICADOR_,7,0)</f>
        <v>N/R</v>
      </c>
      <c r="CV143" s="48">
        <f>+VLOOKUP(Tabla1[[#This Row],[ESPECÍFICA]],CLASIFICADOR_,8,0)</f>
        <v>0</v>
      </c>
      <c r="CW143" s="113" t="str">
        <f>+CONCATENATE("2.",Tabla1[[#This Row],[generica]])</f>
        <v>2.3.BIENES Y SERVICIOS</v>
      </c>
      <c r="CX143" s="48" t="str">
        <f t="shared" si="29"/>
        <v>0009-OTI</v>
      </c>
      <c r="CY143" s="113" t="str">
        <f t="shared" si="30"/>
        <v>0009-OTI</v>
      </c>
      <c r="CZ143" s="20" t="str">
        <f t="shared" si="31"/>
        <v>0009-OTI</v>
      </c>
      <c r="DA143" s="113" t="str">
        <f>+CONCATENATE(Tabla1[[#This Row],[CC COMPLETO]],Tabla1[[#This Row],[ESPECÍFICA]])</f>
        <v>0009-OTI2.3.1.5.1.2</v>
      </c>
      <c r="DB143" s="49">
        <f t="shared" si="32"/>
        <v>4720</v>
      </c>
      <c r="DC143" s="49">
        <f t="shared" si="33"/>
        <v>4720</v>
      </c>
      <c r="DD143" s="49">
        <f t="shared" si="34"/>
        <v>4720</v>
      </c>
      <c r="DE143" s="49">
        <f t="shared" si="35"/>
        <v>51.319999999999709</v>
      </c>
      <c r="DF143" s="49">
        <f t="shared" si="36"/>
        <v>0</v>
      </c>
      <c r="DG143" s="49">
        <f t="shared" si="37"/>
        <v>148.68000000000029</v>
      </c>
      <c r="DH143" s="49">
        <f t="shared" si="38"/>
        <v>200</v>
      </c>
      <c r="DI143" s="50">
        <f t="shared" si="39"/>
        <v>0.15225806451612903</v>
      </c>
      <c r="DJ143" s="78">
        <f>+SUM(Tabla1[[#This Row],[EJECUTADO 01]:[EJECUTADO 06]])</f>
        <v>4720</v>
      </c>
      <c r="DK143" s="78">
        <f>+Tabla1[[#This Row],[mto_devenga_01]]</f>
        <v>0</v>
      </c>
      <c r="DL143" s="78">
        <f>+Tabla1[[#This Row],[mto_devenga_02]]</f>
        <v>0</v>
      </c>
      <c r="DM143" s="78">
        <f>+Tabla1[[#This Row],[mto_devenga_03]]</f>
        <v>0</v>
      </c>
      <c r="DN143" s="78">
        <f>+Tabla1[[#This Row],[mto_devenga_04]]</f>
        <v>0</v>
      </c>
      <c r="DO143" s="78">
        <f>+Tabla1[[#This Row],[mto_devenga_05]]</f>
        <v>4720</v>
      </c>
      <c r="DP143" s="76">
        <f>+Tabla1[[#This Row],[mto_devenga_06]]</f>
        <v>0</v>
      </c>
      <c r="DQ143" s="76">
        <f>+Tabla1[[#This Row],[mto_devenga_07]]</f>
        <v>0</v>
      </c>
      <c r="DR143" s="76">
        <f>+Tabla1[[#This Row],[mto_devenga_08]]</f>
        <v>0</v>
      </c>
      <c r="DS143" s="76">
        <f>+Tabla1[[#This Row],[mto_devenga_09]]</f>
        <v>0</v>
      </c>
      <c r="DT143" s="76">
        <f>IFERROR(VLOOKUP(Tabla1[[#This Row],[COD SE]],PF_OCTUBRE,14,0),"0")</f>
        <v>200</v>
      </c>
      <c r="DU143" s="76">
        <f>IFERROR(VLOOKUP(Tabla1[[#This Row],[COD SE]],PF_OCTUBRE,15,0),"0")</f>
        <v>0</v>
      </c>
      <c r="DV143" s="76">
        <f>IFERROR(VLOOKUP(Tabla1[[#This Row],[COD SE]],PF_OCTUBRE,16,0),"0")</f>
        <v>0</v>
      </c>
      <c r="DW143" s="76">
        <f>+SUM(Tabla1[[#This Row],[EJECUTADO 01]:[PF DICIEMBRE
]])</f>
        <v>4920</v>
      </c>
      <c r="DX143" s="76">
        <f>IFERROR(VLOOKUP(Tabla1[[#This Row],[COD SE]],PF_OCTUBRE,18,0),"0")</f>
        <v>0</v>
      </c>
      <c r="DY143" s="76">
        <f>IFERROR(VLOOKUP(Tabla1[[#This Row],[COD SE]],PF_OCTUBRE,19,0),"0")</f>
        <v>0</v>
      </c>
      <c r="DZ143" s="76">
        <f>IFERROR(VLOOKUP(Tabla1[[#This Row],[COD SE]],PF_OCTUBRE,20,0),"0")</f>
        <v>0</v>
      </c>
      <c r="EA143" s="76">
        <f>+Tabla1[[#This Row],[TOTAL EJEC REAL]]+Tabla1[[#This Row],[SALDO FINAL]]</f>
        <v>4920</v>
      </c>
      <c r="EB143" s="76">
        <f>IFERROR(VLOOKUP(Tabla1[[#This Row],[COD SE]],PF_OCTUBRE,22,0),"0")</f>
        <v>0</v>
      </c>
      <c r="EC143" s="76">
        <f>+IFERROR(VLOOKUP(Tabla1[[#This Row],[COD SE]],SALDO_ESC_2,7,0),0)</f>
        <v>0</v>
      </c>
      <c r="ED143" s="76">
        <f>+IFERROR(VLOOKUP(Tabla1[[#This Row],[COD SE]],SALDO_ESC_3,7,0),0)</f>
        <v>0</v>
      </c>
      <c r="EE143" s="76">
        <f>+Tabla1[[#This Row],[mto_pim]]-Tabla1[[#This Row],[TRANSF ESC2 ]]</f>
        <v>4920</v>
      </c>
      <c r="EF143" s="76">
        <f>+Tabla1[[#This Row],[mto_pim]]-Tabla1[[#This Row],[TRANFS ESC 3 ]]</f>
        <v>4920</v>
      </c>
      <c r="EG143" s="76">
        <f>+IFERROR(VLOOKUP(Tabla1[[#This Row],[COD SE]],HISTORICO,4,0),0)</f>
        <v>0</v>
      </c>
      <c r="EH143" s="76">
        <f>+IFERROR(VLOOKUP(Tabla1[[#This Row],[COD SE]],HISTORICO,5,0),0)</f>
        <v>0</v>
      </c>
      <c r="EI143" s="76">
        <f>+IFERROR(VLOOKUP(Tabla1[[#This Row],[COD SE]],HISTORICO,6,0),0)</f>
        <v>5500</v>
      </c>
      <c r="EJ143" s="76">
        <f>+IFERROR(VLOOKUP(Tabla1[[#This Row],[COD SE]],HISTORICO,7,0),0)</f>
        <v>5500</v>
      </c>
      <c r="EK143" s="76">
        <f>+IFERROR(VLOOKUP(Tabla1[[#This Row],[COD SE]],HISTORICO,8,0),0)</f>
        <v>4720</v>
      </c>
      <c r="EL143" s="76">
        <f>+IFERROR(VLOOKUP(Tabla1[[#This Row],[COD SE]],HISTORICO,9,0),0)</f>
        <v>0</v>
      </c>
      <c r="EM143" s="76">
        <f>+IFERROR(VLOOKUP(Tabla1[[#This Row],[COD SE]],HISTORICO,10,0),0)</f>
        <v>0</v>
      </c>
      <c r="EN143" s="76">
        <f>+IFERROR(VLOOKUP(Tabla1[[#This Row],[COD SE]],HISTORICO,11,0),0)</f>
        <v>0</v>
      </c>
      <c r="EO143" s="76">
        <f>+IFERROR(VLOOKUP(Tabla1[[#This Row],[COD SE]],HISTORICO,12,0),0)</f>
        <v>0</v>
      </c>
      <c r="EP143" s="58">
        <f>+SUM(Tabla1[[#This Row],[EJECUTADO 01]:[EJECUTADO 03]])</f>
        <v>0</v>
      </c>
      <c r="EQ143" s="58">
        <f>+SUM(Tabla1[[#This Row],[EJECUTADO 04]:[EJECUTADO 06]])</f>
        <v>4720</v>
      </c>
      <c r="ER143" s="58">
        <f>+SUM(Tabla1[[#This Row],[EJECUTADO 07]:[EJECUTADO 09]])</f>
        <v>0</v>
      </c>
      <c r="ES143" s="58">
        <f>+SUM(Tabla1[[#This Row],[PF OCTUBRE]:[PF DICIEMBRE
]])</f>
        <v>200</v>
      </c>
      <c r="ET143" s="58">
        <f>+SUM(Tabla1[[#This Row],[EJECUTADO 01]:[EJECUTADO 09]])</f>
        <v>4720</v>
      </c>
    </row>
    <row r="144" spans="1:150" ht="12.75" customHeight="1" x14ac:dyDescent="0.2">
      <c r="A144" s="369">
        <v>2025</v>
      </c>
      <c r="B144" s="369" t="s">
        <v>1969</v>
      </c>
      <c r="C144" s="369" t="s">
        <v>1970</v>
      </c>
      <c r="D144" s="369" t="s">
        <v>1971</v>
      </c>
      <c r="E144" s="369">
        <v>1650</v>
      </c>
      <c r="F144" s="369" t="s">
        <v>1599</v>
      </c>
      <c r="G144" s="369" t="s">
        <v>1999</v>
      </c>
      <c r="H144" s="369" t="s">
        <v>1606</v>
      </c>
      <c r="I144" s="369" t="s">
        <v>2000</v>
      </c>
      <c r="J144" s="369" t="s">
        <v>2037</v>
      </c>
      <c r="K144" s="369" t="s">
        <v>1975</v>
      </c>
      <c r="L144" s="369" t="s">
        <v>2034</v>
      </c>
      <c r="M144" s="369" t="s">
        <v>2038</v>
      </c>
      <c r="N144" s="369">
        <v>2</v>
      </c>
      <c r="O144" s="369" t="s">
        <v>2041</v>
      </c>
      <c r="P144" s="369" t="s">
        <v>2042</v>
      </c>
      <c r="Q144" s="369">
        <v>88</v>
      </c>
      <c r="R144" s="369">
        <v>0</v>
      </c>
      <c r="S144" s="369">
        <v>0</v>
      </c>
      <c r="T144" s="369">
        <v>0</v>
      </c>
      <c r="U144" s="369">
        <v>9</v>
      </c>
      <c r="V144" s="369" t="s">
        <v>1980</v>
      </c>
      <c r="W144" s="369" t="s">
        <v>1981</v>
      </c>
      <c r="X144" s="369" t="s">
        <v>1982</v>
      </c>
      <c r="Y144" s="369" t="s">
        <v>1983</v>
      </c>
      <c r="Z144" s="369" t="s">
        <v>1984</v>
      </c>
      <c r="AA144" s="369" t="s">
        <v>2004</v>
      </c>
      <c r="AB144" s="369" t="s">
        <v>1986</v>
      </c>
      <c r="AC144" s="369" t="s">
        <v>1672</v>
      </c>
      <c r="AD144" s="369" t="s">
        <v>1673</v>
      </c>
      <c r="AE144" s="369" t="s">
        <v>1736</v>
      </c>
      <c r="AF144" s="369" t="s">
        <v>1737</v>
      </c>
      <c r="AG144" s="369" t="s">
        <v>1738</v>
      </c>
      <c r="AH144" s="369">
        <v>36000</v>
      </c>
      <c r="AI144" s="369">
        <v>15531</v>
      </c>
      <c r="AJ144" s="369">
        <v>51531</v>
      </c>
      <c r="AK144" s="370">
        <v>43530.91</v>
      </c>
      <c r="AL144" s="370">
        <v>43530.91</v>
      </c>
      <c r="AM144" s="370">
        <v>0</v>
      </c>
      <c r="AN144" s="370">
        <v>0</v>
      </c>
      <c r="AO144" s="370">
        <v>0</v>
      </c>
      <c r="AP144" s="370">
        <v>4000</v>
      </c>
      <c r="AQ144" s="370">
        <v>10000</v>
      </c>
      <c r="AR144" s="370">
        <v>19600</v>
      </c>
      <c r="AS144" s="370">
        <v>0</v>
      </c>
      <c r="AT144" s="370">
        <v>0</v>
      </c>
      <c r="AU144" s="370">
        <v>1930.91</v>
      </c>
      <c r="AV144" s="370">
        <v>8000</v>
      </c>
      <c r="AW144" s="370">
        <v>0</v>
      </c>
      <c r="AX144" s="370">
        <v>0</v>
      </c>
      <c r="AY144" s="370">
        <v>0</v>
      </c>
      <c r="AZ144" s="370">
        <v>0</v>
      </c>
      <c r="BA144" s="370">
        <v>0</v>
      </c>
      <c r="BB144" s="370">
        <v>0</v>
      </c>
      <c r="BC144" s="370">
        <v>0</v>
      </c>
      <c r="BD144" s="370">
        <v>0</v>
      </c>
      <c r="BE144" s="370">
        <v>4000</v>
      </c>
      <c r="BF144" s="370">
        <v>11200</v>
      </c>
      <c r="BG144" s="370">
        <v>12772</v>
      </c>
      <c r="BH144" s="370">
        <v>0</v>
      </c>
      <c r="BI144" s="370">
        <v>0</v>
      </c>
      <c r="BJ144" s="370">
        <v>0</v>
      </c>
      <c r="BK144" s="370">
        <v>0</v>
      </c>
      <c r="BL144" s="370">
        <v>0</v>
      </c>
      <c r="BM144" s="370">
        <v>0</v>
      </c>
      <c r="BN144" s="370">
        <v>0</v>
      </c>
      <c r="BO144" s="370">
        <v>0</v>
      </c>
      <c r="BP144" s="370">
        <v>0</v>
      </c>
      <c r="BQ144" s="370">
        <v>4000</v>
      </c>
      <c r="BR144" s="370">
        <v>11200</v>
      </c>
      <c r="BS144" s="370">
        <v>12772</v>
      </c>
      <c r="BT144" s="370">
        <v>0</v>
      </c>
      <c r="BU144" s="370">
        <v>0</v>
      </c>
      <c r="BV144" s="370">
        <v>0</v>
      </c>
      <c r="BW144" s="370">
        <v>0</v>
      </c>
      <c r="BX144" s="370">
        <v>0</v>
      </c>
      <c r="BY144" s="370">
        <v>0</v>
      </c>
      <c r="BZ144" s="370">
        <v>4000</v>
      </c>
      <c r="CA144" s="370">
        <v>10000</v>
      </c>
      <c r="CB144" s="370">
        <v>13972</v>
      </c>
      <c r="CC144" s="370">
        <v>0</v>
      </c>
      <c r="CD144" s="370">
        <v>0</v>
      </c>
      <c r="CE144" s="370">
        <v>0</v>
      </c>
      <c r="CF144" s="370">
        <v>0</v>
      </c>
      <c r="CG144" s="370">
        <v>0</v>
      </c>
      <c r="CH144" s="370">
        <v>0</v>
      </c>
      <c r="CI144" s="48" t="s">
        <v>1987</v>
      </c>
      <c r="CJ144" s="48" t="s">
        <v>1991</v>
      </c>
      <c r="CK144" s="48" t="s">
        <v>1987</v>
      </c>
      <c r="CL144" s="48" t="s">
        <v>1993</v>
      </c>
      <c r="CM144" s="48" t="s">
        <v>1989</v>
      </c>
      <c r="CN144" s="48" t="s">
        <v>1990</v>
      </c>
      <c r="CO144" s="48" t="str">
        <f t="shared" si="40"/>
        <v>2.3.2.4.7.1</v>
      </c>
      <c r="CP144" s="48" t="str">
        <f>+VLOOKUP(Tabla1[[#This Row],[ESPECÍFICA]],CLASIFICADOR_,2,0)</f>
        <v>2.3.2.4.7.1 - DE MAQUINARIAS Y EQUIPOS</v>
      </c>
      <c r="CQ144" s="48" t="str">
        <f>+VLOOKUP(Tabla1[[#This Row],[ESPECÍFICA]],CLASIFICADOR_,3,0)</f>
        <v>2.3.2.4 - SERVICIO DE MANTENIMIENTO, ACONDICIONAMIENTO Y  REPARACIONES</v>
      </c>
      <c r="CR144" s="48" t="str">
        <f>+VLOOKUP(Tabla1[[#This Row],[ESPECÍFICA]],CLASIFICADOR_,4,0)</f>
        <v xml:space="preserve"> </v>
      </c>
      <c r="CS144" s="48">
        <f>+VLOOKUP(Tabla1[[#This Row],[ESPECÍFICA]],CLASIFICADOR_,5,0)</f>
        <v>0</v>
      </c>
      <c r="CT144" s="113" t="str">
        <f>+VLOOKUP(Tabla1[[#This Row],[ESPECÍFICA]],CLASIFICADOR_,6,0)</f>
        <v>Partidas restringidas</v>
      </c>
      <c r="CU144" s="48" t="str">
        <f>+VLOOKUP(Tabla1[[#This Row],[ESPECÍFICA]],CLASIFICADOR_,7,0)</f>
        <v>9.6 Hasta el 1er Semestre</v>
      </c>
      <c r="CV144" s="48">
        <f>+VLOOKUP(Tabla1[[#This Row],[ESPECÍFICA]],CLASIFICADOR_,8,0)</f>
        <v>3</v>
      </c>
      <c r="CW144" s="113" t="str">
        <f>+CONCATENATE("2.",Tabla1[[#This Row],[generica]])</f>
        <v>2.3.BIENES Y SERVICIOS</v>
      </c>
      <c r="CX144" s="48" t="str">
        <f t="shared" si="29"/>
        <v>0009-OTI</v>
      </c>
      <c r="CY144" s="113" t="str">
        <f t="shared" si="30"/>
        <v>0009-OTI</v>
      </c>
      <c r="CZ144" s="20" t="str">
        <f t="shared" si="31"/>
        <v>0009-OTI</v>
      </c>
      <c r="DA144" s="113" t="str">
        <f>+CONCATENATE(Tabla1[[#This Row],[CC COMPLETO]],Tabla1[[#This Row],[ESPECÍFICA]])</f>
        <v>0009-OTI2.3.2.4.7.1</v>
      </c>
      <c r="DB144" s="49">
        <f t="shared" si="32"/>
        <v>43530.91</v>
      </c>
      <c r="DC144" s="49">
        <f t="shared" si="33"/>
        <v>27972</v>
      </c>
      <c r="DD144" s="49">
        <f t="shared" si="34"/>
        <v>27972</v>
      </c>
      <c r="DE144" s="49">
        <f t="shared" si="35"/>
        <v>8000.0899999999965</v>
      </c>
      <c r="DF144" s="49">
        <f t="shared" si="36"/>
        <v>0</v>
      </c>
      <c r="DG144" s="49">
        <f t="shared" si="37"/>
        <v>15558.910000000003</v>
      </c>
      <c r="DH144" s="49">
        <f t="shared" si="38"/>
        <v>23559</v>
      </c>
      <c r="DI144" s="50">
        <f t="shared" si="39"/>
        <v>0.77700000000000002</v>
      </c>
      <c r="DJ144" s="78">
        <f>+SUM(Tabla1[[#This Row],[EJECUTADO 01]:[EJECUTADO 06]])</f>
        <v>0</v>
      </c>
      <c r="DK144" s="78">
        <f>+Tabla1[[#This Row],[mto_devenga_01]]</f>
        <v>0</v>
      </c>
      <c r="DL144" s="78">
        <f>+Tabla1[[#This Row],[mto_devenga_02]]</f>
        <v>0</v>
      </c>
      <c r="DM144" s="78">
        <f>+Tabla1[[#This Row],[mto_devenga_03]]</f>
        <v>0</v>
      </c>
      <c r="DN144" s="78">
        <f>+Tabla1[[#This Row],[mto_devenga_04]]</f>
        <v>0</v>
      </c>
      <c r="DO144" s="78">
        <f>+Tabla1[[#This Row],[mto_devenga_05]]</f>
        <v>0</v>
      </c>
      <c r="DP144" s="76">
        <f>+Tabla1[[#This Row],[mto_devenga_06]]</f>
        <v>0</v>
      </c>
      <c r="DQ144" s="76">
        <f>+Tabla1[[#This Row],[mto_devenga_07]]</f>
        <v>4000</v>
      </c>
      <c r="DR144" s="76">
        <f>+Tabla1[[#This Row],[mto_devenga_08]]</f>
        <v>11200</v>
      </c>
      <c r="DS144" s="76">
        <f>+Tabla1[[#This Row],[mto_devenga_09]]</f>
        <v>12772</v>
      </c>
      <c r="DT144" s="76">
        <f>IFERROR(VLOOKUP(Tabla1[[#This Row],[COD SE]],PF_OCTUBRE,14,0),"0")</f>
        <v>1930.91</v>
      </c>
      <c r="DU144" s="76">
        <f>IFERROR(VLOOKUP(Tabla1[[#This Row],[COD SE]],PF_OCTUBRE,15,0),"0")</f>
        <v>10800</v>
      </c>
      <c r="DV144" s="76">
        <f>IFERROR(VLOOKUP(Tabla1[[#This Row],[COD SE]],PF_OCTUBRE,16,0),"0")</f>
        <v>10897.09</v>
      </c>
      <c r="DW144" s="76">
        <f>+SUM(Tabla1[[#This Row],[EJECUTADO 01]:[PF DICIEMBRE
]])</f>
        <v>51600</v>
      </c>
      <c r="DX144" s="76">
        <f>IFERROR(VLOOKUP(Tabla1[[#This Row],[COD SE]],PF_OCTUBRE,18,0),"0")</f>
        <v>0</v>
      </c>
      <c r="DY144" s="76">
        <f>IFERROR(VLOOKUP(Tabla1[[#This Row],[COD SE]],PF_OCTUBRE,19,0),"0")</f>
        <v>0</v>
      </c>
      <c r="DZ144" s="76">
        <f>IFERROR(VLOOKUP(Tabla1[[#This Row],[COD SE]],PF_OCTUBRE,20,0),"0")</f>
        <v>0</v>
      </c>
      <c r="EA144" s="76">
        <f>+Tabla1[[#This Row],[TOTAL EJEC REAL]]+Tabla1[[#This Row],[SALDO FINAL]]</f>
        <v>51600</v>
      </c>
      <c r="EB144" s="76">
        <f>IFERROR(VLOOKUP(Tabla1[[#This Row],[COD SE]],PF_OCTUBRE,22,0),"0")</f>
        <v>10897.09</v>
      </c>
      <c r="EC144" s="76">
        <f>+IFERROR(VLOOKUP(Tabla1[[#This Row],[COD SE]],SALDO_ESC_2,7,0),0)</f>
        <v>0</v>
      </c>
      <c r="ED144" s="76">
        <f>+IFERROR(VLOOKUP(Tabla1[[#This Row],[COD SE]],SALDO_ESC_3,7,0),0)</f>
        <v>0</v>
      </c>
      <c r="EE144" s="76">
        <f>+Tabla1[[#This Row],[mto_pim]]-Tabla1[[#This Row],[TRANSF ESC2 ]]</f>
        <v>51531</v>
      </c>
      <c r="EF144" s="76">
        <f>+Tabla1[[#This Row],[mto_pim]]-Tabla1[[#This Row],[TRANFS ESC 3 ]]</f>
        <v>51531</v>
      </c>
      <c r="EG144" s="76">
        <f>+IFERROR(VLOOKUP(Tabla1[[#This Row],[COD SE]],HISTORICO,4,0),0)</f>
        <v>0</v>
      </c>
      <c r="EH144" s="76">
        <f>+IFERROR(VLOOKUP(Tabla1[[#This Row],[COD SE]],HISTORICO,5,0),0)</f>
        <v>0</v>
      </c>
      <c r="EI144" s="76">
        <f>+IFERROR(VLOOKUP(Tabla1[[#This Row],[COD SE]],HISTORICO,6,0),0)</f>
        <v>0</v>
      </c>
      <c r="EJ144" s="76">
        <f>+IFERROR(VLOOKUP(Tabla1[[#This Row],[COD SE]],HISTORICO,7,0),0)</f>
        <v>8000</v>
      </c>
      <c r="EK144" s="76">
        <f>+IFERROR(VLOOKUP(Tabla1[[#This Row],[COD SE]],HISTORICO,8,0),0)</f>
        <v>14000</v>
      </c>
      <c r="EL144" s="76">
        <f>+IFERROR(VLOOKUP(Tabla1[[#This Row],[COD SE]],HISTORICO,9,0),0)</f>
        <v>16772</v>
      </c>
      <c r="EM144" s="76">
        <f>+IFERROR(VLOOKUP(Tabla1[[#This Row],[COD SE]],HISTORICO,10,0),0)</f>
        <v>27972</v>
      </c>
      <c r="EN144" s="76">
        <f>+IFERROR(VLOOKUP(Tabla1[[#This Row],[COD SE]],HISTORICO,11,0),0)</f>
        <v>25972</v>
      </c>
      <c r="EO144" s="76">
        <f>+IFERROR(VLOOKUP(Tabla1[[#This Row],[COD SE]],HISTORICO,12,0),0)</f>
        <v>14702.91</v>
      </c>
      <c r="EP144" s="58">
        <f>+SUM(Tabla1[[#This Row],[EJECUTADO 01]:[EJECUTADO 03]])</f>
        <v>0</v>
      </c>
      <c r="EQ144" s="58">
        <f>+SUM(Tabla1[[#This Row],[EJECUTADO 04]:[EJECUTADO 06]])</f>
        <v>0</v>
      </c>
      <c r="ER144" s="58">
        <f>+SUM(Tabla1[[#This Row],[EJECUTADO 07]:[EJECUTADO 09]])</f>
        <v>27972</v>
      </c>
      <c r="ES144" s="58">
        <f>+SUM(Tabla1[[#This Row],[PF OCTUBRE]:[PF DICIEMBRE
]])</f>
        <v>23628</v>
      </c>
      <c r="ET144" s="58">
        <f>+SUM(Tabla1[[#This Row],[EJECUTADO 01]:[EJECUTADO 09]])</f>
        <v>27972</v>
      </c>
    </row>
    <row r="145" spans="1:150" ht="12.75" customHeight="1" x14ac:dyDescent="0.2">
      <c r="A145" s="369">
        <v>2025</v>
      </c>
      <c r="B145" s="369" t="s">
        <v>1969</v>
      </c>
      <c r="C145" s="369" t="s">
        <v>1970</v>
      </c>
      <c r="D145" s="369" t="s">
        <v>1971</v>
      </c>
      <c r="E145" s="369">
        <v>1650</v>
      </c>
      <c r="F145" s="369" t="s">
        <v>1599</v>
      </c>
      <c r="G145" s="369" t="s">
        <v>1999</v>
      </c>
      <c r="H145" s="369" t="s">
        <v>1606</v>
      </c>
      <c r="I145" s="369" t="s">
        <v>2000</v>
      </c>
      <c r="J145" s="369" t="s">
        <v>2037</v>
      </c>
      <c r="K145" s="369" t="s">
        <v>1975</v>
      </c>
      <c r="L145" s="369" t="s">
        <v>2034</v>
      </c>
      <c r="M145" s="369" t="s">
        <v>2038</v>
      </c>
      <c r="N145" s="369">
        <v>2</v>
      </c>
      <c r="O145" s="369" t="s">
        <v>2041</v>
      </c>
      <c r="P145" s="369" t="s">
        <v>2042</v>
      </c>
      <c r="Q145" s="369">
        <v>88</v>
      </c>
      <c r="R145" s="369">
        <v>0</v>
      </c>
      <c r="S145" s="369">
        <v>0</v>
      </c>
      <c r="T145" s="369">
        <v>0</v>
      </c>
      <c r="U145" s="369">
        <v>9</v>
      </c>
      <c r="V145" s="369" t="s">
        <v>1980</v>
      </c>
      <c r="W145" s="369" t="s">
        <v>1981</v>
      </c>
      <c r="X145" s="369" t="s">
        <v>1982</v>
      </c>
      <c r="Y145" s="369" t="s">
        <v>1983</v>
      </c>
      <c r="Z145" s="369" t="s">
        <v>1984</v>
      </c>
      <c r="AA145" s="369" t="s">
        <v>2004</v>
      </c>
      <c r="AB145" s="369" t="s">
        <v>1986</v>
      </c>
      <c r="AC145" s="369" t="s">
        <v>1656</v>
      </c>
      <c r="AD145" s="369" t="s">
        <v>2006</v>
      </c>
      <c r="AE145" s="369" t="s">
        <v>2007</v>
      </c>
      <c r="AF145" s="369" t="s">
        <v>2007</v>
      </c>
      <c r="AG145" s="369" t="s">
        <v>2009</v>
      </c>
      <c r="AH145" s="369">
        <v>0</v>
      </c>
      <c r="AI145" s="369">
        <v>13262</v>
      </c>
      <c r="AJ145" s="369">
        <v>13262</v>
      </c>
      <c r="AK145" s="370">
        <v>7595</v>
      </c>
      <c r="AL145" s="370">
        <v>7595</v>
      </c>
      <c r="AM145" s="370">
        <v>0</v>
      </c>
      <c r="AN145" s="370">
        <v>0</v>
      </c>
      <c r="AO145" s="370">
        <v>0</v>
      </c>
      <c r="AP145" s="370">
        <v>0</v>
      </c>
      <c r="AQ145" s="370">
        <v>0</v>
      </c>
      <c r="AR145" s="370">
        <v>0</v>
      </c>
      <c r="AS145" s="370">
        <v>971.84</v>
      </c>
      <c r="AT145" s="370">
        <v>0</v>
      </c>
      <c r="AU145" s="370">
        <v>0</v>
      </c>
      <c r="AV145" s="370">
        <v>0</v>
      </c>
      <c r="AW145" s="370">
        <v>0</v>
      </c>
      <c r="AX145" s="370">
        <v>0</v>
      </c>
      <c r="AY145" s="370">
        <v>0</v>
      </c>
      <c r="AZ145" s="370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971.84</v>
      </c>
      <c r="BF145" s="370">
        <v>0</v>
      </c>
      <c r="BG145" s="370">
        <v>0</v>
      </c>
      <c r="BH145" s="370">
        <v>0</v>
      </c>
      <c r="BI145" s="370">
        <v>0</v>
      </c>
      <c r="BJ145" s="370">
        <v>0</v>
      </c>
      <c r="BK145" s="370">
        <v>0</v>
      </c>
      <c r="BL145" s="370">
        <v>0</v>
      </c>
      <c r="BM145" s="370">
        <v>0</v>
      </c>
      <c r="BN145" s="370">
        <v>0</v>
      </c>
      <c r="BO145" s="370">
        <v>0</v>
      </c>
      <c r="BP145" s="370">
        <v>0</v>
      </c>
      <c r="BQ145" s="370">
        <v>971.84</v>
      </c>
      <c r="BR145" s="370">
        <v>0</v>
      </c>
      <c r="BS145" s="370">
        <v>0</v>
      </c>
      <c r="BT145" s="370">
        <v>0</v>
      </c>
      <c r="BU145" s="370">
        <v>0</v>
      </c>
      <c r="BV145" s="370">
        <v>0</v>
      </c>
      <c r="BW145" s="370">
        <v>0</v>
      </c>
      <c r="BX145" s="370">
        <v>0</v>
      </c>
      <c r="BY145" s="370">
        <v>0</v>
      </c>
      <c r="BZ145" s="370">
        <v>0</v>
      </c>
      <c r="CA145" s="370">
        <v>0</v>
      </c>
      <c r="CB145" s="370">
        <v>0</v>
      </c>
      <c r="CC145" s="370">
        <v>971.84</v>
      </c>
      <c r="CD145" s="370">
        <v>0</v>
      </c>
      <c r="CE145" s="370">
        <v>0</v>
      </c>
      <c r="CF145" s="370">
        <v>0</v>
      </c>
      <c r="CG145" s="370">
        <v>0</v>
      </c>
      <c r="CH145" s="370">
        <v>0</v>
      </c>
      <c r="CI145" s="48" t="s">
        <v>1987</v>
      </c>
      <c r="CJ145" s="48" t="s">
        <v>1990</v>
      </c>
      <c r="CK145" s="48" t="s">
        <v>1993</v>
      </c>
      <c r="CL145" s="48" t="s">
        <v>1990</v>
      </c>
      <c r="CM145" s="48" t="s">
        <v>1990</v>
      </c>
      <c r="CN145" s="48" t="s">
        <v>1990</v>
      </c>
      <c r="CO145" s="48" t="str">
        <f t="shared" si="40"/>
        <v>2.1.4.1.1.1</v>
      </c>
      <c r="CP145" s="48" t="str">
        <f>+VLOOKUP(Tabla1[[#This Row],[ESPECÍFICA]],CLASIFICADOR_,2,0)</f>
        <v>2.1.4.1.1.1 - COMPENSACION POR TIEMPO DE SERVICIOS DEL REGIMEN LABORAL PRIVADO Y REGIMEN DEL SERVICIO CIVIL</v>
      </c>
      <c r="CQ145" s="48" t="str">
        <f>+VLOOKUP(Tabla1[[#This Row],[ESPECÍFICA]],CLASIFICADOR_,3,0)</f>
        <v>02.SERVIR</v>
      </c>
      <c r="CR145" s="48" t="str">
        <f>+VLOOKUP(Tabla1[[#This Row],[ESPECÍFICA]],CLASIFICADOR_,4,0)</f>
        <v xml:space="preserve"> </v>
      </c>
      <c r="CS145" s="48">
        <f>+VLOOKUP(Tabla1[[#This Row],[ESPECÍFICA]],CLASIFICADOR_,5,0)</f>
        <v>0</v>
      </c>
      <c r="CT145" s="113" t="str">
        <f>+VLOOKUP(Tabla1[[#This Row],[ESPECÍFICA]],CLASIFICADOR_,6,0)</f>
        <v>N/R</v>
      </c>
      <c r="CU145" s="48" t="str">
        <f>+VLOOKUP(Tabla1[[#This Row],[ESPECÍFICA]],CLASIFICADOR_,7,0)</f>
        <v>N/R</v>
      </c>
      <c r="CV145" s="48">
        <f>+VLOOKUP(Tabla1[[#This Row],[ESPECÍFICA]],CLASIFICADOR_,8,0)</f>
        <v>0</v>
      </c>
      <c r="CW145" s="113" t="str">
        <f>+CONCATENATE("2.",Tabla1[[#This Row],[generica]])</f>
        <v>2.1.PERSONAL Y OBLIGACIONES SOCIALES</v>
      </c>
      <c r="CX145" s="48" t="str">
        <f t="shared" si="29"/>
        <v>0009-OTI</v>
      </c>
      <c r="CY145" s="113" t="str">
        <f t="shared" si="30"/>
        <v>0009-OTI</v>
      </c>
      <c r="CZ145" s="20" t="str">
        <f t="shared" si="31"/>
        <v>0009-OTI</v>
      </c>
      <c r="DA145" s="113" t="str">
        <f>+CONCATENATE(Tabla1[[#This Row],[CC COMPLETO]],Tabla1[[#This Row],[ESPECÍFICA]])</f>
        <v>0009-OTI2.1.4.1.1.1</v>
      </c>
      <c r="DB145" s="49">
        <f t="shared" si="32"/>
        <v>971.84</v>
      </c>
      <c r="DC145" s="49">
        <f t="shared" si="33"/>
        <v>971.84</v>
      </c>
      <c r="DD145" s="49">
        <f t="shared" si="34"/>
        <v>971.84</v>
      </c>
      <c r="DE145" s="49">
        <f t="shared" si="35"/>
        <v>5667</v>
      </c>
      <c r="DF145" s="49">
        <f t="shared" si="36"/>
        <v>0</v>
      </c>
      <c r="DG145" s="49">
        <f t="shared" si="37"/>
        <v>6623.16</v>
      </c>
      <c r="DH145" s="49">
        <f t="shared" si="38"/>
        <v>12290.16</v>
      </c>
      <c r="DI145" s="50">
        <f t="shared" si="39"/>
        <v>0</v>
      </c>
      <c r="DJ145" s="78">
        <f>+SUM(Tabla1[[#This Row],[EJECUTADO 01]:[EJECUTADO 06]])</f>
        <v>0</v>
      </c>
      <c r="DK145" s="78">
        <f>+Tabla1[[#This Row],[mto_devenga_01]]</f>
        <v>0</v>
      </c>
      <c r="DL145" s="78">
        <f>+Tabla1[[#This Row],[mto_devenga_02]]</f>
        <v>0</v>
      </c>
      <c r="DM145" s="78">
        <f>+Tabla1[[#This Row],[mto_devenga_03]]</f>
        <v>0</v>
      </c>
      <c r="DN145" s="78">
        <f>+Tabla1[[#This Row],[mto_devenga_04]]</f>
        <v>0</v>
      </c>
      <c r="DO145" s="78">
        <f>+Tabla1[[#This Row],[mto_devenga_05]]</f>
        <v>0</v>
      </c>
      <c r="DP145" s="76">
        <f>+Tabla1[[#This Row],[mto_devenga_06]]</f>
        <v>0</v>
      </c>
      <c r="DQ145" s="76">
        <f>+Tabla1[[#This Row],[mto_devenga_07]]</f>
        <v>971.84</v>
      </c>
      <c r="DR145" s="76">
        <f>+Tabla1[[#This Row],[mto_devenga_08]]</f>
        <v>0</v>
      </c>
      <c r="DS145" s="76">
        <f>+Tabla1[[#This Row],[mto_devenga_09]]</f>
        <v>0</v>
      </c>
      <c r="DT145" s="76">
        <f>IFERROR(VLOOKUP(Tabla1[[#This Row],[COD SE]],PF_OCTUBRE,14,0),"0")</f>
        <v>0</v>
      </c>
      <c r="DU145" s="76">
        <f>IFERROR(VLOOKUP(Tabla1[[#This Row],[COD SE]],PF_OCTUBRE,15,0),"0")</f>
        <v>7594.86</v>
      </c>
      <c r="DV145" s="76">
        <f>IFERROR(VLOOKUP(Tabla1[[#This Row],[COD SE]],PF_OCTUBRE,16,0),"0")</f>
        <v>0</v>
      </c>
      <c r="DW145" s="76">
        <f>+SUM(Tabla1[[#This Row],[EJECUTADO 01]:[PF DICIEMBRE
]])</f>
        <v>8566.6999999999989</v>
      </c>
      <c r="DX145" s="76">
        <f>IFERROR(VLOOKUP(Tabla1[[#This Row],[COD SE]],PF_OCTUBRE,18,0),"0")</f>
        <v>0</v>
      </c>
      <c r="DY145" s="76">
        <f>IFERROR(VLOOKUP(Tabla1[[#This Row],[COD SE]],PF_OCTUBRE,19,0),"0")</f>
        <v>4695.3</v>
      </c>
      <c r="DZ145" s="76">
        <f>IFERROR(VLOOKUP(Tabla1[[#This Row],[COD SE]],PF_OCTUBRE,20,0),"0")</f>
        <v>4695.3</v>
      </c>
      <c r="EA145" s="76">
        <f>+Tabla1[[#This Row],[TOTAL EJEC REAL]]+Tabla1[[#This Row],[SALDO FINAL]]</f>
        <v>13262</v>
      </c>
      <c r="EB145" s="76">
        <f>IFERROR(VLOOKUP(Tabla1[[#This Row],[COD SE]],PF_OCTUBRE,22,0),"0")</f>
        <v>4695.3</v>
      </c>
      <c r="EC145" s="76">
        <f>+IFERROR(VLOOKUP(Tabla1[[#This Row],[COD SE]],SALDO_ESC_2,7,0),0)</f>
        <v>0</v>
      </c>
      <c r="ED145" s="76">
        <f>+IFERROR(VLOOKUP(Tabla1[[#This Row],[COD SE]],SALDO_ESC_3,7,0),0)</f>
        <v>4695.3</v>
      </c>
      <c r="EE145" s="76">
        <f>+Tabla1[[#This Row],[mto_pim]]-Tabla1[[#This Row],[TRANSF ESC2 ]]</f>
        <v>13262</v>
      </c>
      <c r="EF145" s="76">
        <f>+Tabla1[[#This Row],[mto_pim]]-Tabla1[[#This Row],[TRANFS ESC 3 ]]</f>
        <v>8566.7000000000007</v>
      </c>
      <c r="EG145" s="76">
        <f>+IFERROR(VLOOKUP(Tabla1[[#This Row],[COD SE]],HISTORICO,4,0),0)</f>
        <v>0</v>
      </c>
      <c r="EH145" s="76">
        <f>+IFERROR(VLOOKUP(Tabla1[[#This Row],[COD SE]],HISTORICO,5,0),0)</f>
        <v>0</v>
      </c>
      <c r="EI145" s="76">
        <f>+IFERROR(VLOOKUP(Tabla1[[#This Row],[COD SE]],HISTORICO,6,0),0)</f>
        <v>0</v>
      </c>
      <c r="EJ145" s="76">
        <f>+IFERROR(VLOOKUP(Tabla1[[#This Row],[COD SE]],HISTORICO,7,0),0)</f>
        <v>0</v>
      </c>
      <c r="EK145" s="76">
        <f>+IFERROR(VLOOKUP(Tabla1[[#This Row],[COD SE]],HISTORICO,8,0),0)</f>
        <v>0.85999999999967258</v>
      </c>
      <c r="EL145" s="76">
        <f>+IFERROR(VLOOKUP(Tabla1[[#This Row],[COD SE]],HISTORICO,9,0),0)</f>
        <v>0</v>
      </c>
      <c r="EM145" s="76">
        <f>+IFERROR(VLOOKUP(Tabla1[[#This Row],[COD SE]],HISTORICO,10,0),0)</f>
        <v>0</v>
      </c>
      <c r="EN145" s="76">
        <f>+IFERROR(VLOOKUP(Tabla1[[#This Row],[COD SE]],HISTORICO,11,0),0)</f>
        <v>0</v>
      </c>
      <c r="EO145" s="76">
        <f>+IFERROR(VLOOKUP(Tabla1[[#This Row],[COD SE]],HISTORICO,12,0),0)</f>
        <v>0</v>
      </c>
      <c r="EP145" s="58">
        <f>+SUM(Tabla1[[#This Row],[EJECUTADO 01]:[EJECUTADO 03]])</f>
        <v>0</v>
      </c>
      <c r="EQ145" s="58">
        <f>+SUM(Tabla1[[#This Row],[EJECUTADO 04]:[EJECUTADO 06]])</f>
        <v>0</v>
      </c>
      <c r="ER145" s="58">
        <f>+SUM(Tabla1[[#This Row],[EJECUTADO 07]:[EJECUTADO 09]])</f>
        <v>971.84</v>
      </c>
      <c r="ES145" s="58">
        <f>+SUM(Tabla1[[#This Row],[PF OCTUBRE]:[PF DICIEMBRE
]])</f>
        <v>7594.86</v>
      </c>
      <c r="ET145" s="58">
        <f>+SUM(Tabla1[[#This Row],[EJECUTADO 01]:[EJECUTADO 09]])</f>
        <v>971.84</v>
      </c>
    </row>
    <row r="146" spans="1:150" ht="12.75" customHeight="1" x14ac:dyDescent="0.2">
      <c r="A146" s="369">
        <v>2025</v>
      </c>
      <c r="B146" s="369" t="s">
        <v>1969</v>
      </c>
      <c r="C146" s="369" t="s">
        <v>1970</v>
      </c>
      <c r="D146" s="369" t="s">
        <v>1971</v>
      </c>
      <c r="E146" s="369">
        <v>1650</v>
      </c>
      <c r="F146" s="369" t="s">
        <v>1599</v>
      </c>
      <c r="G146" s="369" t="s">
        <v>1999</v>
      </c>
      <c r="H146" s="369" t="s">
        <v>1606</v>
      </c>
      <c r="I146" s="369" t="s">
        <v>2000</v>
      </c>
      <c r="J146" s="369" t="s">
        <v>2037</v>
      </c>
      <c r="K146" s="369" t="s">
        <v>1975</v>
      </c>
      <c r="L146" s="369" t="s">
        <v>2034</v>
      </c>
      <c r="M146" s="369" t="s">
        <v>2038</v>
      </c>
      <c r="N146" s="369">
        <v>2</v>
      </c>
      <c r="O146" s="369" t="s">
        <v>2041</v>
      </c>
      <c r="P146" s="369" t="s">
        <v>2042</v>
      </c>
      <c r="Q146" s="369">
        <v>88</v>
      </c>
      <c r="R146" s="369">
        <v>0</v>
      </c>
      <c r="S146" s="369">
        <v>0</v>
      </c>
      <c r="T146" s="369">
        <v>0</v>
      </c>
      <c r="U146" s="369">
        <v>9</v>
      </c>
      <c r="V146" s="369" t="s">
        <v>1980</v>
      </c>
      <c r="W146" s="369" t="s">
        <v>1981</v>
      </c>
      <c r="X146" s="369" t="s">
        <v>1982</v>
      </c>
      <c r="Y146" s="369" t="s">
        <v>1983</v>
      </c>
      <c r="Z146" s="369" t="s">
        <v>1984</v>
      </c>
      <c r="AA146" s="369" t="s">
        <v>2004</v>
      </c>
      <c r="AB146" s="369" t="s">
        <v>1986</v>
      </c>
      <c r="AC146" s="369" t="s">
        <v>1672</v>
      </c>
      <c r="AD146" s="369" t="s">
        <v>1673</v>
      </c>
      <c r="AE146" s="369" t="s">
        <v>1688</v>
      </c>
      <c r="AF146" s="369" t="s">
        <v>1731</v>
      </c>
      <c r="AG146" s="369" t="s">
        <v>1732</v>
      </c>
      <c r="AH146" s="369">
        <v>102000</v>
      </c>
      <c r="AI146" s="369">
        <v>-69531</v>
      </c>
      <c r="AJ146" s="369">
        <v>32469</v>
      </c>
      <c r="AK146" s="370">
        <v>29469</v>
      </c>
      <c r="AL146" s="370">
        <v>29469</v>
      </c>
      <c r="AM146" s="370">
        <v>29469</v>
      </c>
      <c r="AN146" s="370">
        <v>0</v>
      </c>
      <c r="AO146" s="370">
        <v>0</v>
      </c>
      <c r="AP146" s="370">
        <v>0</v>
      </c>
      <c r="AQ146" s="370">
        <v>0</v>
      </c>
      <c r="AR146" s="370">
        <v>0</v>
      </c>
      <c r="AS146" s="370">
        <v>0</v>
      </c>
      <c r="AT146" s="370">
        <v>0</v>
      </c>
      <c r="AU146" s="370">
        <v>0</v>
      </c>
      <c r="AV146" s="370">
        <v>0</v>
      </c>
      <c r="AW146" s="370">
        <v>0</v>
      </c>
      <c r="AX146" s="370">
        <v>0</v>
      </c>
      <c r="AY146" s="370">
        <v>0</v>
      </c>
      <c r="AZ146" s="370">
        <v>5358</v>
      </c>
      <c r="BA146" s="370">
        <v>0</v>
      </c>
      <c r="BB146" s="370">
        <v>2679</v>
      </c>
      <c r="BC146" s="370">
        <v>5358</v>
      </c>
      <c r="BD146" s="370">
        <v>2679</v>
      </c>
      <c r="BE146" s="370">
        <v>2679</v>
      </c>
      <c r="BF146" s="370">
        <v>2679</v>
      </c>
      <c r="BG146" s="370">
        <v>0</v>
      </c>
      <c r="BH146" s="370">
        <v>2679</v>
      </c>
      <c r="BI146" s="370">
        <v>0</v>
      </c>
      <c r="BJ146" s="370">
        <v>0</v>
      </c>
      <c r="BK146" s="370">
        <v>0</v>
      </c>
      <c r="BL146" s="370">
        <v>5358</v>
      </c>
      <c r="BM146" s="370">
        <v>0</v>
      </c>
      <c r="BN146" s="370">
        <v>2679</v>
      </c>
      <c r="BO146" s="370">
        <v>5358</v>
      </c>
      <c r="BP146" s="370">
        <v>2679</v>
      </c>
      <c r="BQ146" s="370">
        <v>2679</v>
      </c>
      <c r="BR146" s="370">
        <v>2679</v>
      </c>
      <c r="BS146" s="370">
        <v>0</v>
      </c>
      <c r="BT146" s="370">
        <v>2679</v>
      </c>
      <c r="BU146" s="370">
        <v>0</v>
      </c>
      <c r="BV146" s="370">
        <v>0</v>
      </c>
      <c r="BW146" s="370">
        <v>24111</v>
      </c>
      <c r="BX146" s="370">
        <v>0</v>
      </c>
      <c r="BY146" s="370">
        <v>0</v>
      </c>
      <c r="BZ146" s="370">
        <v>0</v>
      </c>
      <c r="CA146" s="370">
        <v>0</v>
      </c>
      <c r="CB146" s="370">
        <v>0</v>
      </c>
      <c r="CC146" s="370">
        <v>0</v>
      </c>
      <c r="CD146" s="370">
        <v>0</v>
      </c>
      <c r="CE146" s="370">
        <v>0</v>
      </c>
      <c r="CF146" s="370">
        <v>0</v>
      </c>
      <c r="CG146" s="370">
        <v>0</v>
      </c>
      <c r="CH146" s="370">
        <v>0</v>
      </c>
      <c r="CI146" s="48" t="s">
        <v>1987</v>
      </c>
      <c r="CJ146" s="48" t="s">
        <v>1991</v>
      </c>
      <c r="CK146" s="48" t="s">
        <v>1987</v>
      </c>
      <c r="CL146" s="48" t="s">
        <v>1987</v>
      </c>
      <c r="CM146" s="48" t="s">
        <v>1987</v>
      </c>
      <c r="CN146" s="48" t="s">
        <v>1990</v>
      </c>
      <c r="CO146" s="48" t="str">
        <f t="shared" si="40"/>
        <v>2.3.2.2.2.1</v>
      </c>
      <c r="CP146" s="48" t="str">
        <f>+VLOOKUP(Tabla1[[#This Row],[ESPECÍFICA]],CLASIFICADOR_,2,0)</f>
        <v>2.3.2.2.2.1 - SERVICIO DE TELEFONIA MOVIL</v>
      </c>
      <c r="CQ146" s="48" t="str">
        <f>+VLOOKUP(Tabla1[[#This Row],[ESPECÍFICA]],CLASIFICADOR_,3,0)</f>
        <v>2.3.2.2 - SERVICIOS BASICOS, COMUNICACIONES, PUBLICIDAD Y DIFUSION</v>
      </c>
      <c r="CR146" s="48" t="str">
        <f>+VLOOKUP(Tabla1[[#This Row],[ESPECÍFICA]],CLASIFICADOR_,4,0)</f>
        <v>Límite de Gasto</v>
      </c>
      <c r="CS146" s="48" t="str">
        <f>+VLOOKUP(Tabla1[[#This Row],[ESPECÍFICA]],CLASIFICADOR_,5,0)</f>
        <v>10.6 a)</v>
      </c>
      <c r="CT146" s="113" t="str">
        <f>+VLOOKUP(Tabla1[[#This Row],[ESPECÍFICA]],CLASIFICADOR_,6,0)</f>
        <v>Partidas restringidas</v>
      </c>
      <c r="CU146" s="48">
        <f>+VLOOKUP(Tabla1[[#This Row],[ESPECÍFICA]],CLASIFICADOR_,7,0)</f>
        <v>9.6999999999999993</v>
      </c>
      <c r="CV146" s="48">
        <f>+VLOOKUP(Tabla1[[#This Row],[ESPECÍFICA]],CLASIFICADOR_,8,0)</f>
        <v>5</v>
      </c>
      <c r="CW146" s="113" t="str">
        <f>+CONCATENATE("2.",Tabla1[[#This Row],[generica]])</f>
        <v>2.3.BIENES Y SERVICIOS</v>
      </c>
      <c r="CX146" s="48" t="str">
        <f t="shared" si="29"/>
        <v>0009-OTI</v>
      </c>
      <c r="CY146" s="113" t="str">
        <f t="shared" si="30"/>
        <v>0009-OTI</v>
      </c>
      <c r="CZ146" s="20" t="str">
        <f t="shared" si="31"/>
        <v>0009-OTI</v>
      </c>
      <c r="DA146" s="113" t="str">
        <f>+CONCATENATE(Tabla1[[#This Row],[CC COMPLETO]],Tabla1[[#This Row],[ESPECÍFICA]])</f>
        <v>0009-OTI2.3.2.2.2.1</v>
      </c>
      <c r="DB146" s="49">
        <f t="shared" si="32"/>
        <v>29469</v>
      </c>
      <c r="DC146" s="49">
        <f t="shared" si="33"/>
        <v>24111</v>
      </c>
      <c r="DD146" s="49">
        <f t="shared" si="34"/>
        <v>24111</v>
      </c>
      <c r="DE146" s="49">
        <f t="shared" si="35"/>
        <v>3000</v>
      </c>
      <c r="DF146" s="49">
        <f t="shared" si="36"/>
        <v>0</v>
      </c>
      <c r="DG146" s="49">
        <f t="shared" si="37"/>
        <v>5358</v>
      </c>
      <c r="DH146" s="49">
        <f t="shared" si="38"/>
        <v>8358</v>
      </c>
      <c r="DI146" s="50">
        <f t="shared" si="39"/>
        <v>0.23638235294117646</v>
      </c>
      <c r="DJ146" s="78">
        <f>+SUM(Tabla1[[#This Row],[EJECUTADO 01]:[EJECUTADO 06]])</f>
        <v>16074</v>
      </c>
      <c r="DK146" s="78">
        <f>+Tabla1[[#This Row],[mto_devenga_01]]</f>
        <v>0</v>
      </c>
      <c r="DL146" s="78">
        <f>+Tabla1[[#This Row],[mto_devenga_02]]</f>
        <v>5358</v>
      </c>
      <c r="DM146" s="78">
        <f>+Tabla1[[#This Row],[mto_devenga_03]]</f>
        <v>0</v>
      </c>
      <c r="DN146" s="78">
        <f>+Tabla1[[#This Row],[mto_devenga_04]]</f>
        <v>2679</v>
      </c>
      <c r="DO146" s="78">
        <f>+Tabla1[[#This Row],[mto_devenga_05]]</f>
        <v>5358</v>
      </c>
      <c r="DP146" s="76">
        <f>+Tabla1[[#This Row],[mto_devenga_06]]</f>
        <v>2679</v>
      </c>
      <c r="DQ146" s="76">
        <f>+Tabla1[[#This Row],[mto_devenga_07]]</f>
        <v>2679</v>
      </c>
      <c r="DR146" s="76">
        <f>+Tabla1[[#This Row],[mto_devenga_08]]</f>
        <v>2679</v>
      </c>
      <c r="DS146" s="76">
        <f>+Tabla1[[#This Row],[mto_devenga_09]]</f>
        <v>0</v>
      </c>
      <c r="DT146" s="76">
        <f>IFERROR(VLOOKUP(Tabla1[[#This Row],[COD SE]],PF_OCTUBRE,14,0),"0")</f>
        <v>2679</v>
      </c>
      <c r="DU146" s="76">
        <f>IFERROR(VLOOKUP(Tabla1[[#This Row],[COD SE]],PF_OCTUBRE,15,0),"0")</f>
        <v>2679</v>
      </c>
      <c r="DV146" s="76">
        <f>IFERROR(VLOOKUP(Tabla1[[#This Row],[COD SE]],PF_OCTUBRE,16,0),"0")</f>
        <v>5679</v>
      </c>
      <c r="DW146" s="76">
        <f>+SUM(Tabla1[[#This Row],[EJECUTADO 01]:[PF DICIEMBRE
]])</f>
        <v>32469</v>
      </c>
      <c r="DX146" s="76">
        <f>IFERROR(VLOOKUP(Tabla1[[#This Row],[COD SE]],PF_OCTUBRE,18,0),"0")</f>
        <v>0</v>
      </c>
      <c r="DY146" s="76">
        <f>IFERROR(VLOOKUP(Tabla1[[#This Row],[COD SE]],PF_OCTUBRE,19,0),"0")</f>
        <v>0</v>
      </c>
      <c r="DZ146" s="76">
        <f>IFERROR(VLOOKUP(Tabla1[[#This Row],[COD SE]],PF_OCTUBRE,20,0),"0")</f>
        <v>0</v>
      </c>
      <c r="EA146" s="76">
        <f>+Tabla1[[#This Row],[TOTAL EJEC REAL]]+Tabla1[[#This Row],[SALDO FINAL]]</f>
        <v>32469</v>
      </c>
      <c r="EB146" s="76">
        <f>IFERROR(VLOOKUP(Tabla1[[#This Row],[COD SE]],PF_OCTUBRE,22,0),"0")</f>
        <v>5679</v>
      </c>
      <c r="EC146" s="76">
        <f>+IFERROR(VLOOKUP(Tabla1[[#This Row],[COD SE]],SALDO_ESC_2,7,0),0)</f>
        <v>0</v>
      </c>
      <c r="ED146" s="76">
        <f>+IFERROR(VLOOKUP(Tabla1[[#This Row],[COD SE]],SALDO_ESC_3,7,0),0)</f>
        <v>0</v>
      </c>
      <c r="EE146" s="76">
        <f>+Tabla1[[#This Row],[mto_pim]]-Tabla1[[#This Row],[TRANSF ESC2 ]]</f>
        <v>32469</v>
      </c>
      <c r="EF146" s="76">
        <f>+Tabla1[[#This Row],[mto_pim]]-Tabla1[[#This Row],[TRANFS ESC 3 ]]</f>
        <v>32469</v>
      </c>
      <c r="EG146" s="76">
        <f>+IFERROR(VLOOKUP(Tabla1[[#This Row],[COD SE]],HISTORICO,4,0),0)</f>
        <v>2679</v>
      </c>
      <c r="EH146" s="76">
        <f>+IFERROR(VLOOKUP(Tabla1[[#This Row],[COD SE]],HISTORICO,5,0),0)</f>
        <v>2679</v>
      </c>
      <c r="EI146" s="76">
        <f>+IFERROR(VLOOKUP(Tabla1[[#This Row],[COD SE]],HISTORICO,6,0),0)</f>
        <v>2679</v>
      </c>
      <c r="EJ146" s="76">
        <f>+IFERROR(VLOOKUP(Tabla1[[#This Row],[COD SE]],HISTORICO,7,0),0)</f>
        <v>2679</v>
      </c>
      <c r="EK146" s="76">
        <f>+IFERROR(VLOOKUP(Tabla1[[#This Row],[COD SE]],HISTORICO,8,0),0)</f>
        <v>2679</v>
      </c>
      <c r="EL146" s="76">
        <f>+IFERROR(VLOOKUP(Tabla1[[#This Row],[COD SE]],HISTORICO,9,0),0)</f>
        <v>2679</v>
      </c>
      <c r="EM146" s="76">
        <f>+IFERROR(VLOOKUP(Tabla1[[#This Row],[COD SE]],HISTORICO,10,0),0)</f>
        <v>2679</v>
      </c>
      <c r="EN146" s="76">
        <f>+IFERROR(VLOOKUP(Tabla1[[#This Row],[COD SE]],HISTORICO,11,0),0)</f>
        <v>2679</v>
      </c>
      <c r="EO146" s="76">
        <f>+IFERROR(VLOOKUP(Tabla1[[#This Row],[COD SE]],HISTORICO,12,0),0)</f>
        <v>2679</v>
      </c>
      <c r="EP146" s="58">
        <f>+SUM(Tabla1[[#This Row],[EJECUTADO 01]:[EJECUTADO 03]])</f>
        <v>5358</v>
      </c>
      <c r="EQ146" s="58">
        <f>+SUM(Tabla1[[#This Row],[EJECUTADO 04]:[EJECUTADO 06]])</f>
        <v>10716</v>
      </c>
      <c r="ER146" s="58">
        <f>+SUM(Tabla1[[#This Row],[EJECUTADO 07]:[EJECUTADO 09]])</f>
        <v>5358</v>
      </c>
      <c r="ES146" s="58">
        <f>+SUM(Tabla1[[#This Row],[PF OCTUBRE]:[PF DICIEMBRE
]])</f>
        <v>11037</v>
      </c>
      <c r="ET146" s="58">
        <f>+SUM(Tabla1[[#This Row],[EJECUTADO 01]:[EJECUTADO 09]])</f>
        <v>21432</v>
      </c>
    </row>
    <row r="147" spans="1:150" ht="12.75" customHeight="1" x14ac:dyDescent="0.2">
      <c r="A147" s="369">
        <v>2025</v>
      </c>
      <c r="B147" s="369" t="s">
        <v>1969</v>
      </c>
      <c r="C147" s="369" t="s">
        <v>1970</v>
      </c>
      <c r="D147" s="369" t="s">
        <v>1971</v>
      </c>
      <c r="E147" s="369">
        <v>1650</v>
      </c>
      <c r="F147" s="369" t="s">
        <v>1599</v>
      </c>
      <c r="G147" s="369" t="s">
        <v>1999</v>
      </c>
      <c r="H147" s="369" t="s">
        <v>1606</v>
      </c>
      <c r="I147" s="369" t="s">
        <v>2000</v>
      </c>
      <c r="J147" s="369" t="s">
        <v>2037</v>
      </c>
      <c r="K147" s="369" t="s">
        <v>1975</v>
      </c>
      <c r="L147" s="369" t="s">
        <v>2034</v>
      </c>
      <c r="M147" s="369" t="s">
        <v>2038</v>
      </c>
      <c r="N147" s="369">
        <v>2</v>
      </c>
      <c r="O147" s="369" t="s">
        <v>2041</v>
      </c>
      <c r="P147" s="369" t="s">
        <v>2042</v>
      </c>
      <c r="Q147" s="369">
        <v>88</v>
      </c>
      <c r="R147" s="369">
        <v>0</v>
      </c>
      <c r="S147" s="369">
        <v>0</v>
      </c>
      <c r="T147" s="369">
        <v>0</v>
      </c>
      <c r="U147" s="369">
        <v>9</v>
      </c>
      <c r="V147" s="369" t="s">
        <v>1980</v>
      </c>
      <c r="W147" s="369" t="s">
        <v>1981</v>
      </c>
      <c r="X147" s="369" t="s">
        <v>1982</v>
      </c>
      <c r="Y147" s="369" t="s">
        <v>1983</v>
      </c>
      <c r="Z147" s="369" t="s">
        <v>1984</v>
      </c>
      <c r="AA147" s="369" t="s">
        <v>2004</v>
      </c>
      <c r="AB147" s="369" t="s">
        <v>1986</v>
      </c>
      <c r="AC147" s="369" t="s">
        <v>1672</v>
      </c>
      <c r="AD147" s="369" t="s">
        <v>1673</v>
      </c>
      <c r="AE147" s="369" t="s">
        <v>1678</v>
      </c>
      <c r="AF147" s="369" t="s">
        <v>1697</v>
      </c>
      <c r="AG147" s="369" t="s">
        <v>1698</v>
      </c>
      <c r="AH147" s="369">
        <v>3602</v>
      </c>
      <c r="AI147" s="369">
        <v>-2428</v>
      </c>
      <c r="AJ147" s="369">
        <v>1174</v>
      </c>
      <c r="AK147" s="370">
        <v>1173.2</v>
      </c>
      <c r="AL147" s="370">
        <v>1173.2</v>
      </c>
      <c r="AM147" s="370">
        <v>0</v>
      </c>
      <c r="AN147" s="370">
        <v>0</v>
      </c>
      <c r="AO147" s="370">
        <v>0</v>
      </c>
      <c r="AP147" s="370">
        <v>0</v>
      </c>
      <c r="AQ147" s="370">
        <v>0</v>
      </c>
      <c r="AR147" s="370">
        <v>0</v>
      </c>
      <c r="AS147" s="370">
        <v>0</v>
      </c>
      <c r="AT147" s="370">
        <v>1173.2</v>
      </c>
      <c r="AU147" s="370">
        <v>0</v>
      </c>
      <c r="AV147" s="370">
        <v>0</v>
      </c>
      <c r="AW147" s="370">
        <v>0</v>
      </c>
      <c r="AX147" s="370">
        <v>0</v>
      </c>
      <c r="AY147" s="370">
        <v>0</v>
      </c>
      <c r="AZ147" s="370">
        <v>0</v>
      </c>
      <c r="BA147" s="370">
        <v>0</v>
      </c>
      <c r="BB147" s="370">
        <v>0</v>
      </c>
      <c r="BC147" s="370">
        <v>0</v>
      </c>
      <c r="BD147" s="370">
        <v>0</v>
      </c>
      <c r="BE147" s="370">
        <v>0</v>
      </c>
      <c r="BF147" s="370">
        <v>0</v>
      </c>
      <c r="BG147" s="370">
        <v>1173.2</v>
      </c>
      <c r="BH147" s="370">
        <v>0</v>
      </c>
      <c r="BI147" s="370">
        <v>0</v>
      </c>
      <c r="BJ147" s="370">
        <v>0</v>
      </c>
      <c r="BK147" s="370">
        <v>0</v>
      </c>
      <c r="BL147" s="370">
        <v>0</v>
      </c>
      <c r="BM147" s="370">
        <v>0</v>
      </c>
      <c r="BN147" s="370">
        <v>0</v>
      </c>
      <c r="BO147" s="370">
        <v>0</v>
      </c>
      <c r="BP147" s="370">
        <v>0</v>
      </c>
      <c r="BQ147" s="370">
        <v>0</v>
      </c>
      <c r="BR147" s="370">
        <v>0</v>
      </c>
      <c r="BS147" s="370">
        <v>1173.2</v>
      </c>
      <c r="BT147" s="370">
        <v>0</v>
      </c>
      <c r="BU147" s="370">
        <v>0</v>
      </c>
      <c r="BV147" s="370">
        <v>0</v>
      </c>
      <c r="BW147" s="370">
        <v>0</v>
      </c>
      <c r="BX147" s="370">
        <v>0</v>
      </c>
      <c r="BY147" s="370">
        <v>0</v>
      </c>
      <c r="BZ147" s="370">
        <v>0</v>
      </c>
      <c r="CA147" s="370">
        <v>0</v>
      </c>
      <c r="CB147" s="370">
        <v>0</v>
      </c>
      <c r="CC147" s="370">
        <v>0</v>
      </c>
      <c r="CD147" s="370">
        <v>1173.2</v>
      </c>
      <c r="CE147" s="370">
        <v>0</v>
      </c>
      <c r="CF147" s="370">
        <v>0</v>
      </c>
      <c r="CG147" s="370">
        <v>0</v>
      </c>
      <c r="CH147" s="370">
        <v>0</v>
      </c>
      <c r="CI147" s="48" t="s">
        <v>1987</v>
      </c>
      <c r="CJ147" s="48" t="s">
        <v>1991</v>
      </c>
      <c r="CK147" s="48" t="s">
        <v>1987</v>
      </c>
      <c r="CL147" s="48" t="s">
        <v>1989</v>
      </c>
      <c r="CM147" s="48" t="s">
        <v>2021</v>
      </c>
      <c r="CN147" s="48" t="s">
        <v>1998</v>
      </c>
      <c r="CO147" s="48" t="str">
        <f t="shared" si="40"/>
        <v>2.3.2.7.11.99</v>
      </c>
      <c r="CP147" s="48" t="str">
        <f>+VLOOKUP(Tabla1[[#This Row],[ESPECÍFICA]],CLASIFICADOR_,2,0)</f>
        <v>2.3.2.7.11.99 - SERVICIOS DIVERSOS</v>
      </c>
      <c r="CQ147" s="48" t="str">
        <f>+VLOOKUP(Tabla1[[#This Row],[ESPECÍFICA]],CLASIFICADOR_,3,0)</f>
        <v>2.3.2.7 - SERVICIOS PROFESIONALES Y TECNICOS</v>
      </c>
      <c r="CR147" s="48" t="str">
        <f>+VLOOKUP(Tabla1[[#This Row],[ESPECÍFICA]],CLASIFICADOR_,4,0)</f>
        <v xml:space="preserve"> </v>
      </c>
      <c r="CS147" s="48">
        <f>+VLOOKUP(Tabla1[[#This Row],[ESPECÍFICA]],CLASIFICADOR_,5,0)</f>
        <v>0</v>
      </c>
      <c r="CT147" s="113" t="str">
        <f>+VLOOKUP(Tabla1[[#This Row],[ESPECÍFICA]],CLASIFICADOR_,6,0)</f>
        <v>Partidas restringidas</v>
      </c>
      <c r="CU147" s="48">
        <f>+VLOOKUP(Tabla1[[#This Row],[ESPECÍFICA]],CLASIFICADOR_,7,0)</f>
        <v>9.1300000000000008</v>
      </c>
      <c r="CV147" s="48">
        <f>+VLOOKUP(Tabla1[[#This Row],[ESPECÍFICA]],CLASIFICADOR_,8,0)</f>
        <v>10</v>
      </c>
      <c r="CW147" s="113" t="str">
        <f>+CONCATENATE("2.",Tabla1[[#This Row],[generica]])</f>
        <v>2.3.BIENES Y SERVICIOS</v>
      </c>
      <c r="CX147" s="48" t="str">
        <f t="shared" si="29"/>
        <v>0009-OTI</v>
      </c>
      <c r="CY147" s="113" t="str">
        <f t="shared" si="30"/>
        <v>0009-OTI</v>
      </c>
      <c r="CZ147" s="20" t="str">
        <f t="shared" si="31"/>
        <v>0009-OTI</v>
      </c>
      <c r="DA147" s="113" t="str">
        <f>+CONCATENATE(Tabla1[[#This Row],[CC COMPLETO]],Tabla1[[#This Row],[ESPECÍFICA]])</f>
        <v>0009-OTI2.3.2.7.11.99</v>
      </c>
      <c r="DB147" s="49">
        <f t="shared" si="32"/>
        <v>1173.2</v>
      </c>
      <c r="DC147" s="49">
        <f t="shared" si="33"/>
        <v>1173.2</v>
      </c>
      <c r="DD147" s="49">
        <f t="shared" si="34"/>
        <v>1173.2</v>
      </c>
      <c r="DE147" s="49">
        <f t="shared" si="35"/>
        <v>0.79999999999995453</v>
      </c>
      <c r="DF147" s="49">
        <f t="shared" si="36"/>
        <v>0</v>
      </c>
      <c r="DG147" s="49">
        <f t="shared" si="37"/>
        <v>0</v>
      </c>
      <c r="DH147" s="49">
        <f t="shared" si="38"/>
        <v>0.79999999999995453</v>
      </c>
      <c r="DI147" s="50">
        <f t="shared" si="39"/>
        <v>0.32570794003331482</v>
      </c>
      <c r="DJ147" s="78">
        <f>+SUM(Tabla1[[#This Row],[EJECUTADO 01]:[EJECUTADO 06]])</f>
        <v>0</v>
      </c>
      <c r="DK147" s="78">
        <f>+Tabla1[[#This Row],[mto_devenga_01]]</f>
        <v>0</v>
      </c>
      <c r="DL147" s="78">
        <f>+Tabla1[[#This Row],[mto_devenga_02]]</f>
        <v>0</v>
      </c>
      <c r="DM147" s="78">
        <f>+Tabla1[[#This Row],[mto_devenga_03]]</f>
        <v>0</v>
      </c>
      <c r="DN147" s="78">
        <f>+Tabla1[[#This Row],[mto_devenga_04]]</f>
        <v>0</v>
      </c>
      <c r="DO147" s="78">
        <f>+Tabla1[[#This Row],[mto_devenga_05]]</f>
        <v>0</v>
      </c>
      <c r="DP147" s="76">
        <f>+Tabla1[[#This Row],[mto_devenga_06]]</f>
        <v>0</v>
      </c>
      <c r="DQ147" s="76">
        <f>+Tabla1[[#This Row],[mto_devenga_07]]</f>
        <v>0</v>
      </c>
      <c r="DR147" s="76">
        <f>+Tabla1[[#This Row],[mto_devenga_08]]</f>
        <v>0</v>
      </c>
      <c r="DS147" s="76">
        <f>+Tabla1[[#This Row],[mto_devenga_09]]</f>
        <v>1173.2</v>
      </c>
      <c r="DT147" s="76">
        <f>IFERROR(VLOOKUP(Tabla1[[#This Row],[COD SE]],PF_OCTUBRE,14,0),"0")</f>
        <v>0</v>
      </c>
      <c r="DU147" s="76">
        <f>IFERROR(VLOOKUP(Tabla1[[#This Row],[COD SE]],PF_OCTUBRE,15,0),"0")</f>
        <v>0</v>
      </c>
      <c r="DV147" s="76">
        <f>IFERROR(VLOOKUP(Tabla1[[#This Row],[COD SE]],PF_OCTUBRE,16,0),"0")</f>
        <v>0.8</v>
      </c>
      <c r="DW147" s="76">
        <f>+SUM(Tabla1[[#This Row],[EJECUTADO 01]:[PF DICIEMBRE
]])</f>
        <v>1174</v>
      </c>
      <c r="DX147" s="76">
        <f>IFERROR(VLOOKUP(Tabla1[[#This Row],[COD SE]],PF_OCTUBRE,18,0),"0")</f>
        <v>0</v>
      </c>
      <c r="DY147" s="76">
        <f>IFERROR(VLOOKUP(Tabla1[[#This Row],[COD SE]],PF_OCTUBRE,19,0),"0")</f>
        <v>0</v>
      </c>
      <c r="DZ147" s="76">
        <f>IFERROR(VLOOKUP(Tabla1[[#This Row],[COD SE]],PF_OCTUBRE,20,0),"0")</f>
        <v>0</v>
      </c>
      <c r="EA147" s="76">
        <f>+Tabla1[[#This Row],[TOTAL EJEC REAL]]+Tabla1[[#This Row],[SALDO FINAL]]</f>
        <v>1174</v>
      </c>
      <c r="EB147" s="76">
        <f>IFERROR(VLOOKUP(Tabla1[[#This Row],[COD SE]],PF_OCTUBRE,22,0),"0")</f>
        <v>0.8</v>
      </c>
      <c r="EC147" s="76">
        <f>+IFERROR(VLOOKUP(Tabla1[[#This Row],[COD SE]],SALDO_ESC_2,7,0),0)</f>
        <v>0</v>
      </c>
      <c r="ED147" s="76">
        <f>+IFERROR(VLOOKUP(Tabla1[[#This Row],[COD SE]],SALDO_ESC_3,7,0),0)</f>
        <v>0</v>
      </c>
      <c r="EE147" s="76">
        <f>+Tabla1[[#This Row],[mto_pim]]-Tabla1[[#This Row],[TRANSF ESC2 ]]</f>
        <v>1174</v>
      </c>
      <c r="EF147" s="76">
        <f>+Tabla1[[#This Row],[mto_pim]]-Tabla1[[#This Row],[TRANFS ESC 3 ]]</f>
        <v>1174</v>
      </c>
      <c r="EG147" s="76">
        <f>+IFERROR(VLOOKUP(Tabla1[[#This Row],[COD SE]],HISTORICO,4,0),0)</f>
        <v>0</v>
      </c>
      <c r="EH147" s="76">
        <f>+IFERROR(VLOOKUP(Tabla1[[#This Row],[COD SE]],HISTORICO,5,0),0)</f>
        <v>0</v>
      </c>
      <c r="EI147" s="76">
        <f>+IFERROR(VLOOKUP(Tabla1[[#This Row],[COD SE]],HISTORICO,6,0),0)</f>
        <v>0</v>
      </c>
      <c r="EJ147" s="76">
        <f>+IFERROR(VLOOKUP(Tabla1[[#This Row],[COD SE]],HISTORICO,7,0),0)</f>
        <v>0</v>
      </c>
      <c r="EK147" s="76">
        <f>+IFERROR(VLOOKUP(Tabla1[[#This Row],[COD SE]],HISTORICO,8,0),0)</f>
        <v>3602</v>
      </c>
      <c r="EL147" s="76">
        <f>+IFERROR(VLOOKUP(Tabla1[[#This Row],[COD SE]],HISTORICO,9,0),0)</f>
        <v>3602</v>
      </c>
      <c r="EM147" s="76">
        <f>+IFERROR(VLOOKUP(Tabla1[[#This Row],[COD SE]],HISTORICO,10,0),0)</f>
        <v>2000</v>
      </c>
      <c r="EN147" s="76">
        <f>+IFERROR(VLOOKUP(Tabla1[[#This Row],[COD SE]],HISTORICO,11,0),0)</f>
        <v>1174</v>
      </c>
      <c r="EO147" s="76">
        <f>+IFERROR(VLOOKUP(Tabla1[[#This Row],[COD SE]],HISTORICO,12,0),0)</f>
        <v>1173.2</v>
      </c>
      <c r="EP147" s="58">
        <f>+SUM(Tabla1[[#This Row],[EJECUTADO 01]:[EJECUTADO 03]])</f>
        <v>0</v>
      </c>
      <c r="EQ147" s="58">
        <f>+SUM(Tabla1[[#This Row],[EJECUTADO 04]:[EJECUTADO 06]])</f>
        <v>0</v>
      </c>
      <c r="ER147" s="58">
        <f>+SUM(Tabla1[[#This Row],[EJECUTADO 07]:[EJECUTADO 09]])</f>
        <v>1173.2</v>
      </c>
      <c r="ES147" s="58">
        <f>+SUM(Tabla1[[#This Row],[PF OCTUBRE]:[PF DICIEMBRE
]])</f>
        <v>0.8</v>
      </c>
      <c r="ET147" s="58">
        <f>+SUM(Tabla1[[#This Row],[EJECUTADO 01]:[EJECUTADO 09]])</f>
        <v>1173.2</v>
      </c>
    </row>
    <row r="148" spans="1:150" ht="12.75" customHeight="1" x14ac:dyDescent="0.2">
      <c r="A148" s="369">
        <v>2025</v>
      </c>
      <c r="B148" s="369" t="s">
        <v>1969</v>
      </c>
      <c r="C148" s="369" t="s">
        <v>1970</v>
      </c>
      <c r="D148" s="369" t="s">
        <v>1971</v>
      </c>
      <c r="E148" s="369">
        <v>1650</v>
      </c>
      <c r="F148" s="369" t="s">
        <v>1599</v>
      </c>
      <c r="G148" s="369" t="s">
        <v>1999</v>
      </c>
      <c r="H148" s="369" t="s">
        <v>1606</v>
      </c>
      <c r="I148" s="369" t="s">
        <v>2000</v>
      </c>
      <c r="J148" s="369" t="s">
        <v>2037</v>
      </c>
      <c r="K148" s="369" t="s">
        <v>1975</v>
      </c>
      <c r="L148" s="369" t="s">
        <v>2034</v>
      </c>
      <c r="M148" s="369" t="s">
        <v>2038</v>
      </c>
      <c r="N148" s="369">
        <v>2</v>
      </c>
      <c r="O148" s="369" t="s">
        <v>2041</v>
      </c>
      <c r="P148" s="369" t="s">
        <v>2042</v>
      </c>
      <c r="Q148" s="369">
        <v>88</v>
      </c>
      <c r="R148" s="369">
        <v>0</v>
      </c>
      <c r="S148" s="369">
        <v>0</v>
      </c>
      <c r="T148" s="369">
        <v>0</v>
      </c>
      <c r="U148" s="369">
        <v>9</v>
      </c>
      <c r="V148" s="369" t="s">
        <v>1980</v>
      </c>
      <c r="W148" s="369" t="s">
        <v>1981</v>
      </c>
      <c r="X148" s="369" t="s">
        <v>1982</v>
      </c>
      <c r="Y148" s="369" t="s">
        <v>1983</v>
      </c>
      <c r="Z148" s="369" t="s">
        <v>1984</v>
      </c>
      <c r="AA148" s="369" t="s">
        <v>2004</v>
      </c>
      <c r="AB148" s="369" t="s">
        <v>1986</v>
      </c>
      <c r="AC148" s="369" t="s">
        <v>1672</v>
      </c>
      <c r="AD148" s="369" t="s">
        <v>1673</v>
      </c>
      <c r="AE148" s="369" t="s">
        <v>1678</v>
      </c>
      <c r="AF148" s="369" t="s">
        <v>1740</v>
      </c>
      <c r="AG148" s="369" t="s">
        <v>1743</v>
      </c>
      <c r="AH148" s="369">
        <v>37000</v>
      </c>
      <c r="AI148" s="369">
        <v>16300</v>
      </c>
      <c r="AJ148" s="369">
        <v>53300</v>
      </c>
      <c r="AK148" s="370">
        <v>15500</v>
      </c>
      <c r="AL148" s="370">
        <v>15500</v>
      </c>
      <c r="AM148" s="370">
        <v>0</v>
      </c>
      <c r="AN148" s="370">
        <v>0</v>
      </c>
      <c r="AO148" s="370">
        <v>0</v>
      </c>
      <c r="AP148" s="370">
        <v>0</v>
      </c>
      <c r="AQ148" s="370">
        <v>0</v>
      </c>
      <c r="AR148" s="370">
        <v>0</v>
      </c>
      <c r="AS148" s="370">
        <v>0</v>
      </c>
      <c r="AT148" s="370">
        <v>15500</v>
      </c>
      <c r="AU148" s="370">
        <v>0</v>
      </c>
      <c r="AV148" s="370">
        <v>0</v>
      </c>
      <c r="AW148" s="370">
        <v>0</v>
      </c>
      <c r="AX148" s="370">
        <v>0</v>
      </c>
      <c r="AY148" s="370">
        <v>0</v>
      </c>
      <c r="AZ148" s="370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0">
        <v>0</v>
      </c>
      <c r="BG148" s="370">
        <v>15500</v>
      </c>
      <c r="BH148" s="370">
        <v>0</v>
      </c>
      <c r="BI148" s="370">
        <v>0</v>
      </c>
      <c r="BJ148" s="370">
        <v>0</v>
      </c>
      <c r="BK148" s="370">
        <v>0</v>
      </c>
      <c r="BL148" s="370">
        <v>0</v>
      </c>
      <c r="BM148" s="370">
        <v>0</v>
      </c>
      <c r="BN148" s="370">
        <v>0</v>
      </c>
      <c r="BO148" s="370">
        <v>0</v>
      </c>
      <c r="BP148" s="370">
        <v>0</v>
      </c>
      <c r="BQ148" s="370">
        <v>0</v>
      </c>
      <c r="BR148" s="370">
        <v>0</v>
      </c>
      <c r="BS148" s="370">
        <v>15500</v>
      </c>
      <c r="BT148" s="370">
        <v>0</v>
      </c>
      <c r="BU148" s="370">
        <v>0</v>
      </c>
      <c r="BV148" s="370">
        <v>0</v>
      </c>
      <c r="BW148" s="370">
        <v>0</v>
      </c>
      <c r="BX148" s="370">
        <v>0</v>
      </c>
      <c r="BY148" s="370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15500</v>
      </c>
      <c r="CE148" s="370">
        <v>0</v>
      </c>
      <c r="CF148" s="370">
        <v>0</v>
      </c>
      <c r="CG148" s="370">
        <v>0</v>
      </c>
      <c r="CH148" s="370">
        <v>0</v>
      </c>
      <c r="CI148" s="48" t="s">
        <v>1987</v>
      </c>
      <c r="CJ148" s="48" t="s">
        <v>1991</v>
      </c>
      <c r="CK148" s="48" t="s">
        <v>1987</v>
      </c>
      <c r="CL148" s="48" t="s">
        <v>1989</v>
      </c>
      <c r="CM148" s="48" t="s">
        <v>1993</v>
      </c>
      <c r="CN148" s="48" t="s">
        <v>1987</v>
      </c>
      <c r="CO148" s="48" t="str">
        <f t="shared" si="40"/>
        <v>2.3.2.7.4.2</v>
      </c>
      <c r="CP148" s="48" t="str">
        <f>+VLOOKUP(Tabla1[[#This Row],[ESPECÍFICA]],CLASIFICADOR_,2,0)</f>
        <v>2.3.2.7.4.2 - PROCESAMIENTOS DE DATOS</v>
      </c>
      <c r="CQ148" s="48" t="str">
        <f>+VLOOKUP(Tabla1[[#This Row],[ESPECÍFICA]],CLASIFICADOR_,3,0)</f>
        <v>2.3.2.7 - SERVICIOS PROFESIONALES Y TECNICOS</v>
      </c>
      <c r="CR148" s="48" t="str">
        <f>+VLOOKUP(Tabla1[[#This Row],[ESPECÍFICA]],CLASIFICADOR_,4,0)</f>
        <v xml:space="preserve"> </v>
      </c>
      <c r="CS148" s="48">
        <f>+VLOOKUP(Tabla1[[#This Row],[ESPECÍFICA]],CLASIFICADOR_,5,0)</f>
        <v>0</v>
      </c>
      <c r="CT148" s="113" t="str">
        <f>+VLOOKUP(Tabla1[[#This Row],[ESPECÍFICA]],CLASIFICADOR_,6,0)</f>
        <v>N/R</v>
      </c>
      <c r="CU148" s="48" t="str">
        <f>+VLOOKUP(Tabla1[[#This Row],[ESPECÍFICA]],CLASIFICADOR_,7,0)</f>
        <v>N/R</v>
      </c>
      <c r="CV148" s="48">
        <f>+VLOOKUP(Tabla1[[#This Row],[ESPECÍFICA]],CLASIFICADOR_,8,0)</f>
        <v>0</v>
      </c>
      <c r="CW148" s="113" t="str">
        <f>+CONCATENATE("2.",Tabla1[[#This Row],[generica]])</f>
        <v>2.3.BIENES Y SERVICIOS</v>
      </c>
      <c r="CX148" s="48" t="str">
        <f t="shared" si="29"/>
        <v>0009-OTI</v>
      </c>
      <c r="CY148" s="113" t="str">
        <f t="shared" si="30"/>
        <v>0009-OTI</v>
      </c>
      <c r="CZ148" s="20" t="str">
        <f t="shared" si="31"/>
        <v>0009-OTI</v>
      </c>
      <c r="DA148" s="113" t="str">
        <f>+CONCATENATE(Tabla1[[#This Row],[CC COMPLETO]],Tabla1[[#This Row],[ESPECÍFICA]])</f>
        <v>0009-OTI2.3.2.7.4.2</v>
      </c>
      <c r="DB148" s="49">
        <f t="shared" si="32"/>
        <v>15500</v>
      </c>
      <c r="DC148" s="49">
        <f t="shared" si="33"/>
        <v>15500</v>
      </c>
      <c r="DD148" s="49">
        <f t="shared" si="34"/>
        <v>15500</v>
      </c>
      <c r="DE148" s="49">
        <f t="shared" si="35"/>
        <v>37800</v>
      </c>
      <c r="DF148" s="49">
        <f t="shared" si="36"/>
        <v>0</v>
      </c>
      <c r="DG148" s="49">
        <f t="shared" si="37"/>
        <v>0</v>
      </c>
      <c r="DH148" s="49">
        <f t="shared" si="38"/>
        <v>37800</v>
      </c>
      <c r="DI148" s="50">
        <f t="shared" si="39"/>
        <v>0.41891891891891891</v>
      </c>
      <c r="DJ148" s="78">
        <f>+SUM(Tabla1[[#This Row],[EJECUTADO 01]:[EJECUTADO 06]])</f>
        <v>0</v>
      </c>
      <c r="DK148" s="78">
        <f>+Tabla1[[#This Row],[mto_devenga_01]]</f>
        <v>0</v>
      </c>
      <c r="DL148" s="78">
        <f>+Tabla1[[#This Row],[mto_devenga_02]]</f>
        <v>0</v>
      </c>
      <c r="DM148" s="78">
        <f>+Tabla1[[#This Row],[mto_devenga_03]]</f>
        <v>0</v>
      </c>
      <c r="DN148" s="78">
        <f>+Tabla1[[#This Row],[mto_devenga_04]]</f>
        <v>0</v>
      </c>
      <c r="DO148" s="78">
        <f>+Tabla1[[#This Row],[mto_devenga_05]]</f>
        <v>0</v>
      </c>
      <c r="DP148" s="76">
        <f>+Tabla1[[#This Row],[mto_devenga_06]]</f>
        <v>0</v>
      </c>
      <c r="DQ148" s="76">
        <f>+Tabla1[[#This Row],[mto_devenga_07]]</f>
        <v>0</v>
      </c>
      <c r="DR148" s="76">
        <f>+Tabla1[[#This Row],[mto_devenga_08]]</f>
        <v>0</v>
      </c>
      <c r="DS148" s="76">
        <f>+Tabla1[[#This Row],[mto_devenga_09]]</f>
        <v>15500</v>
      </c>
      <c r="DT148" s="76">
        <f>IFERROR(VLOOKUP(Tabla1[[#This Row],[COD SE]],PF_OCTUBRE,14,0),"0")</f>
        <v>0</v>
      </c>
      <c r="DU148" s="76">
        <f>IFERROR(VLOOKUP(Tabla1[[#This Row],[COD SE]],PF_OCTUBRE,15,0),"0")</f>
        <v>0</v>
      </c>
      <c r="DV148" s="76">
        <f>IFERROR(VLOOKUP(Tabla1[[#This Row],[COD SE]],PF_OCTUBRE,16,0),"0")</f>
        <v>37800</v>
      </c>
      <c r="DW148" s="76">
        <f>+SUM(Tabla1[[#This Row],[EJECUTADO 01]:[PF DICIEMBRE
]])</f>
        <v>53300</v>
      </c>
      <c r="DX148" s="76">
        <f>IFERROR(VLOOKUP(Tabla1[[#This Row],[COD SE]],PF_OCTUBRE,18,0),"0")</f>
        <v>0</v>
      </c>
      <c r="DY148" s="76">
        <f>IFERROR(VLOOKUP(Tabla1[[#This Row],[COD SE]],PF_OCTUBRE,19,0),"0")</f>
        <v>0</v>
      </c>
      <c r="DZ148" s="76">
        <f>IFERROR(VLOOKUP(Tabla1[[#This Row],[COD SE]],PF_OCTUBRE,20,0),"0")</f>
        <v>0</v>
      </c>
      <c r="EA148" s="76">
        <f>+Tabla1[[#This Row],[TOTAL EJEC REAL]]+Tabla1[[#This Row],[SALDO FINAL]]</f>
        <v>53300</v>
      </c>
      <c r="EB148" s="76">
        <f>IFERROR(VLOOKUP(Tabla1[[#This Row],[COD SE]],PF_OCTUBRE,22,0),"0")</f>
        <v>37800</v>
      </c>
      <c r="EC148" s="76">
        <f>+IFERROR(VLOOKUP(Tabla1[[#This Row],[COD SE]],SALDO_ESC_2,7,0),0)</f>
        <v>0</v>
      </c>
      <c r="ED148" s="76">
        <f>+IFERROR(VLOOKUP(Tabla1[[#This Row],[COD SE]],SALDO_ESC_3,7,0),0)</f>
        <v>0</v>
      </c>
      <c r="EE148" s="76">
        <f>+Tabla1[[#This Row],[mto_pim]]-Tabla1[[#This Row],[TRANSF ESC2 ]]</f>
        <v>53300</v>
      </c>
      <c r="EF148" s="76">
        <f>+Tabla1[[#This Row],[mto_pim]]-Tabla1[[#This Row],[TRANFS ESC 3 ]]</f>
        <v>53300</v>
      </c>
      <c r="EG148" s="76">
        <f>+IFERROR(VLOOKUP(Tabla1[[#This Row],[COD SE]],HISTORICO,4,0),0)</f>
        <v>0</v>
      </c>
      <c r="EH148" s="76">
        <f>+IFERROR(VLOOKUP(Tabla1[[#This Row],[COD SE]],HISTORICO,5,0),0)</f>
        <v>0</v>
      </c>
      <c r="EI148" s="76">
        <f>+IFERROR(VLOOKUP(Tabla1[[#This Row],[COD SE]],HISTORICO,6,0),0)</f>
        <v>0</v>
      </c>
      <c r="EJ148" s="76">
        <f>+IFERROR(VLOOKUP(Tabla1[[#This Row],[COD SE]],HISTORICO,7,0),0)</f>
        <v>0</v>
      </c>
      <c r="EK148" s="76">
        <f>+IFERROR(VLOOKUP(Tabla1[[#This Row],[COD SE]],HISTORICO,8,0),0)</f>
        <v>0</v>
      </c>
      <c r="EL148" s="76">
        <f>+IFERROR(VLOOKUP(Tabla1[[#This Row],[COD SE]],HISTORICO,9,0),0)</f>
        <v>0</v>
      </c>
      <c r="EM148" s="76">
        <f>+IFERROR(VLOOKUP(Tabla1[[#This Row],[COD SE]],HISTORICO,10,0),0)</f>
        <v>0</v>
      </c>
      <c r="EN148" s="76">
        <f>+IFERROR(VLOOKUP(Tabla1[[#This Row],[COD SE]],HISTORICO,11,0),0)</f>
        <v>37000</v>
      </c>
      <c r="EO148" s="76">
        <f>+IFERROR(VLOOKUP(Tabla1[[#This Row],[COD SE]],HISTORICO,12,0),0)</f>
        <v>15500</v>
      </c>
      <c r="EP148" s="58">
        <f>+SUM(Tabla1[[#This Row],[EJECUTADO 01]:[EJECUTADO 03]])</f>
        <v>0</v>
      </c>
      <c r="EQ148" s="58">
        <f>+SUM(Tabla1[[#This Row],[EJECUTADO 04]:[EJECUTADO 06]])</f>
        <v>0</v>
      </c>
      <c r="ER148" s="58">
        <f>+SUM(Tabla1[[#This Row],[EJECUTADO 07]:[EJECUTADO 09]])</f>
        <v>15500</v>
      </c>
      <c r="ES148" s="58">
        <f>+SUM(Tabla1[[#This Row],[PF OCTUBRE]:[PF DICIEMBRE
]])</f>
        <v>37800</v>
      </c>
      <c r="ET148" s="58">
        <f>+SUM(Tabla1[[#This Row],[EJECUTADO 01]:[EJECUTADO 09]])</f>
        <v>15500</v>
      </c>
    </row>
    <row r="149" spans="1:150" ht="12.75" customHeight="1" x14ac:dyDescent="0.2">
      <c r="A149" s="369">
        <v>2025</v>
      </c>
      <c r="B149" s="369" t="s">
        <v>1969</v>
      </c>
      <c r="C149" s="369" t="s">
        <v>1970</v>
      </c>
      <c r="D149" s="369" t="s">
        <v>1971</v>
      </c>
      <c r="E149" s="369">
        <v>1650</v>
      </c>
      <c r="F149" s="369" t="s">
        <v>1599</v>
      </c>
      <c r="G149" s="369" t="s">
        <v>1999</v>
      </c>
      <c r="H149" s="369" t="s">
        <v>1606</v>
      </c>
      <c r="I149" s="369" t="s">
        <v>2000</v>
      </c>
      <c r="J149" s="369" t="s">
        <v>2037</v>
      </c>
      <c r="K149" s="369" t="s">
        <v>1975</v>
      </c>
      <c r="L149" s="369" t="s">
        <v>2034</v>
      </c>
      <c r="M149" s="369" t="s">
        <v>2038</v>
      </c>
      <c r="N149" s="369">
        <v>2</v>
      </c>
      <c r="O149" s="369" t="s">
        <v>2041</v>
      </c>
      <c r="P149" s="369" t="s">
        <v>2042</v>
      </c>
      <c r="Q149" s="369">
        <v>88</v>
      </c>
      <c r="R149" s="369">
        <v>0</v>
      </c>
      <c r="S149" s="369">
        <v>0</v>
      </c>
      <c r="T149" s="369">
        <v>0</v>
      </c>
      <c r="U149" s="369">
        <v>9</v>
      </c>
      <c r="V149" s="369" t="s">
        <v>1980</v>
      </c>
      <c r="W149" s="369" t="s">
        <v>1981</v>
      </c>
      <c r="X149" s="369" t="s">
        <v>1982</v>
      </c>
      <c r="Y149" s="369" t="s">
        <v>1983</v>
      </c>
      <c r="Z149" s="369" t="s">
        <v>1984</v>
      </c>
      <c r="AA149" s="369" t="s">
        <v>2004</v>
      </c>
      <c r="AB149" s="369" t="s">
        <v>1986</v>
      </c>
      <c r="AC149" s="369" t="s">
        <v>1672</v>
      </c>
      <c r="AD149" s="369" t="s">
        <v>1673</v>
      </c>
      <c r="AE149" s="369" t="s">
        <v>1678</v>
      </c>
      <c r="AF149" s="369" t="s">
        <v>1740</v>
      </c>
      <c r="AG149" s="369" t="s">
        <v>1815</v>
      </c>
      <c r="AH149" s="369">
        <v>0</v>
      </c>
      <c r="AI149" s="369">
        <v>42800</v>
      </c>
      <c r="AJ149" s="369">
        <v>42800</v>
      </c>
      <c r="AK149" s="370">
        <v>0</v>
      </c>
      <c r="AL149" s="370">
        <v>0</v>
      </c>
      <c r="AM149" s="370">
        <v>0</v>
      </c>
      <c r="AN149" s="370">
        <v>0</v>
      </c>
      <c r="AO149" s="370">
        <v>0</v>
      </c>
      <c r="AP149" s="370">
        <v>0</v>
      </c>
      <c r="AQ149" s="370">
        <v>0</v>
      </c>
      <c r="AR149" s="370">
        <v>0</v>
      </c>
      <c r="AS149" s="370">
        <v>0</v>
      </c>
      <c r="AT149" s="370">
        <v>0</v>
      </c>
      <c r="AU149" s="370">
        <v>0</v>
      </c>
      <c r="AV149" s="370">
        <v>0</v>
      </c>
      <c r="AW149" s="370">
        <v>0</v>
      </c>
      <c r="AX149" s="370">
        <v>0</v>
      </c>
      <c r="AY149" s="370">
        <v>0</v>
      </c>
      <c r="AZ149" s="370">
        <v>0</v>
      </c>
      <c r="BA149" s="370">
        <v>0</v>
      </c>
      <c r="BB149" s="370">
        <v>0</v>
      </c>
      <c r="BC149" s="370">
        <v>0</v>
      </c>
      <c r="BD149" s="370">
        <v>0</v>
      </c>
      <c r="BE149" s="370">
        <v>0</v>
      </c>
      <c r="BF149" s="370">
        <v>0</v>
      </c>
      <c r="BG149" s="370">
        <v>0</v>
      </c>
      <c r="BH149" s="370">
        <v>0</v>
      </c>
      <c r="BI149" s="370">
        <v>0</v>
      </c>
      <c r="BJ149" s="370">
        <v>0</v>
      </c>
      <c r="BK149" s="370">
        <v>0</v>
      </c>
      <c r="BL149" s="370">
        <v>0</v>
      </c>
      <c r="BM149" s="370">
        <v>0</v>
      </c>
      <c r="BN149" s="370">
        <v>0</v>
      </c>
      <c r="BO149" s="370">
        <v>0</v>
      </c>
      <c r="BP149" s="370">
        <v>0</v>
      </c>
      <c r="BQ149" s="370">
        <v>0</v>
      </c>
      <c r="BR149" s="370">
        <v>0</v>
      </c>
      <c r="BS149" s="370">
        <v>0</v>
      </c>
      <c r="BT149" s="370">
        <v>0</v>
      </c>
      <c r="BU149" s="370">
        <v>0</v>
      </c>
      <c r="BV149" s="370">
        <v>0</v>
      </c>
      <c r="BW149" s="370">
        <v>0</v>
      </c>
      <c r="BX149" s="370">
        <v>0</v>
      </c>
      <c r="BY149" s="370">
        <v>0</v>
      </c>
      <c r="BZ149" s="370">
        <v>0</v>
      </c>
      <c r="CA149" s="370">
        <v>0</v>
      </c>
      <c r="CB149" s="370">
        <v>0</v>
      </c>
      <c r="CC149" s="370">
        <v>0</v>
      </c>
      <c r="CD149" s="370">
        <v>0</v>
      </c>
      <c r="CE149" s="370">
        <v>0</v>
      </c>
      <c r="CF149" s="370">
        <v>0</v>
      </c>
      <c r="CG149" s="370">
        <v>0</v>
      </c>
      <c r="CH149" s="370">
        <v>0</v>
      </c>
      <c r="CI149" s="48" t="s">
        <v>1987</v>
      </c>
      <c r="CJ149" s="48" t="s">
        <v>1991</v>
      </c>
      <c r="CK149" s="48" t="s">
        <v>1987</v>
      </c>
      <c r="CL149" s="48" t="s">
        <v>1989</v>
      </c>
      <c r="CM149" s="48" t="s">
        <v>1993</v>
      </c>
      <c r="CN149" s="48" t="s">
        <v>1991</v>
      </c>
      <c r="CO149" s="48" t="str">
        <f t="shared" si="40"/>
        <v>2.3.2.7.4.3</v>
      </c>
      <c r="CP149" s="48" t="str">
        <f>+VLOOKUP(Tabla1[[#This Row],[ESPECÍFICA]],CLASIFICADOR_,2,0)</f>
        <v>2.3.2.7.4.3 - SOPORTE TECNICO</v>
      </c>
      <c r="CQ149" s="48" t="str">
        <f>+VLOOKUP(Tabla1[[#This Row],[ESPECÍFICA]],CLASIFICADOR_,3,0)</f>
        <v>2.3.2.7 - SERVICIOS PROFESIONALES Y TECNICOS</v>
      </c>
      <c r="CR149" s="48" t="str">
        <f>+VLOOKUP(Tabla1[[#This Row],[ESPECÍFICA]],CLASIFICADOR_,4,0)</f>
        <v xml:space="preserve"> </v>
      </c>
      <c r="CS149" s="48">
        <f>+VLOOKUP(Tabla1[[#This Row],[ESPECÍFICA]],CLASIFICADOR_,5,0)</f>
        <v>0</v>
      </c>
      <c r="CT149" s="113" t="str">
        <f>+VLOOKUP(Tabla1[[#This Row],[ESPECÍFICA]],CLASIFICADOR_,6,0)</f>
        <v>N/R</v>
      </c>
      <c r="CU149" s="48" t="str">
        <f>+VLOOKUP(Tabla1[[#This Row],[ESPECÍFICA]],CLASIFICADOR_,7,0)</f>
        <v>N/R</v>
      </c>
      <c r="CV149" s="48">
        <f>+VLOOKUP(Tabla1[[#This Row],[ESPECÍFICA]],CLASIFICADOR_,8,0)</f>
        <v>0</v>
      </c>
      <c r="CW149" s="113" t="str">
        <f>+CONCATENATE("2.",Tabla1[[#This Row],[generica]])</f>
        <v>2.3.BIENES Y SERVICIOS</v>
      </c>
      <c r="CX149" s="48" t="str">
        <f t="shared" si="29"/>
        <v>0009-OTI</v>
      </c>
      <c r="CY149" s="113" t="str">
        <f t="shared" si="30"/>
        <v>0009-OTI</v>
      </c>
      <c r="CZ149" s="20" t="str">
        <f t="shared" si="31"/>
        <v>0009-OTI</v>
      </c>
      <c r="DA149" s="113" t="str">
        <f>+CONCATENATE(Tabla1[[#This Row],[CC COMPLETO]],Tabla1[[#This Row],[ESPECÍFICA]])</f>
        <v>0009-OTI2.3.2.7.4.3</v>
      </c>
      <c r="DB149" s="49">
        <f t="shared" si="32"/>
        <v>0</v>
      </c>
      <c r="DC149" s="49">
        <f t="shared" si="33"/>
        <v>0</v>
      </c>
      <c r="DD149" s="49">
        <f t="shared" si="34"/>
        <v>0</v>
      </c>
      <c r="DE149" s="49">
        <f t="shared" si="35"/>
        <v>42800</v>
      </c>
      <c r="DF149" s="49">
        <f t="shared" si="36"/>
        <v>0</v>
      </c>
      <c r="DG149" s="49">
        <f t="shared" si="37"/>
        <v>0</v>
      </c>
      <c r="DH149" s="49">
        <f t="shared" si="38"/>
        <v>42800</v>
      </c>
      <c r="DI149" s="50">
        <f t="shared" si="39"/>
        <v>0</v>
      </c>
      <c r="DJ149" s="78">
        <f>+SUM(Tabla1[[#This Row],[EJECUTADO 01]:[EJECUTADO 06]])</f>
        <v>0</v>
      </c>
      <c r="DK149" s="78">
        <f>+Tabla1[[#This Row],[mto_devenga_01]]</f>
        <v>0</v>
      </c>
      <c r="DL149" s="78">
        <f>+Tabla1[[#This Row],[mto_devenga_02]]</f>
        <v>0</v>
      </c>
      <c r="DM149" s="78">
        <f>+Tabla1[[#This Row],[mto_devenga_03]]</f>
        <v>0</v>
      </c>
      <c r="DN149" s="78">
        <f>+Tabla1[[#This Row],[mto_devenga_04]]</f>
        <v>0</v>
      </c>
      <c r="DO149" s="78">
        <f>+Tabla1[[#This Row],[mto_devenga_05]]</f>
        <v>0</v>
      </c>
      <c r="DP149" s="76">
        <f>+Tabla1[[#This Row],[mto_devenga_06]]</f>
        <v>0</v>
      </c>
      <c r="DQ149" s="76">
        <f>+Tabla1[[#This Row],[mto_devenga_07]]</f>
        <v>0</v>
      </c>
      <c r="DR149" s="76">
        <f>+Tabla1[[#This Row],[mto_devenga_08]]</f>
        <v>0</v>
      </c>
      <c r="DS149" s="76">
        <f>+Tabla1[[#This Row],[mto_devenga_09]]</f>
        <v>0</v>
      </c>
      <c r="DT149" s="76">
        <f>IFERROR(VLOOKUP(Tabla1[[#This Row],[COD SE]],PF_OCTUBRE,14,0),"0")</f>
        <v>0</v>
      </c>
      <c r="DU149" s="76">
        <f>IFERROR(VLOOKUP(Tabla1[[#This Row],[COD SE]],PF_OCTUBRE,15,0),"0")</f>
        <v>42800</v>
      </c>
      <c r="DV149" s="76">
        <f>IFERROR(VLOOKUP(Tabla1[[#This Row],[COD SE]],PF_OCTUBRE,16,0),"0")</f>
        <v>0</v>
      </c>
      <c r="DW149" s="76">
        <f>+SUM(Tabla1[[#This Row],[EJECUTADO 01]:[PF DICIEMBRE
]])</f>
        <v>42800</v>
      </c>
      <c r="DX149" s="76">
        <f>IFERROR(VLOOKUP(Tabla1[[#This Row],[COD SE]],PF_OCTUBRE,18,0),"0")</f>
        <v>0</v>
      </c>
      <c r="DY149" s="76">
        <f>IFERROR(VLOOKUP(Tabla1[[#This Row],[COD SE]],PF_OCTUBRE,19,0),"0")</f>
        <v>0</v>
      </c>
      <c r="DZ149" s="76">
        <f>IFERROR(VLOOKUP(Tabla1[[#This Row],[COD SE]],PF_OCTUBRE,20,0),"0")</f>
        <v>0</v>
      </c>
      <c r="EA149" s="76">
        <f>+Tabla1[[#This Row],[TOTAL EJEC REAL]]+Tabla1[[#This Row],[SALDO FINAL]]</f>
        <v>42800</v>
      </c>
      <c r="EB149" s="76">
        <f>IFERROR(VLOOKUP(Tabla1[[#This Row],[COD SE]],PF_OCTUBRE,22,0),"0")</f>
        <v>0</v>
      </c>
      <c r="EC149" s="76">
        <f>+IFERROR(VLOOKUP(Tabla1[[#This Row],[COD SE]],SALDO_ESC_2,7,0),0)</f>
        <v>0</v>
      </c>
      <c r="ED149" s="76">
        <f>+IFERROR(VLOOKUP(Tabla1[[#This Row],[COD SE]],SALDO_ESC_3,7,0),0)</f>
        <v>0</v>
      </c>
      <c r="EE149" s="76">
        <f>+Tabla1[[#This Row],[mto_pim]]-Tabla1[[#This Row],[TRANSF ESC2 ]]</f>
        <v>42800</v>
      </c>
      <c r="EF149" s="76">
        <f>+Tabla1[[#This Row],[mto_pim]]-Tabla1[[#This Row],[TRANFS ESC 3 ]]</f>
        <v>42800</v>
      </c>
      <c r="EG149" s="76">
        <f>+IFERROR(VLOOKUP(Tabla1[[#This Row],[COD SE]],HISTORICO,4,0),0)</f>
        <v>0</v>
      </c>
      <c r="EH149" s="76">
        <f>+IFERROR(VLOOKUP(Tabla1[[#This Row],[COD SE]],HISTORICO,5,0),0)</f>
        <v>0</v>
      </c>
      <c r="EI149" s="76">
        <f>+IFERROR(VLOOKUP(Tabla1[[#This Row],[COD SE]],HISTORICO,6,0),0)</f>
        <v>0</v>
      </c>
      <c r="EJ149" s="76">
        <f>+IFERROR(VLOOKUP(Tabla1[[#This Row],[COD SE]],HISTORICO,7,0),0)</f>
        <v>0</v>
      </c>
      <c r="EK149" s="76">
        <f>+IFERROR(VLOOKUP(Tabla1[[#This Row],[COD SE]],HISTORICO,8,0),0)</f>
        <v>0</v>
      </c>
      <c r="EL149" s="76">
        <f>+IFERROR(VLOOKUP(Tabla1[[#This Row],[COD SE]],HISTORICO,9,0),0)</f>
        <v>0</v>
      </c>
      <c r="EM149" s="76">
        <f>+IFERROR(VLOOKUP(Tabla1[[#This Row],[COD SE]],HISTORICO,10,0),0)</f>
        <v>0</v>
      </c>
      <c r="EN149" s="76">
        <f>+IFERROR(VLOOKUP(Tabla1[[#This Row],[COD SE]],HISTORICO,11,0),0)</f>
        <v>0</v>
      </c>
      <c r="EO149" s="76">
        <f>+IFERROR(VLOOKUP(Tabla1[[#This Row],[COD SE]],HISTORICO,12,0),0)</f>
        <v>0</v>
      </c>
      <c r="EP149" s="58">
        <f>+SUM(Tabla1[[#This Row],[EJECUTADO 01]:[EJECUTADO 03]])</f>
        <v>0</v>
      </c>
      <c r="EQ149" s="58">
        <f>+SUM(Tabla1[[#This Row],[EJECUTADO 04]:[EJECUTADO 06]])</f>
        <v>0</v>
      </c>
      <c r="ER149" s="58">
        <f>+SUM(Tabla1[[#This Row],[EJECUTADO 07]:[EJECUTADO 09]])</f>
        <v>0</v>
      </c>
      <c r="ES149" s="58">
        <f>+SUM(Tabla1[[#This Row],[PF OCTUBRE]:[PF DICIEMBRE
]])</f>
        <v>42800</v>
      </c>
      <c r="ET149" s="58">
        <f>+SUM(Tabla1[[#This Row],[EJECUTADO 01]:[EJECUTADO 09]])</f>
        <v>0</v>
      </c>
    </row>
    <row r="150" spans="1:150" ht="12.75" customHeight="1" x14ac:dyDescent="0.2">
      <c r="A150" s="369">
        <v>2025</v>
      </c>
      <c r="B150" s="369" t="s">
        <v>1969</v>
      </c>
      <c r="C150" s="369" t="s">
        <v>1970</v>
      </c>
      <c r="D150" s="369" t="s">
        <v>1971</v>
      </c>
      <c r="E150" s="369">
        <v>1650</v>
      </c>
      <c r="F150" s="369" t="s">
        <v>1599</v>
      </c>
      <c r="G150" s="369" t="s">
        <v>1999</v>
      </c>
      <c r="H150" s="369" t="s">
        <v>1606</v>
      </c>
      <c r="I150" s="369" t="s">
        <v>2000</v>
      </c>
      <c r="J150" s="369" t="s">
        <v>2037</v>
      </c>
      <c r="K150" s="369" t="s">
        <v>1975</v>
      </c>
      <c r="L150" s="369" t="s">
        <v>2034</v>
      </c>
      <c r="M150" s="369" t="s">
        <v>2038</v>
      </c>
      <c r="N150" s="369">
        <v>2</v>
      </c>
      <c r="O150" s="369" t="s">
        <v>2041</v>
      </c>
      <c r="P150" s="369" t="s">
        <v>2042</v>
      </c>
      <c r="Q150" s="369">
        <v>88</v>
      </c>
      <c r="R150" s="369">
        <v>0</v>
      </c>
      <c r="S150" s="369">
        <v>0</v>
      </c>
      <c r="T150" s="369">
        <v>0</v>
      </c>
      <c r="U150" s="369">
        <v>9</v>
      </c>
      <c r="V150" s="369" t="s">
        <v>1980</v>
      </c>
      <c r="W150" s="369" t="s">
        <v>1981</v>
      </c>
      <c r="X150" s="369" t="s">
        <v>1982</v>
      </c>
      <c r="Y150" s="369" t="s">
        <v>1983</v>
      </c>
      <c r="Z150" s="369" t="s">
        <v>1984</v>
      </c>
      <c r="AA150" s="369" t="s">
        <v>2004</v>
      </c>
      <c r="AB150" s="369" t="s">
        <v>1986</v>
      </c>
      <c r="AC150" s="369" t="s">
        <v>1672</v>
      </c>
      <c r="AD150" s="369" t="s">
        <v>1684</v>
      </c>
      <c r="AE150" s="369" t="s">
        <v>1685</v>
      </c>
      <c r="AF150" s="369" t="s">
        <v>1686</v>
      </c>
      <c r="AG150" s="369" t="s">
        <v>1771</v>
      </c>
      <c r="AH150" s="369">
        <v>0</v>
      </c>
      <c r="AI150" s="369">
        <v>700</v>
      </c>
      <c r="AJ150" s="369">
        <v>700</v>
      </c>
      <c r="AK150" s="370">
        <v>33.04</v>
      </c>
      <c r="AL150" s="370">
        <v>33.04</v>
      </c>
      <c r="AM150" s="370">
        <v>0</v>
      </c>
      <c r="AN150" s="370">
        <v>0</v>
      </c>
      <c r="AO150" s="370">
        <v>0</v>
      </c>
      <c r="AP150" s="370">
        <v>0</v>
      </c>
      <c r="AQ150" s="370">
        <v>0</v>
      </c>
      <c r="AR150" s="370">
        <v>0</v>
      </c>
      <c r="AS150" s="370">
        <v>0</v>
      </c>
      <c r="AT150" s="370">
        <v>0</v>
      </c>
      <c r="AU150" s="370">
        <v>0</v>
      </c>
      <c r="AV150" s="370">
        <v>0</v>
      </c>
      <c r="AW150" s="370">
        <v>0</v>
      </c>
      <c r="AX150" s="370">
        <v>0</v>
      </c>
      <c r="AY150" s="370">
        <v>0</v>
      </c>
      <c r="AZ150" s="370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0</v>
      </c>
      <c r="BF150" s="370">
        <v>0</v>
      </c>
      <c r="BG150" s="370">
        <v>0</v>
      </c>
      <c r="BH150" s="370">
        <v>0</v>
      </c>
      <c r="BI150" s="370">
        <v>0</v>
      </c>
      <c r="BJ150" s="370">
        <v>0</v>
      </c>
      <c r="BK150" s="370">
        <v>0</v>
      </c>
      <c r="BL150" s="370">
        <v>0</v>
      </c>
      <c r="BM150" s="370">
        <v>0</v>
      </c>
      <c r="BN150" s="370">
        <v>0</v>
      </c>
      <c r="BO150" s="370">
        <v>0</v>
      </c>
      <c r="BP150" s="370">
        <v>0</v>
      </c>
      <c r="BQ150" s="370">
        <v>0</v>
      </c>
      <c r="BR150" s="370">
        <v>0</v>
      </c>
      <c r="BS150" s="370">
        <v>0</v>
      </c>
      <c r="BT150" s="370">
        <v>0</v>
      </c>
      <c r="BU150" s="370">
        <v>0</v>
      </c>
      <c r="BV150" s="370">
        <v>0</v>
      </c>
      <c r="BW150" s="370">
        <v>0</v>
      </c>
      <c r="BX150" s="370">
        <v>0</v>
      </c>
      <c r="BY150" s="370">
        <v>0</v>
      </c>
      <c r="BZ150" s="370">
        <v>0</v>
      </c>
      <c r="CA150" s="370">
        <v>0</v>
      </c>
      <c r="CB150" s="370">
        <v>0</v>
      </c>
      <c r="CC150" s="370">
        <v>0</v>
      </c>
      <c r="CD150" s="370">
        <v>0</v>
      </c>
      <c r="CE150" s="370">
        <v>0</v>
      </c>
      <c r="CF150" s="370">
        <v>0</v>
      </c>
      <c r="CG150" s="370">
        <v>0</v>
      </c>
      <c r="CH150" s="370">
        <v>0</v>
      </c>
      <c r="CI150" s="48" t="s">
        <v>1987</v>
      </c>
      <c r="CJ150" s="48" t="s">
        <v>1991</v>
      </c>
      <c r="CK150" s="48" t="s">
        <v>1990</v>
      </c>
      <c r="CL150" s="48" t="s">
        <v>1998</v>
      </c>
      <c r="CM150" s="48" t="s">
        <v>1990</v>
      </c>
      <c r="CN150" s="48" t="s">
        <v>1998</v>
      </c>
      <c r="CO150" s="48" t="str">
        <f t="shared" si="40"/>
        <v>2.3.1.99.1.99</v>
      </c>
      <c r="CP150" s="48" t="str">
        <f>+VLOOKUP(Tabla1[[#This Row],[ESPECÍFICA]],CLASIFICADOR_,2,0)</f>
        <v>2.3.1.99.1.99 - OTROS BIENES</v>
      </c>
      <c r="CQ150" s="48" t="str">
        <f>+VLOOKUP(Tabla1[[#This Row],[ESPECÍFICA]],CLASIFICADOR_,3,0)</f>
        <v>2.3.1.99 - COMPRA DE OTROS BIENES</v>
      </c>
      <c r="CR150" s="48" t="str">
        <f>+VLOOKUP(Tabla1[[#This Row],[ESPECÍFICA]],CLASIFICADOR_,4,0)</f>
        <v xml:space="preserve"> </v>
      </c>
      <c r="CS150" s="48">
        <f>+VLOOKUP(Tabla1[[#This Row],[ESPECÍFICA]],CLASIFICADOR_,5,0)</f>
        <v>0</v>
      </c>
      <c r="CT150" s="113" t="str">
        <f>+VLOOKUP(Tabla1[[#This Row],[ESPECÍFICA]],CLASIFICADOR_,6,0)</f>
        <v>N/R</v>
      </c>
      <c r="CU150" s="48" t="str">
        <f>+VLOOKUP(Tabla1[[#This Row],[ESPECÍFICA]],CLASIFICADOR_,7,0)</f>
        <v>N/R</v>
      </c>
      <c r="CV150" s="48">
        <f>+VLOOKUP(Tabla1[[#This Row],[ESPECÍFICA]],CLASIFICADOR_,8,0)</f>
        <v>0</v>
      </c>
      <c r="CW150" s="113" t="str">
        <f>+CONCATENATE("2.",Tabla1[[#This Row],[generica]])</f>
        <v>2.3.BIENES Y SERVICIOS</v>
      </c>
      <c r="CX150" s="48" t="str">
        <f t="shared" si="29"/>
        <v>0009-OTI</v>
      </c>
      <c r="CY150" s="113" t="str">
        <f t="shared" si="30"/>
        <v>0009-OTI</v>
      </c>
      <c r="CZ150" s="20" t="str">
        <f t="shared" si="31"/>
        <v>0009-OTI</v>
      </c>
      <c r="DA150" s="113" t="str">
        <f>+CONCATENATE(Tabla1[[#This Row],[CC COMPLETO]],Tabla1[[#This Row],[ESPECÍFICA]])</f>
        <v>0009-OTI2.3.1.99.1.99</v>
      </c>
      <c r="DB150" s="49">
        <f t="shared" si="32"/>
        <v>0</v>
      </c>
      <c r="DC150" s="49">
        <f t="shared" si="33"/>
        <v>0</v>
      </c>
      <c r="DD150" s="49">
        <f t="shared" si="34"/>
        <v>0</v>
      </c>
      <c r="DE150" s="49">
        <f t="shared" si="35"/>
        <v>666.96</v>
      </c>
      <c r="DF150" s="49">
        <f t="shared" si="36"/>
        <v>0</v>
      </c>
      <c r="DG150" s="49">
        <f t="shared" si="37"/>
        <v>33.04</v>
      </c>
      <c r="DH150" s="49">
        <f t="shared" si="38"/>
        <v>700</v>
      </c>
      <c r="DI150" s="50">
        <f t="shared" si="39"/>
        <v>0</v>
      </c>
      <c r="DJ150" s="78">
        <f>+SUM(Tabla1[[#This Row],[EJECUTADO 01]:[EJECUTADO 06]])</f>
        <v>0</v>
      </c>
      <c r="DK150" s="78">
        <f>+Tabla1[[#This Row],[mto_devenga_01]]</f>
        <v>0</v>
      </c>
      <c r="DL150" s="78">
        <f>+Tabla1[[#This Row],[mto_devenga_02]]</f>
        <v>0</v>
      </c>
      <c r="DM150" s="78">
        <f>+Tabla1[[#This Row],[mto_devenga_03]]</f>
        <v>0</v>
      </c>
      <c r="DN150" s="78">
        <f>+Tabla1[[#This Row],[mto_devenga_04]]</f>
        <v>0</v>
      </c>
      <c r="DO150" s="78">
        <f>+Tabla1[[#This Row],[mto_devenga_05]]</f>
        <v>0</v>
      </c>
      <c r="DP150" s="76">
        <f>+Tabla1[[#This Row],[mto_devenga_06]]</f>
        <v>0</v>
      </c>
      <c r="DQ150" s="76">
        <f>+Tabla1[[#This Row],[mto_devenga_07]]</f>
        <v>0</v>
      </c>
      <c r="DR150" s="76">
        <f>+Tabla1[[#This Row],[mto_devenga_08]]</f>
        <v>0</v>
      </c>
      <c r="DS150" s="76">
        <f>+Tabla1[[#This Row],[mto_devenga_09]]</f>
        <v>0</v>
      </c>
      <c r="DT150" s="76">
        <f>IFERROR(VLOOKUP(Tabla1[[#This Row],[COD SE]],PF_OCTUBRE,14,0),"0")</f>
        <v>700</v>
      </c>
      <c r="DU150" s="76">
        <f>IFERROR(VLOOKUP(Tabla1[[#This Row],[COD SE]],PF_OCTUBRE,15,0),"0")</f>
        <v>0</v>
      </c>
      <c r="DV150" s="76">
        <f>IFERROR(VLOOKUP(Tabla1[[#This Row],[COD SE]],PF_OCTUBRE,16,0),"0")</f>
        <v>0</v>
      </c>
      <c r="DW150" s="76">
        <f>+SUM(Tabla1[[#This Row],[EJECUTADO 01]:[PF DICIEMBRE
]])</f>
        <v>700</v>
      </c>
      <c r="DX150" s="76">
        <f>IFERROR(VLOOKUP(Tabla1[[#This Row],[COD SE]],PF_OCTUBRE,18,0),"0")</f>
        <v>0</v>
      </c>
      <c r="DY150" s="76">
        <f>IFERROR(VLOOKUP(Tabla1[[#This Row],[COD SE]],PF_OCTUBRE,19,0),"0")</f>
        <v>0</v>
      </c>
      <c r="DZ150" s="76">
        <f>IFERROR(VLOOKUP(Tabla1[[#This Row],[COD SE]],PF_OCTUBRE,20,0),"0")</f>
        <v>0</v>
      </c>
      <c r="EA150" s="76">
        <f>+Tabla1[[#This Row],[TOTAL EJEC REAL]]+Tabla1[[#This Row],[SALDO FINAL]]</f>
        <v>700</v>
      </c>
      <c r="EB150" s="76">
        <f>IFERROR(VLOOKUP(Tabla1[[#This Row],[COD SE]],PF_OCTUBRE,22,0),"0")</f>
        <v>0</v>
      </c>
      <c r="EC150" s="76">
        <f>+IFERROR(VLOOKUP(Tabla1[[#This Row],[COD SE]],SALDO_ESC_2,7,0),0)</f>
        <v>0</v>
      </c>
      <c r="ED150" s="76">
        <f>+IFERROR(VLOOKUP(Tabla1[[#This Row],[COD SE]],SALDO_ESC_3,7,0),0)</f>
        <v>0</v>
      </c>
      <c r="EE150" s="76">
        <f>+Tabla1[[#This Row],[mto_pim]]-Tabla1[[#This Row],[TRANSF ESC2 ]]</f>
        <v>700</v>
      </c>
      <c r="EF150" s="76">
        <f>+Tabla1[[#This Row],[mto_pim]]-Tabla1[[#This Row],[TRANFS ESC 3 ]]</f>
        <v>700</v>
      </c>
      <c r="EG150" s="76">
        <f>+IFERROR(VLOOKUP(Tabla1[[#This Row],[COD SE]],HISTORICO,4,0),0)</f>
        <v>0</v>
      </c>
      <c r="EH150" s="76">
        <f>+IFERROR(VLOOKUP(Tabla1[[#This Row],[COD SE]],HISTORICO,5,0),0)</f>
        <v>0</v>
      </c>
      <c r="EI150" s="76">
        <f>+IFERROR(VLOOKUP(Tabla1[[#This Row],[COD SE]],HISTORICO,6,0),0)</f>
        <v>0</v>
      </c>
      <c r="EJ150" s="76">
        <f>+IFERROR(VLOOKUP(Tabla1[[#This Row],[COD SE]],HISTORICO,7,0),0)</f>
        <v>0</v>
      </c>
      <c r="EK150" s="76">
        <f>+IFERROR(VLOOKUP(Tabla1[[#This Row],[COD SE]],HISTORICO,8,0),0)</f>
        <v>0</v>
      </c>
      <c r="EL150" s="76">
        <f>+IFERROR(VLOOKUP(Tabla1[[#This Row],[COD SE]],HISTORICO,9,0),0)</f>
        <v>0</v>
      </c>
      <c r="EM150" s="76">
        <f>+IFERROR(VLOOKUP(Tabla1[[#This Row],[COD SE]],HISTORICO,10,0),0)</f>
        <v>0</v>
      </c>
      <c r="EN150" s="76">
        <f>+IFERROR(VLOOKUP(Tabla1[[#This Row],[COD SE]],HISTORICO,11,0),0)</f>
        <v>0</v>
      </c>
      <c r="EO150" s="76">
        <f>+IFERROR(VLOOKUP(Tabla1[[#This Row],[COD SE]],HISTORICO,12,0),0)</f>
        <v>0</v>
      </c>
      <c r="EP150" s="58">
        <f>+SUM(Tabla1[[#This Row],[EJECUTADO 01]:[EJECUTADO 03]])</f>
        <v>0</v>
      </c>
      <c r="EQ150" s="58">
        <f>+SUM(Tabla1[[#This Row],[EJECUTADO 04]:[EJECUTADO 06]])</f>
        <v>0</v>
      </c>
      <c r="ER150" s="58">
        <f>+SUM(Tabla1[[#This Row],[EJECUTADO 07]:[EJECUTADO 09]])</f>
        <v>0</v>
      </c>
      <c r="ES150" s="58">
        <f>+SUM(Tabla1[[#This Row],[PF OCTUBRE]:[PF DICIEMBRE
]])</f>
        <v>700</v>
      </c>
      <c r="ET150" s="58">
        <f>+SUM(Tabla1[[#This Row],[EJECUTADO 01]:[EJECUTADO 09]])</f>
        <v>0</v>
      </c>
    </row>
    <row r="151" spans="1:150" ht="12.75" customHeight="1" x14ac:dyDescent="0.2">
      <c r="A151" s="369">
        <v>2025</v>
      </c>
      <c r="B151" s="369" t="s">
        <v>1969</v>
      </c>
      <c r="C151" s="369" t="s">
        <v>1970</v>
      </c>
      <c r="D151" s="369" t="s">
        <v>1971</v>
      </c>
      <c r="E151" s="369">
        <v>1650</v>
      </c>
      <c r="F151" s="369" t="s">
        <v>1599</v>
      </c>
      <c r="G151" s="369" t="s">
        <v>1999</v>
      </c>
      <c r="H151" s="369" t="s">
        <v>1606</v>
      </c>
      <c r="I151" s="369" t="s">
        <v>2000</v>
      </c>
      <c r="J151" s="369" t="s">
        <v>2037</v>
      </c>
      <c r="K151" s="369" t="s">
        <v>1975</v>
      </c>
      <c r="L151" s="369" t="s">
        <v>2034</v>
      </c>
      <c r="M151" s="369" t="s">
        <v>2038</v>
      </c>
      <c r="N151" s="369">
        <v>2</v>
      </c>
      <c r="O151" s="369" t="s">
        <v>2041</v>
      </c>
      <c r="P151" s="369" t="s">
        <v>2042</v>
      </c>
      <c r="Q151" s="369">
        <v>88</v>
      </c>
      <c r="R151" s="369">
        <v>0</v>
      </c>
      <c r="S151" s="369">
        <v>0</v>
      </c>
      <c r="T151" s="369">
        <v>0</v>
      </c>
      <c r="U151" s="369">
        <v>9</v>
      </c>
      <c r="V151" s="369" t="s">
        <v>1980</v>
      </c>
      <c r="W151" s="369" t="s">
        <v>1981</v>
      </c>
      <c r="X151" s="369" t="s">
        <v>1982</v>
      </c>
      <c r="Y151" s="369" t="s">
        <v>1983</v>
      </c>
      <c r="Z151" s="369" t="s">
        <v>1984</v>
      </c>
      <c r="AA151" s="369" t="s">
        <v>2004</v>
      </c>
      <c r="AB151" s="369" t="s">
        <v>1986</v>
      </c>
      <c r="AC151" s="369" t="s">
        <v>1656</v>
      </c>
      <c r="AD151" s="369" t="s">
        <v>1668</v>
      </c>
      <c r="AE151" s="369" t="s">
        <v>1669</v>
      </c>
      <c r="AF151" s="369" t="s">
        <v>1669</v>
      </c>
      <c r="AG151" s="369" t="s">
        <v>1670</v>
      </c>
      <c r="AH151" s="369">
        <v>0</v>
      </c>
      <c r="AI151" s="369">
        <v>16405</v>
      </c>
      <c r="AJ151" s="369">
        <v>16405</v>
      </c>
      <c r="AK151" s="370">
        <v>12303.79</v>
      </c>
      <c r="AL151" s="370">
        <v>12303.79</v>
      </c>
      <c r="AM151" s="370">
        <v>0</v>
      </c>
      <c r="AN151" s="370">
        <v>0</v>
      </c>
      <c r="AO151" s="370">
        <v>0</v>
      </c>
      <c r="AP151" s="370">
        <v>452.63</v>
      </c>
      <c r="AQ151" s="370">
        <v>1357.88</v>
      </c>
      <c r="AR151" s="370">
        <v>271.58</v>
      </c>
      <c r="AS151" s="370">
        <v>897.71</v>
      </c>
      <c r="AT151" s="370">
        <v>1357.88</v>
      </c>
      <c r="AU151" s="370">
        <v>1357.88</v>
      </c>
      <c r="AV151" s="370">
        <v>1357.88</v>
      </c>
      <c r="AW151" s="370">
        <v>0</v>
      </c>
      <c r="AX151" s="370">
        <v>0</v>
      </c>
      <c r="AY151" s="370">
        <v>0</v>
      </c>
      <c r="AZ151" s="370">
        <v>0</v>
      </c>
      <c r="BA151" s="370">
        <v>0</v>
      </c>
      <c r="BB151" s="370">
        <v>452.63</v>
      </c>
      <c r="BC151" s="370">
        <v>1357.88</v>
      </c>
      <c r="BD151" s="370">
        <v>271.58</v>
      </c>
      <c r="BE151" s="370">
        <v>897.71</v>
      </c>
      <c r="BF151" s="370">
        <v>1357.88</v>
      </c>
      <c r="BG151" s="370">
        <v>1357.88</v>
      </c>
      <c r="BH151" s="370">
        <v>1357.88</v>
      </c>
      <c r="BI151" s="370">
        <v>0</v>
      </c>
      <c r="BJ151" s="370">
        <v>0</v>
      </c>
      <c r="BK151" s="370">
        <v>0</v>
      </c>
      <c r="BL151" s="370">
        <v>0</v>
      </c>
      <c r="BM151" s="370">
        <v>0</v>
      </c>
      <c r="BN151" s="370">
        <v>0</v>
      </c>
      <c r="BO151" s="370">
        <v>1810.51</v>
      </c>
      <c r="BP151" s="370">
        <v>271.58</v>
      </c>
      <c r="BQ151" s="370">
        <v>897.71</v>
      </c>
      <c r="BR151" s="370">
        <v>1357.88</v>
      </c>
      <c r="BS151" s="370">
        <v>1357.88</v>
      </c>
      <c r="BT151" s="370">
        <v>1357.88</v>
      </c>
      <c r="BU151" s="370">
        <v>0</v>
      </c>
      <c r="BV151" s="370">
        <v>0</v>
      </c>
      <c r="BW151" s="370">
        <v>0</v>
      </c>
      <c r="BX151" s="370">
        <v>0</v>
      </c>
      <c r="BY151" s="370">
        <v>0</v>
      </c>
      <c r="BZ151" s="370">
        <v>452.63</v>
      </c>
      <c r="CA151" s="370">
        <v>1357.88</v>
      </c>
      <c r="CB151" s="370">
        <v>271.58</v>
      </c>
      <c r="CC151" s="370">
        <v>897.71</v>
      </c>
      <c r="CD151" s="370">
        <v>1357.88</v>
      </c>
      <c r="CE151" s="370">
        <v>1357.88</v>
      </c>
      <c r="CF151" s="370">
        <v>1357.88</v>
      </c>
      <c r="CG151" s="370">
        <v>0</v>
      </c>
      <c r="CH151" s="370">
        <v>0</v>
      </c>
      <c r="CI151" s="48" t="s">
        <v>1987</v>
      </c>
      <c r="CJ151" s="48" t="s">
        <v>1990</v>
      </c>
      <c r="CK151" s="48" t="s">
        <v>1991</v>
      </c>
      <c r="CL151" s="48" t="s">
        <v>1990</v>
      </c>
      <c r="CM151" s="48" t="s">
        <v>1990</v>
      </c>
      <c r="CN151" s="48" t="s">
        <v>2010</v>
      </c>
      <c r="CO151" s="48" t="str">
        <f t="shared" si="40"/>
        <v>2.1.3.1.1.13</v>
      </c>
      <c r="CP151" s="48" t="str">
        <f>+VLOOKUP(Tabla1[[#This Row],[ESPECÍFICA]],CLASIFICADOR_,2,0)</f>
        <v>2.1.3.1.1.13 - CONTRIBUCIONES A ESSALUD DEL PERSONAL ADMINISTRATIVO</v>
      </c>
      <c r="CQ151" s="48" t="str">
        <f>+VLOOKUP(Tabla1[[#This Row],[ESPECÍFICA]],CLASIFICADOR_,3,0)</f>
        <v>02.SERVIR</v>
      </c>
      <c r="CR151" s="48" t="str">
        <f>+VLOOKUP(Tabla1[[#This Row],[ESPECÍFICA]],CLASIFICADOR_,4,0)</f>
        <v xml:space="preserve"> </v>
      </c>
      <c r="CS151" s="48">
        <f>+VLOOKUP(Tabla1[[#This Row],[ESPECÍFICA]],CLASIFICADOR_,5,0)</f>
        <v>0</v>
      </c>
      <c r="CT151" s="113" t="str">
        <f>+VLOOKUP(Tabla1[[#This Row],[ESPECÍFICA]],CLASIFICADOR_,6,0)</f>
        <v>N/R</v>
      </c>
      <c r="CU151" s="48" t="str">
        <f>+VLOOKUP(Tabla1[[#This Row],[ESPECÍFICA]],CLASIFICADOR_,7,0)</f>
        <v>N/R</v>
      </c>
      <c r="CV151" s="48">
        <f>+VLOOKUP(Tabla1[[#This Row],[ESPECÍFICA]],CLASIFICADOR_,8,0)</f>
        <v>0</v>
      </c>
      <c r="CW151" s="113" t="str">
        <f>+CONCATENATE("2.",Tabla1[[#This Row],[generica]])</f>
        <v>2.1.PERSONAL Y OBLIGACIONES SOCIALES</v>
      </c>
      <c r="CX151" s="48" t="str">
        <f t="shared" si="29"/>
        <v>0009-OTI</v>
      </c>
      <c r="CY151" s="113" t="str">
        <f t="shared" si="30"/>
        <v>0009-OTI</v>
      </c>
      <c r="CZ151" s="20" t="str">
        <f t="shared" si="31"/>
        <v>0009-OTI</v>
      </c>
      <c r="DA151" s="113" t="str">
        <f>+CONCATENATE(Tabla1[[#This Row],[CC COMPLETO]],Tabla1[[#This Row],[ESPECÍFICA]])</f>
        <v>0009-OTI2.1.3.1.1.13</v>
      </c>
      <c r="DB151" s="49">
        <f t="shared" si="32"/>
        <v>7053.4400000000005</v>
      </c>
      <c r="DC151" s="49">
        <f t="shared" si="33"/>
        <v>7053.4400000000005</v>
      </c>
      <c r="DD151" s="49">
        <f t="shared" si="34"/>
        <v>7053.4400000000005</v>
      </c>
      <c r="DE151" s="49">
        <f t="shared" si="35"/>
        <v>4101.2099999999991</v>
      </c>
      <c r="DF151" s="49">
        <f t="shared" si="36"/>
        <v>0</v>
      </c>
      <c r="DG151" s="49">
        <f t="shared" si="37"/>
        <v>5250.35</v>
      </c>
      <c r="DH151" s="49">
        <f t="shared" si="38"/>
        <v>9351.56</v>
      </c>
      <c r="DI151" s="50">
        <f t="shared" si="39"/>
        <v>0</v>
      </c>
      <c r="DJ151" s="78">
        <f>+SUM(Tabla1[[#This Row],[EJECUTADO 01]:[EJECUTADO 06]])</f>
        <v>2082.09</v>
      </c>
      <c r="DK151" s="78">
        <f>+Tabla1[[#This Row],[mto_devenga_01]]</f>
        <v>0</v>
      </c>
      <c r="DL151" s="78">
        <f>+Tabla1[[#This Row],[mto_devenga_02]]</f>
        <v>0</v>
      </c>
      <c r="DM151" s="78">
        <f>+Tabla1[[#This Row],[mto_devenga_03]]</f>
        <v>0</v>
      </c>
      <c r="DN151" s="78">
        <f>+Tabla1[[#This Row],[mto_devenga_04]]</f>
        <v>452.63</v>
      </c>
      <c r="DO151" s="78">
        <f>+Tabla1[[#This Row],[mto_devenga_05]]</f>
        <v>1357.88</v>
      </c>
      <c r="DP151" s="76">
        <f>+Tabla1[[#This Row],[mto_devenga_06]]</f>
        <v>271.58</v>
      </c>
      <c r="DQ151" s="76">
        <f>+Tabla1[[#This Row],[mto_devenga_07]]</f>
        <v>897.71</v>
      </c>
      <c r="DR151" s="76">
        <f>+Tabla1[[#This Row],[mto_devenga_08]]</f>
        <v>1357.88</v>
      </c>
      <c r="DS151" s="76">
        <f>+Tabla1[[#This Row],[mto_devenga_09]]</f>
        <v>1357.88</v>
      </c>
      <c r="DT151" s="76">
        <f>IFERROR(VLOOKUP(Tabla1[[#This Row],[COD SE]],PF_OCTUBRE,14,0),"0")</f>
        <v>1367.07</v>
      </c>
      <c r="DU151" s="76">
        <f>IFERROR(VLOOKUP(Tabla1[[#This Row],[COD SE]],PF_OCTUBRE,15,0),"0")</f>
        <v>1367.07</v>
      </c>
      <c r="DV151" s="76">
        <f>IFERROR(VLOOKUP(Tabla1[[#This Row],[COD SE]],PF_OCTUBRE,16,0),"0")</f>
        <v>1367.0699999999997</v>
      </c>
      <c r="DW151" s="76">
        <f>+SUM(Tabla1[[#This Row],[EJECUTADO 01]:[PF DICIEMBRE
]])</f>
        <v>9796.77</v>
      </c>
      <c r="DX151" s="76">
        <f>IFERROR(VLOOKUP(Tabla1[[#This Row],[COD SE]],PF_OCTUBRE,18,0),"0")</f>
        <v>0</v>
      </c>
      <c r="DY151" s="76">
        <f>IFERROR(VLOOKUP(Tabla1[[#This Row],[COD SE]],PF_OCTUBRE,19,0),"0")</f>
        <v>6608.2300000000005</v>
      </c>
      <c r="DZ151" s="76">
        <f>IFERROR(VLOOKUP(Tabla1[[#This Row],[COD SE]],PF_OCTUBRE,20,0),"0")</f>
        <v>6608.2300000000005</v>
      </c>
      <c r="EA151" s="76">
        <f>+Tabla1[[#This Row],[TOTAL EJEC REAL]]+Tabla1[[#This Row],[SALDO FINAL]]</f>
        <v>16405</v>
      </c>
      <c r="EB151" s="76">
        <f>IFERROR(VLOOKUP(Tabla1[[#This Row],[COD SE]],PF_OCTUBRE,22,0),"0")</f>
        <v>7975.3</v>
      </c>
      <c r="EC151" s="76">
        <f>+IFERROR(VLOOKUP(Tabla1[[#This Row],[COD SE]],SALDO_ESC_2,7,0),0)</f>
        <v>0</v>
      </c>
      <c r="ED151" s="76">
        <f>+IFERROR(VLOOKUP(Tabla1[[#This Row],[COD SE]],SALDO_ESC_3,7,0),0)</f>
        <v>6608.2300000000005</v>
      </c>
      <c r="EE151" s="76">
        <f>+Tabla1[[#This Row],[mto_pim]]-Tabla1[[#This Row],[TRANSF ESC2 ]]</f>
        <v>16405</v>
      </c>
      <c r="EF151" s="76">
        <f>+Tabla1[[#This Row],[mto_pim]]-Tabla1[[#This Row],[TRANFS ESC 3 ]]</f>
        <v>9796.77</v>
      </c>
      <c r="EG151" s="76">
        <f>+IFERROR(VLOOKUP(Tabla1[[#This Row],[COD SE]],HISTORICO,4,0),0)</f>
        <v>0</v>
      </c>
      <c r="EH151" s="76">
        <f>+IFERROR(VLOOKUP(Tabla1[[#This Row],[COD SE]],HISTORICO,5,0),0)</f>
        <v>0</v>
      </c>
      <c r="EI151" s="76">
        <f>+IFERROR(VLOOKUP(Tabla1[[#This Row],[COD SE]],HISTORICO,6,0),0)</f>
        <v>0</v>
      </c>
      <c r="EJ151" s="76">
        <f>+IFERROR(VLOOKUP(Tabla1[[#This Row],[COD SE]],HISTORICO,7,0),0)</f>
        <v>0</v>
      </c>
      <c r="EK151" s="76">
        <f>+IFERROR(VLOOKUP(Tabla1[[#This Row],[COD SE]],HISTORICO,8,0),0)</f>
        <v>0</v>
      </c>
      <c r="EL151" s="76">
        <f>+IFERROR(VLOOKUP(Tabla1[[#This Row],[COD SE]],HISTORICO,9,0),0)</f>
        <v>1367.07</v>
      </c>
      <c r="EM151" s="76">
        <f>+IFERROR(VLOOKUP(Tabla1[[#This Row],[COD SE]],HISTORICO,10,0),0)</f>
        <v>0</v>
      </c>
      <c r="EN151" s="76">
        <f>+IFERROR(VLOOKUP(Tabla1[[#This Row],[COD SE]],HISTORICO,11,0),0)</f>
        <v>1367.07</v>
      </c>
      <c r="EO151" s="76">
        <f>+IFERROR(VLOOKUP(Tabla1[[#This Row],[COD SE]],HISTORICO,12,0),0)</f>
        <v>1367.07</v>
      </c>
      <c r="EP151" s="58">
        <f>+SUM(Tabla1[[#This Row],[EJECUTADO 01]:[EJECUTADO 03]])</f>
        <v>0</v>
      </c>
      <c r="EQ151" s="58">
        <f>+SUM(Tabla1[[#This Row],[EJECUTADO 04]:[EJECUTADO 06]])</f>
        <v>2082.09</v>
      </c>
      <c r="ER151" s="58">
        <f>+SUM(Tabla1[[#This Row],[EJECUTADO 07]:[EJECUTADO 09]])</f>
        <v>3613.4700000000003</v>
      </c>
      <c r="ES151" s="58">
        <f>+SUM(Tabla1[[#This Row],[PF OCTUBRE]:[PF DICIEMBRE
]])</f>
        <v>4101.2099999999991</v>
      </c>
      <c r="ET151" s="58">
        <f>+SUM(Tabla1[[#This Row],[EJECUTADO 01]:[EJECUTADO 09]])</f>
        <v>5695.56</v>
      </c>
    </row>
    <row r="152" spans="1:150" ht="12.75" customHeight="1" x14ac:dyDescent="0.2">
      <c r="A152" s="369">
        <v>2025</v>
      </c>
      <c r="B152" s="369" t="s">
        <v>1969</v>
      </c>
      <c r="C152" s="369" t="s">
        <v>1970</v>
      </c>
      <c r="D152" s="369" t="s">
        <v>1971</v>
      </c>
      <c r="E152" s="369">
        <v>1650</v>
      </c>
      <c r="F152" s="369" t="s">
        <v>1599</v>
      </c>
      <c r="G152" s="369" t="s">
        <v>1999</v>
      </c>
      <c r="H152" s="369" t="s">
        <v>1606</v>
      </c>
      <c r="I152" s="369" t="s">
        <v>2000</v>
      </c>
      <c r="J152" s="369" t="s">
        <v>2037</v>
      </c>
      <c r="K152" s="369" t="s">
        <v>1975</v>
      </c>
      <c r="L152" s="369" t="s">
        <v>2034</v>
      </c>
      <c r="M152" s="369" t="s">
        <v>2038</v>
      </c>
      <c r="N152" s="369">
        <v>2</v>
      </c>
      <c r="O152" s="369" t="s">
        <v>2041</v>
      </c>
      <c r="P152" s="369" t="s">
        <v>2042</v>
      </c>
      <c r="Q152" s="369">
        <v>88</v>
      </c>
      <c r="R152" s="369">
        <v>0</v>
      </c>
      <c r="S152" s="369">
        <v>0</v>
      </c>
      <c r="T152" s="369">
        <v>0</v>
      </c>
      <c r="U152" s="369">
        <v>9</v>
      </c>
      <c r="V152" s="369" t="s">
        <v>1980</v>
      </c>
      <c r="W152" s="369" t="s">
        <v>1981</v>
      </c>
      <c r="X152" s="369" t="s">
        <v>1982</v>
      </c>
      <c r="Y152" s="369" t="s">
        <v>1983</v>
      </c>
      <c r="Z152" s="369" t="s">
        <v>1984</v>
      </c>
      <c r="AA152" s="369" t="s">
        <v>1985</v>
      </c>
      <c r="AB152" s="369" t="s">
        <v>1986</v>
      </c>
      <c r="AC152" s="369" t="s">
        <v>1643</v>
      </c>
      <c r="AD152" s="369" t="s">
        <v>1702</v>
      </c>
      <c r="AE152" s="369" t="s">
        <v>1703</v>
      </c>
      <c r="AF152" s="369" t="s">
        <v>1704</v>
      </c>
      <c r="AG152" s="369" t="s">
        <v>2028</v>
      </c>
      <c r="AH152" s="369">
        <v>0</v>
      </c>
      <c r="AI152" s="369">
        <v>248640</v>
      </c>
      <c r="AJ152" s="369">
        <v>248640</v>
      </c>
      <c r="AK152" s="370">
        <v>241636</v>
      </c>
      <c r="AL152" s="370">
        <v>1636</v>
      </c>
      <c r="AM152" s="370">
        <v>0</v>
      </c>
      <c r="AN152" s="370">
        <v>0</v>
      </c>
      <c r="AO152" s="370">
        <v>0</v>
      </c>
      <c r="AP152" s="370">
        <v>1636</v>
      </c>
      <c r="AQ152" s="370">
        <v>0</v>
      </c>
      <c r="AR152" s="370">
        <v>0</v>
      </c>
      <c r="AS152" s="370">
        <v>0</v>
      </c>
      <c r="AT152" s="370">
        <v>0</v>
      </c>
      <c r="AU152" s="370">
        <v>0</v>
      </c>
      <c r="AV152" s="370">
        <v>0</v>
      </c>
      <c r="AW152" s="370">
        <v>0</v>
      </c>
      <c r="AX152" s="370">
        <v>0</v>
      </c>
      <c r="AY152" s="370">
        <v>0</v>
      </c>
      <c r="AZ152" s="370">
        <v>0</v>
      </c>
      <c r="BA152" s="370">
        <v>0</v>
      </c>
      <c r="BB152" s="370">
        <v>0</v>
      </c>
      <c r="BC152" s="370">
        <v>1636</v>
      </c>
      <c r="BD152" s="370">
        <v>0</v>
      </c>
      <c r="BE152" s="370">
        <v>0</v>
      </c>
      <c r="BF152" s="370">
        <v>0</v>
      </c>
      <c r="BG152" s="370">
        <v>0</v>
      </c>
      <c r="BH152" s="370">
        <v>0</v>
      </c>
      <c r="BI152" s="370">
        <v>0</v>
      </c>
      <c r="BJ152" s="370">
        <v>0</v>
      </c>
      <c r="BK152" s="370">
        <v>0</v>
      </c>
      <c r="BL152" s="370">
        <v>0</v>
      </c>
      <c r="BM152" s="370">
        <v>0</v>
      </c>
      <c r="BN152" s="370">
        <v>0</v>
      </c>
      <c r="BO152" s="370">
        <v>1636</v>
      </c>
      <c r="BP152" s="370">
        <v>0</v>
      </c>
      <c r="BQ152" s="370">
        <v>0</v>
      </c>
      <c r="BR152" s="370">
        <v>0</v>
      </c>
      <c r="BS152" s="370">
        <v>0</v>
      </c>
      <c r="BT152" s="370">
        <v>0</v>
      </c>
      <c r="BU152" s="370">
        <v>0</v>
      </c>
      <c r="BV152" s="370">
        <v>0</v>
      </c>
      <c r="BW152" s="370">
        <v>0</v>
      </c>
      <c r="BX152" s="370">
        <v>0</v>
      </c>
      <c r="BY152" s="370">
        <v>0</v>
      </c>
      <c r="BZ152" s="370">
        <v>1636</v>
      </c>
      <c r="CA152" s="370">
        <v>0</v>
      </c>
      <c r="CB152" s="370">
        <v>0</v>
      </c>
      <c r="CC152" s="370">
        <v>0</v>
      </c>
      <c r="CD152" s="370">
        <v>0</v>
      </c>
      <c r="CE152" s="370">
        <v>0</v>
      </c>
      <c r="CF152" s="370">
        <v>0</v>
      </c>
      <c r="CG152" s="370">
        <v>0</v>
      </c>
      <c r="CH152" s="370">
        <v>0</v>
      </c>
      <c r="CI152" s="48" t="s">
        <v>1987</v>
      </c>
      <c r="CJ152" s="48" t="s">
        <v>1988</v>
      </c>
      <c r="CK152" s="48" t="s">
        <v>1991</v>
      </c>
      <c r="CL152" s="48" t="s">
        <v>1987</v>
      </c>
      <c r="CM152" s="48" t="s">
        <v>1991</v>
      </c>
      <c r="CN152" s="48" t="s">
        <v>1987</v>
      </c>
      <c r="CO152" s="48" t="str">
        <f t="shared" si="40"/>
        <v>2.6.3.2.3.2</v>
      </c>
      <c r="CP152" s="48" t="str">
        <f>+VLOOKUP(Tabla1[[#This Row],[ESPECÍFICA]],CLASIFICADOR_,2,0)</f>
        <v>2.6.3.2.3.2 - EQUIPOS DE COMUNICACIONES PARA REDES INFORMATICAS</v>
      </c>
      <c r="CQ152" s="48" t="str">
        <f>+VLOOKUP(Tabla1[[#This Row],[ESPECÍFICA]],CLASIFICADOR_,3,0)</f>
        <v>2.6.3.2 - ADQUISICION DE MAQUINARIAS, EQUIPO Y MOBILIARIO</v>
      </c>
      <c r="CR152" s="48" t="str">
        <f>+VLOOKUP(Tabla1[[#This Row],[ESPECÍFICA]],CLASIFICADOR_,4,0)</f>
        <v xml:space="preserve"> </v>
      </c>
      <c r="CS152" s="48">
        <f>+VLOOKUP(Tabla1[[#This Row],[ESPECÍFICA]],CLASIFICADOR_,5,0)</f>
        <v>0</v>
      </c>
      <c r="CT152" s="113" t="str">
        <f>+VLOOKUP(Tabla1[[#This Row],[ESPECÍFICA]],CLASIFICADOR_,6,0)</f>
        <v>N/R</v>
      </c>
      <c r="CU152" s="48" t="str">
        <f>+VLOOKUP(Tabla1[[#This Row],[ESPECÍFICA]],CLASIFICADOR_,7,0)</f>
        <v>N/R</v>
      </c>
      <c r="CV152" s="48">
        <f>+VLOOKUP(Tabla1[[#This Row],[ESPECÍFICA]],CLASIFICADOR_,8,0)</f>
        <v>0</v>
      </c>
      <c r="CW152" s="113" t="str">
        <f>+CONCATENATE("2.",Tabla1[[#This Row],[generica]])</f>
        <v>2.6.ADQUISICION DE ACTIVOS NO FINANCIEROS</v>
      </c>
      <c r="CX152" s="48" t="str">
        <f t="shared" si="29"/>
        <v>0009-OTI</v>
      </c>
      <c r="CY152" s="113" t="str">
        <f t="shared" si="30"/>
        <v>0009-OTI</v>
      </c>
      <c r="CZ152" s="20" t="str">
        <f t="shared" si="31"/>
        <v>0009-OTI</v>
      </c>
      <c r="DA152" s="113" t="str">
        <f>+CONCATENATE(Tabla1[[#This Row],[CC COMPLETO]],Tabla1[[#This Row],[ESPECÍFICA]])</f>
        <v>0009-OTI2.6.3.2.3.2</v>
      </c>
      <c r="DB152" s="49">
        <f t="shared" si="32"/>
        <v>1636</v>
      </c>
      <c r="DC152" s="49">
        <f t="shared" si="33"/>
        <v>1636</v>
      </c>
      <c r="DD152" s="49">
        <f t="shared" si="34"/>
        <v>1636</v>
      </c>
      <c r="DE152" s="49">
        <f t="shared" si="35"/>
        <v>7004</v>
      </c>
      <c r="DF152" s="49">
        <f t="shared" si="36"/>
        <v>240000</v>
      </c>
      <c r="DG152" s="49">
        <f t="shared" si="37"/>
        <v>0</v>
      </c>
      <c r="DH152" s="49">
        <f t="shared" si="38"/>
        <v>247004</v>
      </c>
      <c r="DI152" s="50">
        <f t="shared" si="39"/>
        <v>0</v>
      </c>
      <c r="DJ152" s="78">
        <f>+SUM(Tabla1[[#This Row],[EJECUTADO 01]:[EJECUTADO 06]])</f>
        <v>1636</v>
      </c>
      <c r="DK152" s="78">
        <f>+Tabla1[[#This Row],[mto_devenga_01]]</f>
        <v>0</v>
      </c>
      <c r="DL152" s="78">
        <f>+Tabla1[[#This Row],[mto_devenga_02]]</f>
        <v>0</v>
      </c>
      <c r="DM152" s="78">
        <f>+Tabla1[[#This Row],[mto_devenga_03]]</f>
        <v>0</v>
      </c>
      <c r="DN152" s="78">
        <f>+Tabla1[[#This Row],[mto_devenga_04]]</f>
        <v>0</v>
      </c>
      <c r="DO152" s="78">
        <f>+Tabla1[[#This Row],[mto_devenga_05]]</f>
        <v>1636</v>
      </c>
      <c r="DP152" s="76">
        <f>+Tabla1[[#This Row],[mto_devenga_06]]</f>
        <v>0</v>
      </c>
      <c r="DQ152" s="76">
        <f>+Tabla1[[#This Row],[mto_devenga_07]]</f>
        <v>0</v>
      </c>
      <c r="DR152" s="76">
        <f>+Tabla1[[#This Row],[mto_devenga_08]]</f>
        <v>0</v>
      </c>
      <c r="DS152" s="76">
        <f>+Tabla1[[#This Row],[mto_devenga_09]]</f>
        <v>0</v>
      </c>
      <c r="DT152" s="76">
        <f>IFERROR(VLOOKUP(Tabla1[[#This Row],[COD SE]],PF_OCTUBRE,14,0),"0")</f>
        <v>7000</v>
      </c>
      <c r="DU152" s="76">
        <f>IFERROR(VLOOKUP(Tabla1[[#This Row],[COD SE]],PF_OCTUBRE,15,0),"0")</f>
        <v>0</v>
      </c>
      <c r="DV152" s="76">
        <f>IFERROR(VLOOKUP(Tabla1[[#This Row],[COD SE]],PF_OCTUBRE,16,0),"0")</f>
        <v>240004</v>
      </c>
      <c r="DW152" s="76">
        <f>+SUM(Tabla1[[#This Row],[EJECUTADO 01]:[PF DICIEMBRE
]])</f>
        <v>248640</v>
      </c>
      <c r="DX152" s="76">
        <f>IFERROR(VLOOKUP(Tabla1[[#This Row],[COD SE]],PF_OCTUBRE,18,0),"0")</f>
        <v>0</v>
      </c>
      <c r="DY152" s="76">
        <f>IFERROR(VLOOKUP(Tabla1[[#This Row],[COD SE]],PF_OCTUBRE,19,0),"0")</f>
        <v>0</v>
      </c>
      <c r="DZ152" s="76">
        <f>IFERROR(VLOOKUP(Tabla1[[#This Row],[COD SE]],PF_OCTUBRE,20,0),"0")</f>
        <v>0</v>
      </c>
      <c r="EA152" s="76">
        <f>+Tabla1[[#This Row],[TOTAL EJEC REAL]]+Tabla1[[#This Row],[SALDO FINAL]]</f>
        <v>248640</v>
      </c>
      <c r="EB152" s="76">
        <f>IFERROR(VLOOKUP(Tabla1[[#This Row],[COD SE]],PF_OCTUBRE,22,0),"0")</f>
        <v>240004</v>
      </c>
      <c r="EC152" s="76">
        <f>+IFERROR(VLOOKUP(Tabla1[[#This Row],[COD SE]],SALDO_ESC_2,7,0),0)</f>
        <v>0</v>
      </c>
      <c r="ED152" s="76">
        <f>+IFERROR(VLOOKUP(Tabla1[[#This Row],[COD SE]],SALDO_ESC_3,7,0),0)</f>
        <v>0</v>
      </c>
      <c r="EE152" s="76">
        <f>+Tabla1[[#This Row],[mto_pim]]-Tabla1[[#This Row],[TRANSF ESC2 ]]</f>
        <v>248640</v>
      </c>
      <c r="EF152" s="76">
        <f>+Tabla1[[#This Row],[mto_pim]]-Tabla1[[#This Row],[TRANFS ESC 3 ]]</f>
        <v>248640</v>
      </c>
      <c r="EG152" s="76">
        <f>+IFERROR(VLOOKUP(Tabla1[[#This Row],[COD SE]],HISTORICO,4,0),0)</f>
        <v>0</v>
      </c>
      <c r="EH152" s="76">
        <f>+IFERROR(VLOOKUP(Tabla1[[#This Row],[COD SE]],HISTORICO,5,0),0)</f>
        <v>0</v>
      </c>
      <c r="EI152" s="76">
        <f>+IFERROR(VLOOKUP(Tabla1[[#This Row],[COD SE]],HISTORICO,6,0),0)</f>
        <v>0</v>
      </c>
      <c r="EJ152" s="76">
        <f>+IFERROR(VLOOKUP(Tabla1[[#This Row],[COD SE]],HISTORICO,7,0),0)</f>
        <v>0</v>
      </c>
      <c r="EK152" s="76">
        <f>+IFERROR(VLOOKUP(Tabla1[[#This Row],[COD SE]],HISTORICO,8,0),0)</f>
        <v>1636</v>
      </c>
      <c r="EL152" s="76">
        <f>+IFERROR(VLOOKUP(Tabla1[[#This Row],[COD SE]],HISTORICO,9,0),0)</f>
        <v>0</v>
      </c>
      <c r="EM152" s="76">
        <f>+IFERROR(VLOOKUP(Tabla1[[#This Row],[COD SE]],HISTORICO,10,0),0)</f>
        <v>0</v>
      </c>
      <c r="EN152" s="76">
        <f>+IFERROR(VLOOKUP(Tabla1[[#This Row],[COD SE]],HISTORICO,11,0),0)</f>
        <v>0</v>
      </c>
      <c r="EO152" s="76">
        <f>+IFERROR(VLOOKUP(Tabla1[[#This Row],[COD SE]],HISTORICO,12,0),0)</f>
        <v>0</v>
      </c>
      <c r="EP152" s="58">
        <f>+SUM(Tabla1[[#This Row],[EJECUTADO 01]:[EJECUTADO 03]])</f>
        <v>0</v>
      </c>
      <c r="EQ152" s="58">
        <f>+SUM(Tabla1[[#This Row],[EJECUTADO 04]:[EJECUTADO 06]])</f>
        <v>1636</v>
      </c>
      <c r="ER152" s="58">
        <f>+SUM(Tabla1[[#This Row],[EJECUTADO 07]:[EJECUTADO 09]])</f>
        <v>0</v>
      </c>
      <c r="ES152" s="58">
        <f>+SUM(Tabla1[[#This Row],[PF OCTUBRE]:[PF DICIEMBRE
]])</f>
        <v>247004</v>
      </c>
      <c r="ET152" s="58">
        <f>+SUM(Tabla1[[#This Row],[EJECUTADO 01]:[EJECUTADO 09]])</f>
        <v>1636</v>
      </c>
    </row>
    <row r="153" spans="1:150" ht="12.75" customHeight="1" x14ac:dyDescent="0.2">
      <c r="A153" s="369">
        <v>2025</v>
      </c>
      <c r="B153" s="369" t="s">
        <v>1969</v>
      </c>
      <c r="C153" s="369" t="s">
        <v>1970</v>
      </c>
      <c r="D153" s="369" t="s">
        <v>1971</v>
      </c>
      <c r="E153" s="369">
        <v>1650</v>
      </c>
      <c r="F153" s="369" t="s">
        <v>1599</v>
      </c>
      <c r="G153" s="369" t="s">
        <v>1999</v>
      </c>
      <c r="H153" s="369" t="s">
        <v>1606</v>
      </c>
      <c r="I153" s="369" t="s">
        <v>2000</v>
      </c>
      <c r="J153" s="369" t="s">
        <v>2037</v>
      </c>
      <c r="K153" s="369" t="s">
        <v>1975</v>
      </c>
      <c r="L153" s="369" t="s">
        <v>2034</v>
      </c>
      <c r="M153" s="369" t="s">
        <v>2038</v>
      </c>
      <c r="N153" s="369">
        <v>2</v>
      </c>
      <c r="O153" s="369" t="s">
        <v>2041</v>
      </c>
      <c r="P153" s="369" t="s">
        <v>2042</v>
      </c>
      <c r="Q153" s="369">
        <v>88</v>
      </c>
      <c r="R153" s="369">
        <v>0</v>
      </c>
      <c r="S153" s="369">
        <v>0</v>
      </c>
      <c r="T153" s="369">
        <v>0</v>
      </c>
      <c r="U153" s="369">
        <v>9</v>
      </c>
      <c r="V153" s="369" t="s">
        <v>1980</v>
      </c>
      <c r="W153" s="369" t="s">
        <v>1981</v>
      </c>
      <c r="X153" s="369" t="s">
        <v>1982</v>
      </c>
      <c r="Y153" s="369" t="s">
        <v>1983</v>
      </c>
      <c r="Z153" s="369" t="s">
        <v>1984</v>
      </c>
      <c r="AA153" s="369" t="s">
        <v>2004</v>
      </c>
      <c r="AB153" s="369" t="s">
        <v>1986</v>
      </c>
      <c r="AC153" s="369" t="s">
        <v>1672</v>
      </c>
      <c r="AD153" s="369" t="s">
        <v>1673</v>
      </c>
      <c r="AE153" s="369" t="s">
        <v>1688</v>
      </c>
      <c r="AF153" s="369" t="s">
        <v>1731</v>
      </c>
      <c r="AG153" s="369" t="s">
        <v>1734</v>
      </c>
      <c r="AH153" s="369">
        <v>116700</v>
      </c>
      <c r="AI153" s="369">
        <v>-46965</v>
      </c>
      <c r="AJ153" s="369">
        <v>69735</v>
      </c>
      <c r="AK153" s="370">
        <v>69734.429999999993</v>
      </c>
      <c r="AL153" s="370">
        <v>69734.429999999993</v>
      </c>
      <c r="AM153" s="370">
        <v>28169.83</v>
      </c>
      <c r="AN153" s="370">
        <v>0</v>
      </c>
      <c r="AO153" s="370">
        <v>26809.599999999999</v>
      </c>
      <c r="AP153" s="370">
        <v>0</v>
      </c>
      <c r="AQ153" s="370">
        <v>0</v>
      </c>
      <c r="AR153" s="370">
        <v>0</v>
      </c>
      <c r="AS153" s="370">
        <v>0</v>
      </c>
      <c r="AT153" s="370">
        <v>14755</v>
      </c>
      <c r="AU153" s="370">
        <v>0</v>
      </c>
      <c r="AV153" s="370">
        <v>0</v>
      </c>
      <c r="AW153" s="370">
        <v>0</v>
      </c>
      <c r="AX153" s="370">
        <v>0</v>
      </c>
      <c r="AY153" s="370">
        <v>0</v>
      </c>
      <c r="AZ153" s="370">
        <v>10920.94</v>
      </c>
      <c r="BA153" s="370">
        <v>5460.47</v>
      </c>
      <c r="BB153" s="370">
        <v>0</v>
      </c>
      <c r="BC153" s="370">
        <v>5460.47</v>
      </c>
      <c r="BD153" s="370">
        <v>6702.4</v>
      </c>
      <c r="BE153" s="370">
        <v>0</v>
      </c>
      <c r="BF153" s="370">
        <v>6702.4</v>
      </c>
      <c r="BG153" s="370">
        <v>3351.2</v>
      </c>
      <c r="BH153" s="370">
        <v>4571.2</v>
      </c>
      <c r="BI153" s="370">
        <v>0</v>
      </c>
      <c r="BJ153" s="370">
        <v>0</v>
      </c>
      <c r="BK153" s="370">
        <v>0</v>
      </c>
      <c r="BL153" s="370">
        <v>10920.94</v>
      </c>
      <c r="BM153" s="370">
        <v>5460.47</v>
      </c>
      <c r="BN153" s="370">
        <v>0</v>
      </c>
      <c r="BO153" s="370">
        <v>5460.47</v>
      </c>
      <c r="BP153" s="370">
        <v>0</v>
      </c>
      <c r="BQ153" s="370">
        <v>6702.4</v>
      </c>
      <c r="BR153" s="370">
        <v>6702.4</v>
      </c>
      <c r="BS153" s="370">
        <v>3351.2</v>
      </c>
      <c r="BT153" s="370">
        <v>4571.2</v>
      </c>
      <c r="BU153" s="370">
        <v>0</v>
      </c>
      <c r="BV153" s="370">
        <v>0</v>
      </c>
      <c r="BW153" s="370">
        <v>21841.88</v>
      </c>
      <c r="BX153" s="370">
        <v>0</v>
      </c>
      <c r="BY153" s="370">
        <v>20107.2</v>
      </c>
      <c r="BZ153" s="370">
        <v>0</v>
      </c>
      <c r="CA153" s="370">
        <v>0</v>
      </c>
      <c r="CB153" s="370">
        <v>0</v>
      </c>
      <c r="CC153" s="370">
        <v>0</v>
      </c>
      <c r="CD153" s="370">
        <v>1220</v>
      </c>
      <c r="CE153" s="370">
        <v>0</v>
      </c>
      <c r="CF153" s="370">
        <v>0</v>
      </c>
      <c r="CG153" s="370">
        <v>0</v>
      </c>
      <c r="CH153" s="370">
        <v>0</v>
      </c>
      <c r="CI153" s="48" t="s">
        <v>1987</v>
      </c>
      <c r="CJ153" s="48" t="s">
        <v>1991</v>
      </c>
      <c r="CK153" s="48" t="s">
        <v>1987</v>
      </c>
      <c r="CL153" s="48" t="s">
        <v>1987</v>
      </c>
      <c r="CM153" s="48" t="s">
        <v>1987</v>
      </c>
      <c r="CN153" s="48" t="s">
        <v>1991</v>
      </c>
      <c r="CO153" s="48" t="str">
        <f t="shared" si="40"/>
        <v>2.3.2.2.2.3</v>
      </c>
      <c r="CP153" s="48" t="str">
        <f>+VLOOKUP(Tabla1[[#This Row],[ESPECÍFICA]],CLASIFICADOR_,2,0)</f>
        <v>2.3.2.2.2.3 - SERVICIO DE INTERNET</v>
      </c>
      <c r="CQ153" s="48" t="str">
        <f>+VLOOKUP(Tabla1[[#This Row],[ESPECÍFICA]],CLASIFICADOR_,3,0)</f>
        <v>2.3.2.2 - SERVICIOS BASICOS, COMUNICACIONES, PUBLICIDAD Y DIFUSION</v>
      </c>
      <c r="CR153" s="48" t="str">
        <f>+VLOOKUP(Tabla1[[#This Row],[ESPECÍFICA]],CLASIFICADOR_,4,0)</f>
        <v xml:space="preserve"> </v>
      </c>
      <c r="CS153" s="48">
        <f>+VLOOKUP(Tabla1[[#This Row],[ESPECÍFICA]],CLASIFICADOR_,5,0)</f>
        <v>0</v>
      </c>
      <c r="CT153" s="113" t="str">
        <f>+VLOOKUP(Tabla1[[#This Row],[ESPECÍFICA]],CLASIFICADOR_,6,0)</f>
        <v>Partidas restringidas</v>
      </c>
      <c r="CU153" s="48">
        <f>+VLOOKUP(Tabla1[[#This Row],[ESPECÍFICA]],CLASIFICADOR_,7,0)</f>
        <v>9.6999999999999993</v>
      </c>
      <c r="CV153" s="48">
        <f>+VLOOKUP(Tabla1[[#This Row],[ESPECÍFICA]],CLASIFICADOR_,8,0)</f>
        <v>5</v>
      </c>
      <c r="CW153" s="113" t="str">
        <f>+CONCATENATE("2.",Tabla1[[#This Row],[generica]])</f>
        <v>2.3.BIENES Y SERVICIOS</v>
      </c>
      <c r="CX153" s="48" t="str">
        <f t="shared" si="29"/>
        <v>0009-OTI</v>
      </c>
      <c r="CY153" s="113" t="str">
        <f t="shared" si="30"/>
        <v>0009-OTI</v>
      </c>
      <c r="CZ153" s="20" t="str">
        <f t="shared" si="31"/>
        <v>0009-OTI</v>
      </c>
      <c r="DA153" s="113" t="str">
        <f>+CONCATENATE(Tabla1[[#This Row],[CC COMPLETO]],Tabla1[[#This Row],[ESPECÍFICA]])</f>
        <v>0009-OTI2.3.2.2.2.3</v>
      </c>
      <c r="DB153" s="49">
        <f t="shared" si="32"/>
        <v>69734.429999999993</v>
      </c>
      <c r="DC153" s="49">
        <f t="shared" si="33"/>
        <v>43169.079999999994</v>
      </c>
      <c r="DD153" s="49">
        <f t="shared" si="34"/>
        <v>43169.079999999994</v>
      </c>
      <c r="DE153" s="49">
        <f t="shared" si="35"/>
        <v>0.57000000000698492</v>
      </c>
      <c r="DF153" s="49">
        <f t="shared" si="36"/>
        <v>0</v>
      </c>
      <c r="DG153" s="49">
        <f t="shared" si="37"/>
        <v>26565.35</v>
      </c>
      <c r="DH153" s="49">
        <f t="shared" si="38"/>
        <v>26565.920000000006</v>
      </c>
      <c r="DI153" s="50">
        <f t="shared" si="39"/>
        <v>0.36991499571550979</v>
      </c>
      <c r="DJ153" s="78">
        <f>+SUM(Tabla1[[#This Row],[EJECUTADO 01]:[EJECUTADO 06]])</f>
        <v>28544.28</v>
      </c>
      <c r="DK153" s="78">
        <f>+Tabla1[[#This Row],[mto_devenga_01]]</f>
        <v>0</v>
      </c>
      <c r="DL153" s="78">
        <f>+Tabla1[[#This Row],[mto_devenga_02]]</f>
        <v>10920.94</v>
      </c>
      <c r="DM153" s="78">
        <f>+Tabla1[[#This Row],[mto_devenga_03]]</f>
        <v>5460.47</v>
      </c>
      <c r="DN153" s="78">
        <f>+Tabla1[[#This Row],[mto_devenga_04]]</f>
        <v>0</v>
      </c>
      <c r="DO153" s="78">
        <f>+Tabla1[[#This Row],[mto_devenga_05]]</f>
        <v>5460.47</v>
      </c>
      <c r="DP153" s="76">
        <f>+Tabla1[[#This Row],[mto_devenga_06]]</f>
        <v>6702.4</v>
      </c>
      <c r="DQ153" s="76">
        <f>+Tabla1[[#This Row],[mto_devenga_07]]</f>
        <v>0</v>
      </c>
      <c r="DR153" s="76">
        <f>+Tabla1[[#This Row],[mto_devenga_08]]</f>
        <v>6702.4</v>
      </c>
      <c r="DS153" s="76">
        <f>+Tabla1[[#This Row],[mto_devenga_09]]</f>
        <v>3351.2</v>
      </c>
      <c r="DT153" s="76">
        <f>IFERROR(VLOOKUP(Tabla1[[#This Row],[COD SE]],PF_OCTUBRE,14,0),"0")</f>
        <v>14849.15</v>
      </c>
      <c r="DU153" s="76">
        <f>IFERROR(VLOOKUP(Tabla1[[#This Row],[COD SE]],PF_OCTUBRE,15,0),"0")</f>
        <v>6546.2</v>
      </c>
      <c r="DV153" s="76">
        <f>IFERROR(VLOOKUP(Tabla1[[#This Row],[COD SE]],PF_OCTUBRE,16,0),"0")</f>
        <v>9741.77</v>
      </c>
      <c r="DW153" s="76">
        <f>+SUM(Tabla1[[#This Row],[EJECUTADO 01]:[PF DICIEMBRE
]])</f>
        <v>69735</v>
      </c>
      <c r="DX153" s="76">
        <f>IFERROR(VLOOKUP(Tabla1[[#This Row],[COD SE]],PF_OCTUBRE,18,0),"0")</f>
        <v>0</v>
      </c>
      <c r="DY153" s="76">
        <f>IFERROR(VLOOKUP(Tabla1[[#This Row],[COD SE]],PF_OCTUBRE,19,0),"0")</f>
        <v>0</v>
      </c>
      <c r="DZ153" s="76">
        <f>IFERROR(VLOOKUP(Tabla1[[#This Row],[COD SE]],PF_OCTUBRE,20,0),"0")</f>
        <v>0</v>
      </c>
      <c r="EA153" s="76">
        <f>+Tabla1[[#This Row],[TOTAL EJEC REAL]]+Tabla1[[#This Row],[SALDO FINAL]]</f>
        <v>69735</v>
      </c>
      <c r="EB153" s="76">
        <f>IFERROR(VLOOKUP(Tabla1[[#This Row],[COD SE]],PF_OCTUBRE,22,0),"0")</f>
        <v>9741.77</v>
      </c>
      <c r="EC153" s="76">
        <f>+IFERROR(VLOOKUP(Tabla1[[#This Row],[COD SE]],SALDO_ESC_2,7,0),0)</f>
        <v>0</v>
      </c>
      <c r="ED153" s="76">
        <f>+IFERROR(VLOOKUP(Tabla1[[#This Row],[COD SE]],SALDO_ESC_3,7,0),0)</f>
        <v>0</v>
      </c>
      <c r="EE153" s="76">
        <f>+Tabla1[[#This Row],[mto_pim]]-Tabla1[[#This Row],[TRANSF ESC2 ]]</f>
        <v>69735</v>
      </c>
      <c r="EF153" s="76">
        <f>+Tabla1[[#This Row],[mto_pim]]-Tabla1[[#This Row],[TRANFS ESC 3 ]]</f>
        <v>69735</v>
      </c>
      <c r="EG153" s="76">
        <f>+IFERROR(VLOOKUP(Tabla1[[#This Row],[COD SE]],HISTORICO,4,0),0)</f>
        <v>6451.2</v>
      </c>
      <c r="EH153" s="76">
        <f>+IFERROR(VLOOKUP(Tabla1[[#This Row],[COD SE]],HISTORICO,5,0),0)</f>
        <v>5851.2</v>
      </c>
      <c r="EI153" s="76">
        <f>+IFERROR(VLOOKUP(Tabla1[[#This Row],[COD SE]],HISTORICO,6,0),0)</f>
        <v>5851.2</v>
      </c>
      <c r="EJ153" s="76">
        <f>+IFERROR(VLOOKUP(Tabla1[[#This Row],[COD SE]],HISTORICO,7,0),0)</f>
        <v>9586.27</v>
      </c>
      <c r="EK153" s="76">
        <f>+IFERROR(VLOOKUP(Tabla1[[#This Row],[COD SE]],HISTORICO,8,0),0)</f>
        <v>11695.54</v>
      </c>
      <c r="EL153" s="76">
        <f>+IFERROR(VLOOKUP(Tabla1[[#This Row],[COD SE]],HISTORICO,9,0),0)</f>
        <v>5460.4699999999993</v>
      </c>
      <c r="EM153" s="76">
        <f>+IFERROR(VLOOKUP(Tabla1[[#This Row],[COD SE]],HISTORICO,10,0),0)</f>
        <v>5460.4699999999993</v>
      </c>
      <c r="EN153" s="76">
        <f>+IFERROR(VLOOKUP(Tabla1[[#This Row],[COD SE]],HISTORICO,11,0),0)</f>
        <v>13030.21</v>
      </c>
      <c r="EO153" s="76">
        <f>+IFERROR(VLOOKUP(Tabla1[[#This Row],[COD SE]],HISTORICO,12,0),0)</f>
        <v>12874.15</v>
      </c>
      <c r="EP153" s="58">
        <f>+SUM(Tabla1[[#This Row],[EJECUTADO 01]:[EJECUTADO 03]])</f>
        <v>16381.41</v>
      </c>
      <c r="EQ153" s="58">
        <f>+SUM(Tabla1[[#This Row],[EJECUTADO 04]:[EJECUTADO 06]])</f>
        <v>12162.869999999999</v>
      </c>
      <c r="ER153" s="58">
        <f>+SUM(Tabla1[[#This Row],[EJECUTADO 07]:[EJECUTADO 09]])</f>
        <v>10053.599999999999</v>
      </c>
      <c r="ES153" s="58">
        <f>+SUM(Tabla1[[#This Row],[PF OCTUBRE]:[PF DICIEMBRE
]])</f>
        <v>31137.119999999999</v>
      </c>
      <c r="ET153" s="58">
        <f>+SUM(Tabla1[[#This Row],[EJECUTADO 01]:[EJECUTADO 09]])</f>
        <v>38597.879999999997</v>
      </c>
    </row>
    <row r="154" spans="1:150" ht="12.75" customHeight="1" x14ac:dyDescent="0.2">
      <c r="A154" s="369">
        <v>2025</v>
      </c>
      <c r="B154" s="369" t="s">
        <v>1969</v>
      </c>
      <c r="C154" s="369" t="s">
        <v>1970</v>
      </c>
      <c r="D154" s="369" t="s">
        <v>1971</v>
      </c>
      <c r="E154" s="369">
        <v>1650</v>
      </c>
      <c r="F154" s="369" t="s">
        <v>1599</v>
      </c>
      <c r="G154" s="369" t="s">
        <v>1999</v>
      </c>
      <c r="H154" s="369" t="s">
        <v>1606</v>
      </c>
      <c r="I154" s="369" t="s">
        <v>2000</v>
      </c>
      <c r="J154" s="369" t="s">
        <v>2037</v>
      </c>
      <c r="K154" s="369" t="s">
        <v>1975</v>
      </c>
      <c r="L154" s="369" t="s">
        <v>2034</v>
      </c>
      <c r="M154" s="369" t="s">
        <v>2038</v>
      </c>
      <c r="N154" s="369">
        <v>2</v>
      </c>
      <c r="O154" s="369" t="s">
        <v>2041</v>
      </c>
      <c r="P154" s="369" t="s">
        <v>2042</v>
      </c>
      <c r="Q154" s="369">
        <v>88</v>
      </c>
      <c r="R154" s="369">
        <v>0</v>
      </c>
      <c r="S154" s="369">
        <v>0</v>
      </c>
      <c r="T154" s="369">
        <v>0</v>
      </c>
      <c r="U154" s="369">
        <v>9</v>
      </c>
      <c r="V154" s="369" t="s">
        <v>1980</v>
      </c>
      <c r="W154" s="369" t="s">
        <v>1981</v>
      </c>
      <c r="X154" s="369" t="s">
        <v>1982</v>
      </c>
      <c r="Y154" s="369" t="s">
        <v>1983</v>
      </c>
      <c r="Z154" s="369" t="s">
        <v>1984</v>
      </c>
      <c r="AA154" s="369" t="s">
        <v>2004</v>
      </c>
      <c r="AB154" s="369" t="s">
        <v>1986</v>
      </c>
      <c r="AC154" s="369" t="s">
        <v>1672</v>
      </c>
      <c r="AD154" s="369" t="s">
        <v>1684</v>
      </c>
      <c r="AE154" s="369" t="s">
        <v>1716</v>
      </c>
      <c r="AF154" s="369" t="s">
        <v>1766</v>
      </c>
      <c r="AG154" s="369" t="s">
        <v>1767</v>
      </c>
      <c r="AH154" s="369">
        <v>0</v>
      </c>
      <c r="AI154" s="369">
        <v>11991</v>
      </c>
      <c r="AJ154" s="369">
        <v>11991</v>
      </c>
      <c r="AK154" s="370">
        <v>10992.6</v>
      </c>
      <c r="AL154" s="370">
        <v>10992.6</v>
      </c>
      <c r="AM154" s="370">
        <v>0</v>
      </c>
      <c r="AN154" s="370">
        <v>0</v>
      </c>
      <c r="AO154" s="370">
        <v>0</v>
      </c>
      <c r="AP154" s="370">
        <v>0</v>
      </c>
      <c r="AQ154" s="370">
        <v>0</v>
      </c>
      <c r="AR154" s="370">
        <v>0</v>
      </c>
      <c r="AS154" s="370">
        <v>0</v>
      </c>
      <c r="AT154" s="370">
        <v>0</v>
      </c>
      <c r="AU154" s="370">
        <v>0</v>
      </c>
      <c r="AV154" s="370">
        <v>0</v>
      </c>
      <c r="AW154" s="370">
        <v>0</v>
      </c>
      <c r="AX154" s="370">
        <v>0</v>
      </c>
      <c r="AY154" s="370">
        <v>0</v>
      </c>
      <c r="AZ154" s="370">
        <v>0</v>
      </c>
      <c r="BA154" s="370">
        <v>0</v>
      </c>
      <c r="BB154" s="370">
        <v>0</v>
      </c>
      <c r="BC154" s="370">
        <v>0</v>
      </c>
      <c r="BD154" s="370">
        <v>0</v>
      </c>
      <c r="BE154" s="370">
        <v>0</v>
      </c>
      <c r="BF154" s="370">
        <v>0</v>
      </c>
      <c r="BG154" s="370">
        <v>0</v>
      </c>
      <c r="BH154" s="370">
        <v>0</v>
      </c>
      <c r="BI154" s="370">
        <v>0</v>
      </c>
      <c r="BJ154" s="370">
        <v>0</v>
      </c>
      <c r="BK154" s="370">
        <v>0</v>
      </c>
      <c r="BL154" s="370">
        <v>0</v>
      </c>
      <c r="BM154" s="370">
        <v>0</v>
      </c>
      <c r="BN154" s="370">
        <v>0</v>
      </c>
      <c r="BO154" s="370">
        <v>0</v>
      </c>
      <c r="BP154" s="370">
        <v>0</v>
      </c>
      <c r="BQ154" s="370">
        <v>0</v>
      </c>
      <c r="BR154" s="370">
        <v>0</v>
      </c>
      <c r="BS154" s="370">
        <v>0</v>
      </c>
      <c r="BT154" s="370">
        <v>0</v>
      </c>
      <c r="BU154" s="370">
        <v>0</v>
      </c>
      <c r="BV154" s="370">
        <v>0</v>
      </c>
      <c r="BW154" s="370">
        <v>0</v>
      </c>
      <c r="BX154" s="370">
        <v>0</v>
      </c>
      <c r="BY154" s="370">
        <v>0</v>
      </c>
      <c r="BZ154" s="370">
        <v>0</v>
      </c>
      <c r="CA154" s="370">
        <v>0</v>
      </c>
      <c r="CB154" s="370">
        <v>0</v>
      </c>
      <c r="CC154" s="370">
        <v>0</v>
      </c>
      <c r="CD154" s="370">
        <v>0</v>
      </c>
      <c r="CE154" s="370">
        <v>0</v>
      </c>
      <c r="CF154" s="370">
        <v>0</v>
      </c>
      <c r="CG154" s="370">
        <v>0</v>
      </c>
      <c r="CH154" s="370">
        <v>0</v>
      </c>
      <c r="CI154" s="48" t="s">
        <v>1987</v>
      </c>
      <c r="CJ154" s="48" t="s">
        <v>1991</v>
      </c>
      <c r="CK154" s="48" t="s">
        <v>1990</v>
      </c>
      <c r="CL154" s="48" t="s">
        <v>2011</v>
      </c>
      <c r="CM154" s="48" t="s">
        <v>1993</v>
      </c>
      <c r="CN154" s="48" t="s">
        <v>1990</v>
      </c>
      <c r="CO154" s="48" t="str">
        <f t="shared" si="40"/>
        <v>2.3.1.5.4.1</v>
      </c>
      <c r="CP154" s="48" t="str">
        <f>+VLOOKUP(Tabla1[[#This Row],[ESPECÍFICA]],CLASIFICADOR_,2,0)</f>
        <v>2.3.1.5.4.1 - ELECTRICIDAD, ILUMINACION Y ELECTRONICA</v>
      </c>
      <c r="CQ154" s="48" t="str">
        <f>+VLOOKUP(Tabla1[[#This Row],[ESPECÍFICA]],CLASIFICADOR_,3,0)</f>
        <v>2.3.1.5 - MATERIALES Y  UTILES</v>
      </c>
      <c r="CR154" s="48" t="str">
        <f>+VLOOKUP(Tabla1[[#This Row],[ESPECÍFICA]],CLASIFICADOR_,4,0)</f>
        <v xml:space="preserve"> </v>
      </c>
      <c r="CS154" s="48">
        <f>+VLOOKUP(Tabla1[[#This Row],[ESPECÍFICA]],CLASIFICADOR_,5,0)</f>
        <v>0</v>
      </c>
      <c r="CT154" s="113" t="str">
        <f>+VLOOKUP(Tabla1[[#This Row],[ESPECÍFICA]],CLASIFICADOR_,6,0)</f>
        <v>N/R</v>
      </c>
      <c r="CU154" s="48" t="str">
        <f>+VLOOKUP(Tabla1[[#This Row],[ESPECÍFICA]],CLASIFICADOR_,7,0)</f>
        <v>N/R</v>
      </c>
      <c r="CV154" s="48">
        <f>+VLOOKUP(Tabla1[[#This Row],[ESPECÍFICA]],CLASIFICADOR_,8,0)</f>
        <v>0</v>
      </c>
      <c r="CW154" s="113" t="str">
        <f>+CONCATENATE("2.",Tabla1[[#This Row],[generica]])</f>
        <v>2.3.BIENES Y SERVICIOS</v>
      </c>
      <c r="CX154" s="48" t="str">
        <f t="shared" si="29"/>
        <v>0009-OTI</v>
      </c>
      <c r="CY154" s="113" t="str">
        <f t="shared" si="30"/>
        <v>0009-OTI</v>
      </c>
      <c r="CZ154" s="20" t="str">
        <f t="shared" si="31"/>
        <v>0009-OTI</v>
      </c>
      <c r="DA154" s="113" t="str">
        <f>+CONCATENATE(Tabla1[[#This Row],[CC COMPLETO]],Tabla1[[#This Row],[ESPECÍFICA]])</f>
        <v>0009-OTI2.3.1.5.4.1</v>
      </c>
      <c r="DB154" s="49">
        <f t="shared" si="32"/>
        <v>0</v>
      </c>
      <c r="DC154" s="49">
        <f t="shared" si="33"/>
        <v>0</v>
      </c>
      <c r="DD154" s="49">
        <f t="shared" si="34"/>
        <v>0</v>
      </c>
      <c r="DE154" s="49">
        <f t="shared" si="35"/>
        <v>998.39999999999964</v>
      </c>
      <c r="DF154" s="49">
        <f t="shared" si="36"/>
        <v>0</v>
      </c>
      <c r="DG154" s="49">
        <f t="shared" si="37"/>
        <v>10992.6</v>
      </c>
      <c r="DH154" s="49">
        <f t="shared" si="38"/>
        <v>11991</v>
      </c>
      <c r="DI154" s="50">
        <f t="shared" si="39"/>
        <v>0</v>
      </c>
      <c r="DJ154" s="78">
        <f>+SUM(Tabla1[[#This Row],[EJECUTADO 01]:[EJECUTADO 06]])</f>
        <v>0</v>
      </c>
      <c r="DK154" s="78">
        <f>+Tabla1[[#This Row],[mto_devenga_01]]</f>
        <v>0</v>
      </c>
      <c r="DL154" s="78">
        <f>+Tabla1[[#This Row],[mto_devenga_02]]</f>
        <v>0</v>
      </c>
      <c r="DM154" s="78">
        <f>+Tabla1[[#This Row],[mto_devenga_03]]</f>
        <v>0</v>
      </c>
      <c r="DN154" s="78">
        <f>+Tabla1[[#This Row],[mto_devenga_04]]</f>
        <v>0</v>
      </c>
      <c r="DO154" s="78">
        <f>+Tabla1[[#This Row],[mto_devenga_05]]</f>
        <v>0</v>
      </c>
      <c r="DP154" s="76">
        <f>+Tabla1[[#This Row],[mto_devenga_06]]</f>
        <v>0</v>
      </c>
      <c r="DQ154" s="76">
        <f>+Tabla1[[#This Row],[mto_devenga_07]]</f>
        <v>0</v>
      </c>
      <c r="DR154" s="76">
        <f>+Tabla1[[#This Row],[mto_devenga_08]]</f>
        <v>0</v>
      </c>
      <c r="DS154" s="76">
        <f>+Tabla1[[#This Row],[mto_devenga_09]]</f>
        <v>0</v>
      </c>
      <c r="DT154" s="76">
        <f>IFERROR(VLOOKUP(Tabla1[[#This Row],[COD SE]],PF_OCTUBRE,14,0),"0")</f>
        <v>8400</v>
      </c>
      <c r="DU154" s="76">
        <f>IFERROR(VLOOKUP(Tabla1[[#This Row],[COD SE]],PF_OCTUBRE,15,0),"0")</f>
        <v>0</v>
      </c>
      <c r="DV154" s="76">
        <f>IFERROR(VLOOKUP(Tabla1[[#This Row],[COD SE]],PF_OCTUBRE,16,0),"0")</f>
        <v>0</v>
      </c>
      <c r="DW154" s="76">
        <f>+SUM(Tabla1[[#This Row],[EJECUTADO 01]:[PF DICIEMBRE
]])</f>
        <v>8400</v>
      </c>
      <c r="DX154" s="76">
        <f>IFERROR(VLOOKUP(Tabla1[[#This Row],[COD SE]],PF_OCTUBRE,18,0),"0")</f>
        <v>0</v>
      </c>
      <c r="DY154" s="76">
        <f>IFERROR(VLOOKUP(Tabla1[[#This Row],[COD SE]],PF_OCTUBRE,19,0),"0")</f>
        <v>0</v>
      </c>
      <c r="DZ154" s="76">
        <f>IFERROR(VLOOKUP(Tabla1[[#This Row],[COD SE]],PF_OCTUBRE,20,0),"0")</f>
        <v>0</v>
      </c>
      <c r="EA154" s="76">
        <f>+Tabla1[[#This Row],[TOTAL EJEC REAL]]+Tabla1[[#This Row],[SALDO FINAL]]</f>
        <v>8400</v>
      </c>
      <c r="EB154" s="76">
        <f>IFERROR(VLOOKUP(Tabla1[[#This Row],[COD SE]],PF_OCTUBRE,22,0),"0")</f>
        <v>0</v>
      </c>
      <c r="EC154" s="76">
        <f>+IFERROR(VLOOKUP(Tabla1[[#This Row],[COD SE]],SALDO_ESC_2,7,0),0)</f>
        <v>0</v>
      </c>
      <c r="ED154" s="76">
        <f>+IFERROR(VLOOKUP(Tabla1[[#This Row],[COD SE]],SALDO_ESC_3,7,0),0)</f>
        <v>0</v>
      </c>
      <c r="EE154" s="76">
        <f>+Tabla1[[#This Row],[mto_pim]]-Tabla1[[#This Row],[TRANSF ESC2 ]]</f>
        <v>11991</v>
      </c>
      <c r="EF154" s="76">
        <f>+Tabla1[[#This Row],[mto_pim]]-Tabla1[[#This Row],[TRANFS ESC 3 ]]</f>
        <v>11991</v>
      </c>
      <c r="EG154" s="76">
        <f>+IFERROR(VLOOKUP(Tabla1[[#This Row],[COD SE]],HISTORICO,4,0),0)</f>
        <v>0</v>
      </c>
      <c r="EH154" s="76">
        <f>+IFERROR(VLOOKUP(Tabla1[[#This Row],[COD SE]],HISTORICO,5,0),0)</f>
        <v>0</v>
      </c>
      <c r="EI154" s="76">
        <f>+IFERROR(VLOOKUP(Tabla1[[#This Row],[COD SE]],HISTORICO,6,0),0)</f>
        <v>0</v>
      </c>
      <c r="EJ154" s="76">
        <f>+IFERROR(VLOOKUP(Tabla1[[#This Row],[COD SE]],HISTORICO,7,0),0)</f>
        <v>0</v>
      </c>
      <c r="EK154" s="76">
        <f>+IFERROR(VLOOKUP(Tabla1[[#This Row],[COD SE]],HISTORICO,8,0),0)</f>
        <v>0</v>
      </c>
      <c r="EL154" s="76">
        <f>+IFERROR(VLOOKUP(Tabla1[[#This Row],[COD SE]],HISTORICO,9,0),0)</f>
        <v>0</v>
      </c>
      <c r="EM154" s="76">
        <f>+IFERROR(VLOOKUP(Tabla1[[#This Row],[COD SE]],HISTORICO,10,0),0)</f>
        <v>0</v>
      </c>
      <c r="EN154" s="76">
        <f>+IFERROR(VLOOKUP(Tabla1[[#This Row],[COD SE]],HISTORICO,11,0),0)</f>
        <v>0</v>
      </c>
      <c r="EO154" s="76">
        <f>+IFERROR(VLOOKUP(Tabla1[[#This Row],[COD SE]],HISTORICO,12,0),0)</f>
        <v>0</v>
      </c>
      <c r="EP154" s="58">
        <f>+SUM(Tabla1[[#This Row],[EJECUTADO 01]:[EJECUTADO 03]])</f>
        <v>0</v>
      </c>
      <c r="EQ154" s="58">
        <f>+SUM(Tabla1[[#This Row],[EJECUTADO 04]:[EJECUTADO 06]])</f>
        <v>0</v>
      </c>
      <c r="ER154" s="58">
        <f>+SUM(Tabla1[[#This Row],[EJECUTADO 07]:[EJECUTADO 09]])</f>
        <v>0</v>
      </c>
      <c r="ES154" s="58">
        <f>+SUM(Tabla1[[#This Row],[PF OCTUBRE]:[PF DICIEMBRE
]])</f>
        <v>8400</v>
      </c>
      <c r="ET154" s="58">
        <f>+SUM(Tabla1[[#This Row],[EJECUTADO 01]:[EJECUTADO 09]])</f>
        <v>0</v>
      </c>
    </row>
    <row r="155" spans="1:150" ht="12.75" customHeight="1" x14ac:dyDescent="0.2">
      <c r="A155" s="369">
        <v>2025</v>
      </c>
      <c r="B155" s="369" t="s">
        <v>1969</v>
      </c>
      <c r="C155" s="369" t="s">
        <v>1970</v>
      </c>
      <c r="D155" s="369" t="s">
        <v>1971</v>
      </c>
      <c r="E155" s="369">
        <v>1650</v>
      </c>
      <c r="F155" s="369" t="s">
        <v>1599</v>
      </c>
      <c r="G155" s="369" t="s">
        <v>1999</v>
      </c>
      <c r="H155" s="369" t="s">
        <v>1606</v>
      </c>
      <c r="I155" s="369" t="s">
        <v>2000</v>
      </c>
      <c r="J155" s="369" t="s">
        <v>2037</v>
      </c>
      <c r="K155" s="369" t="s">
        <v>1975</v>
      </c>
      <c r="L155" s="369" t="s">
        <v>2034</v>
      </c>
      <c r="M155" s="369" t="s">
        <v>2038</v>
      </c>
      <c r="N155" s="369">
        <v>2</v>
      </c>
      <c r="O155" s="369" t="s">
        <v>2041</v>
      </c>
      <c r="P155" s="369" t="s">
        <v>2042</v>
      </c>
      <c r="Q155" s="369">
        <v>88</v>
      </c>
      <c r="R155" s="369">
        <v>0</v>
      </c>
      <c r="S155" s="369">
        <v>0</v>
      </c>
      <c r="T155" s="369">
        <v>0</v>
      </c>
      <c r="U155" s="369">
        <v>9</v>
      </c>
      <c r="V155" s="369" t="s">
        <v>1980</v>
      </c>
      <c r="W155" s="369" t="s">
        <v>1981</v>
      </c>
      <c r="X155" s="369" t="s">
        <v>1982</v>
      </c>
      <c r="Y155" s="369" t="s">
        <v>1983</v>
      </c>
      <c r="Z155" s="369" t="s">
        <v>1984</v>
      </c>
      <c r="AA155" s="369" t="s">
        <v>2004</v>
      </c>
      <c r="AB155" s="369" t="s">
        <v>1986</v>
      </c>
      <c r="AC155" s="369" t="s">
        <v>1656</v>
      </c>
      <c r="AD155" s="369" t="s">
        <v>1657</v>
      </c>
      <c r="AE155" s="369" t="s">
        <v>1658</v>
      </c>
      <c r="AF155" s="369" t="s">
        <v>1658</v>
      </c>
      <c r="AG155" s="369" t="s">
        <v>1659</v>
      </c>
      <c r="AH155" s="369">
        <v>0</v>
      </c>
      <c r="AI155" s="369">
        <v>182277</v>
      </c>
      <c r="AJ155" s="369">
        <v>182277</v>
      </c>
      <c r="AK155" s="370">
        <v>136707.87</v>
      </c>
      <c r="AL155" s="370">
        <v>136707.87</v>
      </c>
      <c r="AM155" s="370">
        <v>0</v>
      </c>
      <c r="AN155" s="370">
        <v>0</v>
      </c>
      <c r="AO155" s="370">
        <v>0</v>
      </c>
      <c r="AP155" s="370">
        <v>5029.17</v>
      </c>
      <c r="AQ155" s="370">
        <v>15087.5</v>
      </c>
      <c r="AR155" s="370">
        <v>3017.5</v>
      </c>
      <c r="AS155" s="370">
        <v>8046.67</v>
      </c>
      <c r="AT155" s="370">
        <v>15087.5</v>
      </c>
      <c r="AU155" s="370">
        <v>15087.5</v>
      </c>
      <c r="AV155" s="370">
        <v>15087.5</v>
      </c>
      <c r="AW155" s="370">
        <v>0</v>
      </c>
      <c r="AX155" s="370">
        <v>0</v>
      </c>
      <c r="AY155" s="370">
        <v>0</v>
      </c>
      <c r="AZ155" s="370">
        <v>0</v>
      </c>
      <c r="BA155" s="370">
        <v>0</v>
      </c>
      <c r="BB155" s="370">
        <v>5029.17</v>
      </c>
      <c r="BC155" s="370">
        <v>15087.5</v>
      </c>
      <c r="BD155" s="370">
        <v>3017.5</v>
      </c>
      <c r="BE155" s="370">
        <v>8046.67</v>
      </c>
      <c r="BF155" s="370">
        <v>15087.5</v>
      </c>
      <c r="BG155" s="370">
        <v>15087.5</v>
      </c>
      <c r="BH155" s="370">
        <v>15087.5</v>
      </c>
      <c r="BI155" s="370">
        <v>0</v>
      </c>
      <c r="BJ155" s="370">
        <v>0</v>
      </c>
      <c r="BK155" s="370">
        <v>0</v>
      </c>
      <c r="BL155" s="370">
        <v>0</v>
      </c>
      <c r="BM155" s="370">
        <v>0</v>
      </c>
      <c r="BN155" s="370">
        <v>0</v>
      </c>
      <c r="BO155" s="370">
        <v>20116.669999999998</v>
      </c>
      <c r="BP155" s="370">
        <v>3017.5</v>
      </c>
      <c r="BQ155" s="370">
        <v>8046.67</v>
      </c>
      <c r="BR155" s="370">
        <v>15087.5</v>
      </c>
      <c r="BS155" s="370">
        <v>15087.5</v>
      </c>
      <c r="BT155" s="370">
        <v>13178.04</v>
      </c>
      <c r="BU155" s="370">
        <v>0</v>
      </c>
      <c r="BV155" s="370">
        <v>0</v>
      </c>
      <c r="BW155" s="370">
        <v>0</v>
      </c>
      <c r="BX155" s="370">
        <v>0</v>
      </c>
      <c r="BY155" s="370">
        <v>0</v>
      </c>
      <c r="BZ155" s="370">
        <v>5029.17</v>
      </c>
      <c r="CA155" s="370">
        <v>15087.5</v>
      </c>
      <c r="CB155" s="370">
        <v>3017.5</v>
      </c>
      <c r="CC155" s="370">
        <v>8046.67</v>
      </c>
      <c r="CD155" s="370">
        <v>15087.5</v>
      </c>
      <c r="CE155" s="370">
        <v>15087.5</v>
      </c>
      <c r="CF155" s="370">
        <v>13178.04</v>
      </c>
      <c r="CG155" s="370">
        <v>0</v>
      </c>
      <c r="CH155" s="370">
        <v>0</v>
      </c>
      <c r="CI155" s="48" t="s">
        <v>1987</v>
      </c>
      <c r="CJ155" s="48" t="s">
        <v>1990</v>
      </c>
      <c r="CK155" s="48" t="s">
        <v>1990</v>
      </c>
      <c r="CL155" s="48" t="s">
        <v>1990</v>
      </c>
      <c r="CM155" s="48" t="s">
        <v>1990</v>
      </c>
      <c r="CN155" s="48" t="s">
        <v>1992</v>
      </c>
      <c r="CO155" s="48" t="str">
        <f t="shared" si="40"/>
        <v>2.1.1.1.1.8</v>
      </c>
      <c r="CP155" s="48" t="str">
        <f>+VLOOKUP(Tabla1[[#This Row],[ESPECÍFICA]],CLASIFICADOR_,2,0)</f>
        <v>2.1.1.1.1.8 - PERSONAL DE LA LEY SERVIR (RÉGIMEN DEL SERVICIO CIVIL)</v>
      </c>
      <c r="CQ155" s="48" t="str">
        <f>+VLOOKUP(Tabla1[[#This Row],[ESPECÍFICA]],CLASIFICADOR_,3,0)</f>
        <v>02.SERVIR</v>
      </c>
      <c r="CR155" s="48" t="str">
        <f>+VLOOKUP(Tabla1[[#This Row],[ESPECÍFICA]],CLASIFICADOR_,4,0)</f>
        <v xml:space="preserve"> </v>
      </c>
      <c r="CS155" s="48">
        <f>+VLOOKUP(Tabla1[[#This Row],[ESPECÍFICA]],CLASIFICADOR_,5,0)</f>
        <v>0</v>
      </c>
      <c r="CT155" s="113" t="str">
        <f>+VLOOKUP(Tabla1[[#This Row],[ESPECÍFICA]],CLASIFICADOR_,6,0)</f>
        <v>N/R</v>
      </c>
      <c r="CU155" s="48" t="str">
        <f>+VLOOKUP(Tabla1[[#This Row],[ESPECÍFICA]],CLASIFICADOR_,7,0)</f>
        <v>N/R</v>
      </c>
      <c r="CV155" s="48">
        <f>+VLOOKUP(Tabla1[[#This Row],[ESPECÍFICA]],CLASIFICADOR_,8,0)</f>
        <v>0</v>
      </c>
      <c r="CW155" s="113" t="str">
        <f>+CONCATENATE("2.",Tabla1[[#This Row],[generica]])</f>
        <v>2.1.PERSONAL Y OBLIGACIONES SOCIALES</v>
      </c>
      <c r="CX155" s="48" t="str">
        <f t="shared" si="29"/>
        <v>0009-OTI</v>
      </c>
      <c r="CY155" s="113" t="str">
        <f t="shared" si="30"/>
        <v>0009-OTI</v>
      </c>
      <c r="CZ155" s="20" t="str">
        <f t="shared" si="31"/>
        <v>0009-OTI</v>
      </c>
      <c r="DA155" s="113" t="str">
        <f>+CONCATENATE(Tabla1[[#This Row],[CC COMPLETO]],Tabla1[[#This Row],[ESPECÍFICA]])</f>
        <v>0009-OTI2.1.1.1.1.8</v>
      </c>
      <c r="DB155" s="49">
        <f t="shared" si="32"/>
        <v>76443.34</v>
      </c>
      <c r="DC155" s="49">
        <f t="shared" si="33"/>
        <v>76443.34</v>
      </c>
      <c r="DD155" s="49">
        <f t="shared" si="34"/>
        <v>74533.88</v>
      </c>
      <c r="DE155" s="49">
        <f t="shared" si="35"/>
        <v>45569.130000000005</v>
      </c>
      <c r="DF155" s="49">
        <f t="shared" si="36"/>
        <v>0</v>
      </c>
      <c r="DG155" s="49">
        <f t="shared" si="37"/>
        <v>60264.53</v>
      </c>
      <c r="DH155" s="49">
        <f t="shared" si="38"/>
        <v>105833.66</v>
      </c>
      <c r="DI155" s="50">
        <f t="shared" si="39"/>
        <v>0</v>
      </c>
      <c r="DJ155" s="78">
        <f>+SUM(Tabla1[[#This Row],[EJECUTADO 01]:[EJECUTADO 06]])</f>
        <v>23134.17</v>
      </c>
      <c r="DK155" s="78">
        <f>+Tabla1[[#This Row],[mto_devenga_01]]</f>
        <v>0</v>
      </c>
      <c r="DL155" s="78">
        <f>+Tabla1[[#This Row],[mto_devenga_02]]</f>
        <v>0</v>
      </c>
      <c r="DM155" s="78">
        <f>+Tabla1[[#This Row],[mto_devenga_03]]</f>
        <v>0</v>
      </c>
      <c r="DN155" s="78">
        <f>+Tabla1[[#This Row],[mto_devenga_04]]</f>
        <v>5029.17</v>
      </c>
      <c r="DO155" s="78">
        <f>+Tabla1[[#This Row],[mto_devenga_05]]</f>
        <v>15087.5</v>
      </c>
      <c r="DP155" s="76">
        <f>+Tabla1[[#This Row],[mto_devenga_06]]</f>
        <v>3017.5</v>
      </c>
      <c r="DQ155" s="76">
        <f>+Tabla1[[#This Row],[mto_devenga_07]]</f>
        <v>8046.67</v>
      </c>
      <c r="DR155" s="76">
        <f>+Tabla1[[#This Row],[mto_devenga_08]]</f>
        <v>15087.5</v>
      </c>
      <c r="DS155" s="76">
        <f>+Tabla1[[#This Row],[mto_devenga_09]]</f>
        <v>15087.5</v>
      </c>
      <c r="DT155" s="76">
        <f>IFERROR(VLOOKUP(Tabla1[[#This Row],[COD SE]],PF_OCTUBRE,14,0),"0")</f>
        <v>15189.71</v>
      </c>
      <c r="DU155" s="76">
        <f>IFERROR(VLOOKUP(Tabla1[[#This Row],[COD SE]],PF_OCTUBRE,15,0),"0")</f>
        <v>15189.71</v>
      </c>
      <c r="DV155" s="76">
        <f>IFERROR(VLOOKUP(Tabla1[[#This Row],[COD SE]],PF_OCTUBRE,16,0),"0")</f>
        <v>15189.710000000006</v>
      </c>
      <c r="DW155" s="76">
        <f>+SUM(Tabla1[[#This Row],[EJECUTADO 01]:[PF DICIEMBRE
]])</f>
        <v>106924.96999999999</v>
      </c>
      <c r="DX155" s="76">
        <f>IFERROR(VLOOKUP(Tabla1[[#This Row],[COD SE]],PF_OCTUBRE,18,0),"0")</f>
        <v>0</v>
      </c>
      <c r="DY155" s="76">
        <f>IFERROR(VLOOKUP(Tabla1[[#This Row],[COD SE]],PF_OCTUBRE,19,0),"0")</f>
        <v>75352.03</v>
      </c>
      <c r="DZ155" s="76">
        <f>IFERROR(VLOOKUP(Tabla1[[#This Row],[COD SE]],PF_OCTUBRE,20,0),"0")</f>
        <v>75352.03</v>
      </c>
      <c r="EA155" s="76">
        <f>+Tabla1[[#This Row],[TOTAL EJEC REAL]]+Tabla1[[#This Row],[SALDO FINAL]]</f>
        <v>182277</v>
      </c>
      <c r="EB155" s="76">
        <f>IFERROR(VLOOKUP(Tabla1[[#This Row],[COD SE]],PF_OCTUBRE,22,0),"0")</f>
        <v>90541.74</v>
      </c>
      <c r="EC155" s="76">
        <f>+IFERROR(VLOOKUP(Tabla1[[#This Row],[COD SE]],SALDO_ESC_2,7,0),0)</f>
        <v>0</v>
      </c>
      <c r="ED155" s="76">
        <f>+IFERROR(VLOOKUP(Tabla1[[#This Row],[COD SE]],SALDO_ESC_3,7,0),0)</f>
        <v>75352.03</v>
      </c>
      <c r="EE155" s="76">
        <f>+Tabla1[[#This Row],[mto_pim]]-Tabla1[[#This Row],[TRANSF ESC2 ]]</f>
        <v>182277</v>
      </c>
      <c r="EF155" s="76">
        <f>+Tabla1[[#This Row],[mto_pim]]-Tabla1[[#This Row],[TRANFS ESC 3 ]]</f>
        <v>106924.97</v>
      </c>
      <c r="EG155" s="76">
        <f>+IFERROR(VLOOKUP(Tabla1[[#This Row],[COD SE]],HISTORICO,4,0),0)</f>
        <v>0</v>
      </c>
      <c r="EH155" s="76">
        <f>+IFERROR(VLOOKUP(Tabla1[[#This Row],[COD SE]],HISTORICO,5,0),0)</f>
        <v>0</v>
      </c>
      <c r="EI155" s="76">
        <f>+IFERROR(VLOOKUP(Tabla1[[#This Row],[COD SE]],HISTORICO,6,0),0)</f>
        <v>0</v>
      </c>
      <c r="EJ155" s="76">
        <f>+IFERROR(VLOOKUP(Tabla1[[#This Row],[COD SE]],HISTORICO,7,0),0)</f>
        <v>0</v>
      </c>
      <c r="EK155" s="76">
        <f>+IFERROR(VLOOKUP(Tabla1[[#This Row],[COD SE]],HISTORICO,8,0),0)</f>
        <v>0</v>
      </c>
      <c r="EL155" s="76">
        <f>+IFERROR(VLOOKUP(Tabla1[[#This Row],[COD SE]],HISTORICO,9,0),0)</f>
        <v>15189.71</v>
      </c>
      <c r="EM155" s="76">
        <f>+IFERROR(VLOOKUP(Tabla1[[#This Row],[COD SE]],HISTORICO,10,0),0)</f>
        <v>0</v>
      </c>
      <c r="EN155" s="76">
        <f>+IFERROR(VLOOKUP(Tabla1[[#This Row],[COD SE]],HISTORICO,11,0),0)</f>
        <v>15189.71</v>
      </c>
      <c r="EO155" s="76">
        <f>+IFERROR(VLOOKUP(Tabla1[[#This Row],[COD SE]],HISTORICO,12,0),0)</f>
        <v>15189.71</v>
      </c>
      <c r="EP155" s="58">
        <f>+SUM(Tabla1[[#This Row],[EJECUTADO 01]:[EJECUTADO 03]])</f>
        <v>0</v>
      </c>
      <c r="EQ155" s="58">
        <f>+SUM(Tabla1[[#This Row],[EJECUTADO 04]:[EJECUTADO 06]])</f>
        <v>23134.17</v>
      </c>
      <c r="ER155" s="58">
        <f>+SUM(Tabla1[[#This Row],[EJECUTADO 07]:[EJECUTADO 09]])</f>
        <v>38221.67</v>
      </c>
      <c r="ES155" s="58">
        <f>+SUM(Tabla1[[#This Row],[PF OCTUBRE]:[PF DICIEMBRE
]])</f>
        <v>45569.130000000005</v>
      </c>
      <c r="ET155" s="58">
        <f>+SUM(Tabla1[[#This Row],[EJECUTADO 01]:[EJECUTADO 09]])</f>
        <v>61355.839999999997</v>
      </c>
    </row>
    <row r="156" spans="1:150" ht="12.75" customHeight="1" x14ac:dyDescent="0.2">
      <c r="A156" s="369">
        <v>2025</v>
      </c>
      <c r="B156" s="369" t="s">
        <v>1969</v>
      </c>
      <c r="C156" s="369" t="s">
        <v>1970</v>
      </c>
      <c r="D156" s="369" t="s">
        <v>1971</v>
      </c>
      <c r="E156" s="369">
        <v>1650</v>
      </c>
      <c r="F156" s="369" t="s">
        <v>1599</v>
      </c>
      <c r="G156" s="369" t="s">
        <v>1999</v>
      </c>
      <c r="H156" s="369" t="s">
        <v>1606</v>
      </c>
      <c r="I156" s="369" t="s">
        <v>2000</v>
      </c>
      <c r="J156" s="369" t="s">
        <v>2037</v>
      </c>
      <c r="K156" s="369" t="s">
        <v>1975</v>
      </c>
      <c r="L156" s="369" t="s">
        <v>2034</v>
      </c>
      <c r="M156" s="369" t="s">
        <v>2038</v>
      </c>
      <c r="N156" s="369">
        <v>2</v>
      </c>
      <c r="O156" s="369" t="s">
        <v>2041</v>
      </c>
      <c r="P156" s="369" t="s">
        <v>2042</v>
      </c>
      <c r="Q156" s="369">
        <v>88</v>
      </c>
      <c r="R156" s="369">
        <v>0</v>
      </c>
      <c r="S156" s="369">
        <v>0</v>
      </c>
      <c r="T156" s="369">
        <v>0</v>
      </c>
      <c r="U156" s="369">
        <v>9</v>
      </c>
      <c r="V156" s="369" t="s">
        <v>1980</v>
      </c>
      <c r="W156" s="369" t="s">
        <v>1981</v>
      </c>
      <c r="X156" s="369" t="s">
        <v>1982</v>
      </c>
      <c r="Y156" s="369" t="s">
        <v>1983</v>
      </c>
      <c r="Z156" s="369" t="s">
        <v>1984</v>
      </c>
      <c r="AA156" s="369" t="s">
        <v>2004</v>
      </c>
      <c r="AB156" s="369" t="s">
        <v>1986</v>
      </c>
      <c r="AC156" s="369" t="s">
        <v>1656</v>
      </c>
      <c r="AD156" s="369" t="s">
        <v>1657</v>
      </c>
      <c r="AE156" s="369" t="s">
        <v>1664</v>
      </c>
      <c r="AF156" s="369" t="s">
        <v>1665</v>
      </c>
      <c r="AG156" s="369" t="s">
        <v>1666</v>
      </c>
      <c r="AH156" s="369">
        <v>0</v>
      </c>
      <c r="AI156" s="369">
        <v>30380</v>
      </c>
      <c r="AJ156" s="369">
        <v>30380</v>
      </c>
      <c r="AK156" s="370">
        <v>30380</v>
      </c>
      <c r="AL156" s="370">
        <v>30380</v>
      </c>
      <c r="AM156" s="370">
        <v>0</v>
      </c>
      <c r="AN156" s="370">
        <v>0</v>
      </c>
      <c r="AO156" s="370">
        <v>0</v>
      </c>
      <c r="AP156" s="370">
        <v>0</v>
      </c>
      <c r="AQ156" s="370">
        <v>0</v>
      </c>
      <c r="AR156" s="370">
        <v>0</v>
      </c>
      <c r="AS156" s="370">
        <v>2514.58</v>
      </c>
      <c r="AT156" s="370">
        <v>0</v>
      </c>
      <c r="AU156" s="370">
        <v>0</v>
      </c>
      <c r="AV156" s="370">
        <v>0</v>
      </c>
      <c r="AW156" s="370">
        <v>0</v>
      </c>
      <c r="AX156" s="370">
        <v>0</v>
      </c>
      <c r="AY156" s="370">
        <v>0</v>
      </c>
      <c r="AZ156" s="370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2514.58</v>
      </c>
      <c r="BF156" s="370">
        <v>0</v>
      </c>
      <c r="BG156" s="370">
        <v>0</v>
      </c>
      <c r="BH156" s="370">
        <v>0</v>
      </c>
      <c r="BI156" s="370">
        <v>0</v>
      </c>
      <c r="BJ156" s="370">
        <v>0</v>
      </c>
      <c r="BK156" s="370">
        <v>0</v>
      </c>
      <c r="BL156" s="370">
        <v>0</v>
      </c>
      <c r="BM156" s="370">
        <v>0</v>
      </c>
      <c r="BN156" s="370">
        <v>0</v>
      </c>
      <c r="BO156" s="370">
        <v>0</v>
      </c>
      <c r="BP156" s="370">
        <v>0</v>
      </c>
      <c r="BQ156" s="370">
        <v>2514.58</v>
      </c>
      <c r="BR156" s="370">
        <v>0</v>
      </c>
      <c r="BS156" s="370">
        <v>0</v>
      </c>
      <c r="BT156" s="370">
        <v>0</v>
      </c>
      <c r="BU156" s="370">
        <v>0</v>
      </c>
      <c r="BV156" s="370">
        <v>0</v>
      </c>
      <c r="BW156" s="370">
        <v>0</v>
      </c>
      <c r="BX156" s="370">
        <v>0</v>
      </c>
      <c r="BY156" s="370">
        <v>0</v>
      </c>
      <c r="BZ156" s="370">
        <v>0</v>
      </c>
      <c r="CA156" s="370">
        <v>0</v>
      </c>
      <c r="CB156" s="370">
        <v>0</v>
      </c>
      <c r="CC156" s="370">
        <v>2514.58</v>
      </c>
      <c r="CD156" s="370">
        <v>0</v>
      </c>
      <c r="CE156" s="370">
        <v>0</v>
      </c>
      <c r="CF156" s="370">
        <v>0</v>
      </c>
      <c r="CG156" s="370">
        <v>0</v>
      </c>
      <c r="CH156" s="370">
        <v>0</v>
      </c>
      <c r="CI156" s="48" t="s">
        <v>1987</v>
      </c>
      <c r="CJ156" s="48" t="s">
        <v>1990</v>
      </c>
      <c r="CK156" s="48" t="s">
        <v>1990</v>
      </c>
      <c r="CL156" s="48" t="s">
        <v>2005</v>
      </c>
      <c r="CM156" s="48" t="s">
        <v>1990</v>
      </c>
      <c r="CN156" s="48" t="s">
        <v>1987</v>
      </c>
      <c r="CO156" s="48" t="str">
        <f t="shared" si="40"/>
        <v>2.1.1.9.1.2</v>
      </c>
      <c r="CP156" s="48" t="str">
        <f>+VLOOKUP(Tabla1[[#This Row],[ESPECÍFICA]],CLASIFICADOR_,2,0)</f>
        <v>2.1.1.9.1.2 - AGUINALDOS</v>
      </c>
      <c r="CQ156" s="48" t="str">
        <f>+VLOOKUP(Tabla1[[#This Row],[ESPECÍFICA]],CLASIFICADOR_,3,0)</f>
        <v>02.SERVIR</v>
      </c>
      <c r="CR156" s="48" t="str">
        <f>+VLOOKUP(Tabla1[[#This Row],[ESPECÍFICA]],CLASIFICADOR_,4,0)</f>
        <v xml:space="preserve"> </v>
      </c>
      <c r="CS156" s="48">
        <f>+VLOOKUP(Tabla1[[#This Row],[ESPECÍFICA]],CLASIFICADOR_,5,0)</f>
        <v>0</v>
      </c>
      <c r="CT156" s="113" t="str">
        <f>+VLOOKUP(Tabla1[[#This Row],[ESPECÍFICA]],CLASIFICADOR_,6,0)</f>
        <v>N/R</v>
      </c>
      <c r="CU156" s="48" t="str">
        <f>+VLOOKUP(Tabla1[[#This Row],[ESPECÍFICA]],CLASIFICADOR_,7,0)</f>
        <v>N/R</v>
      </c>
      <c r="CV156" s="48">
        <f>+VLOOKUP(Tabla1[[#This Row],[ESPECÍFICA]],CLASIFICADOR_,8,0)</f>
        <v>0</v>
      </c>
      <c r="CW156" s="113" t="str">
        <f>+CONCATENATE("2.",Tabla1[[#This Row],[generica]])</f>
        <v>2.1.PERSONAL Y OBLIGACIONES SOCIALES</v>
      </c>
      <c r="CX156" s="48" t="str">
        <f t="shared" si="29"/>
        <v>0009-OTI</v>
      </c>
      <c r="CY156" s="113" t="str">
        <f t="shared" si="30"/>
        <v>0009-OTI</v>
      </c>
      <c r="CZ156" s="20" t="str">
        <f t="shared" si="31"/>
        <v>0009-OTI</v>
      </c>
      <c r="DA156" s="113" t="str">
        <f>+CONCATENATE(Tabla1[[#This Row],[CC COMPLETO]],Tabla1[[#This Row],[ESPECÍFICA]])</f>
        <v>0009-OTI2.1.1.9.1.2</v>
      </c>
      <c r="DB156" s="49">
        <f t="shared" si="32"/>
        <v>2514.58</v>
      </c>
      <c r="DC156" s="49">
        <f t="shared" si="33"/>
        <v>2514.58</v>
      </c>
      <c r="DD156" s="49">
        <f t="shared" si="34"/>
        <v>2514.58</v>
      </c>
      <c r="DE156" s="49">
        <f t="shared" si="35"/>
        <v>0</v>
      </c>
      <c r="DF156" s="49">
        <f t="shared" si="36"/>
        <v>0</v>
      </c>
      <c r="DG156" s="49">
        <f t="shared" si="37"/>
        <v>27865.42</v>
      </c>
      <c r="DH156" s="49">
        <f t="shared" si="38"/>
        <v>27865.42</v>
      </c>
      <c r="DI156" s="50">
        <f t="shared" si="39"/>
        <v>0</v>
      </c>
      <c r="DJ156" s="78">
        <f>+SUM(Tabla1[[#This Row],[EJECUTADO 01]:[EJECUTADO 06]])</f>
        <v>0</v>
      </c>
      <c r="DK156" s="78">
        <f>+Tabla1[[#This Row],[mto_devenga_01]]</f>
        <v>0</v>
      </c>
      <c r="DL156" s="78">
        <f>+Tabla1[[#This Row],[mto_devenga_02]]</f>
        <v>0</v>
      </c>
      <c r="DM156" s="78">
        <f>+Tabla1[[#This Row],[mto_devenga_03]]</f>
        <v>0</v>
      </c>
      <c r="DN156" s="78">
        <f>+Tabla1[[#This Row],[mto_devenga_04]]</f>
        <v>0</v>
      </c>
      <c r="DO156" s="78">
        <f>+Tabla1[[#This Row],[mto_devenga_05]]</f>
        <v>0</v>
      </c>
      <c r="DP156" s="76">
        <f>+Tabla1[[#This Row],[mto_devenga_06]]</f>
        <v>0</v>
      </c>
      <c r="DQ156" s="76">
        <f>+Tabla1[[#This Row],[mto_devenga_07]]</f>
        <v>2514.58</v>
      </c>
      <c r="DR156" s="76">
        <f>+Tabla1[[#This Row],[mto_devenga_08]]</f>
        <v>0</v>
      </c>
      <c r="DS156" s="76">
        <f>+Tabla1[[#This Row],[mto_devenga_09]]</f>
        <v>0</v>
      </c>
      <c r="DT156" s="76">
        <f>IFERROR(VLOOKUP(Tabla1[[#This Row],[COD SE]],PF_OCTUBRE,14,0),"0")</f>
        <v>0</v>
      </c>
      <c r="DU156" s="76">
        <f>IFERROR(VLOOKUP(Tabla1[[#This Row],[COD SE]],PF_OCTUBRE,15,0),"0")</f>
        <v>0</v>
      </c>
      <c r="DV156" s="76">
        <f>IFERROR(VLOOKUP(Tabla1[[#This Row],[COD SE]],PF_OCTUBRE,16,0),"0")</f>
        <v>15189.71</v>
      </c>
      <c r="DW156" s="76">
        <f>+SUM(Tabla1[[#This Row],[EJECUTADO 01]:[PF DICIEMBRE
]])</f>
        <v>17704.29</v>
      </c>
      <c r="DX156" s="76">
        <f>IFERROR(VLOOKUP(Tabla1[[#This Row],[COD SE]],PF_OCTUBRE,18,0),"0")</f>
        <v>0</v>
      </c>
      <c r="DY156" s="76">
        <f>IFERROR(VLOOKUP(Tabla1[[#This Row],[COD SE]],PF_OCTUBRE,19,0),"0")</f>
        <v>12675.71</v>
      </c>
      <c r="DZ156" s="76">
        <f>IFERROR(VLOOKUP(Tabla1[[#This Row],[COD SE]],PF_OCTUBRE,20,0),"0")</f>
        <v>12675.71</v>
      </c>
      <c r="EA156" s="76">
        <f>+Tabla1[[#This Row],[TOTAL EJEC REAL]]+Tabla1[[#This Row],[SALDO FINAL]]</f>
        <v>30380</v>
      </c>
      <c r="EB156" s="76">
        <f>IFERROR(VLOOKUP(Tabla1[[#This Row],[COD SE]],PF_OCTUBRE,22,0),"0")</f>
        <v>27865.42</v>
      </c>
      <c r="EC156" s="76">
        <f>+IFERROR(VLOOKUP(Tabla1[[#This Row],[COD SE]],SALDO_ESC_2,7,0),0)</f>
        <v>0</v>
      </c>
      <c r="ED156" s="76">
        <f>+IFERROR(VLOOKUP(Tabla1[[#This Row],[COD SE]],SALDO_ESC_3,7,0),0)</f>
        <v>12675.71</v>
      </c>
      <c r="EE156" s="76">
        <f>+Tabla1[[#This Row],[mto_pim]]-Tabla1[[#This Row],[TRANSF ESC2 ]]</f>
        <v>30380</v>
      </c>
      <c r="EF156" s="76">
        <f>+Tabla1[[#This Row],[mto_pim]]-Tabla1[[#This Row],[TRANFS ESC 3 ]]</f>
        <v>17704.29</v>
      </c>
      <c r="EG156" s="76">
        <f>+IFERROR(VLOOKUP(Tabla1[[#This Row],[COD SE]],HISTORICO,4,0),0)</f>
        <v>0</v>
      </c>
      <c r="EH156" s="76">
        <f>+IFERROR(VLOOKUP(Tabla1[[#This Row],[COD SE]],HISTORICO,5,0),0)</f>
        <v>0</v>
      </c>
      <c r="EI156" s="76">
        <f>+IFERROR(VLOOKUP(Tabla1[[#This Row],[COD SE]],HISTORICO,6,0),0)</f>
        <v>0</v>
      </c>
      <c r="EJ156" s="76">
        <f>+IFERROR(VLOOKUP(Tabla1[[#This Row],[COD SE]],HISTORICO,7,0),0)</f>
        <v>0</v>
      </c>
      <c r="EK156" s="76">
        <f>+IFERROR(VLOOKUP(Tabla1[[#This Row],[COD SE]],HISTORICO,8,0),0)</f>
        <v>0</v>
      </c>
      <c r="EL156" s="76">
        <f>+IFERROR(VLOOKUP(Tabla1[[#This Row],[COD SE]],HISTORICO,9,0),0)</f>
        <v>0</v>
      </c>
      <c r="EM156" s="76">
        <f>+IFERROR(VLOOKUP(Tabla1[[#This Row],[COD SE]],HISTORICO,10,0),0)</f>
        <v>0</v>
      </c>
      <c r="EN156" s="76">
        <f>+IFERROR(VLOOKUP(Tabla1[[#This Row],[COD SE]],HISTORICO,11,0),0)</f>
        <v>0</v>
      </c>
      <c r="EO156" s="76">
        <f>+IFERROR(VLOOKUP(Tabla1[[#This Row],[COD SE]],HISTORICO,12,0),0)</f>
        <v>0</v>
      </c>
      <c r="EP156" s="58">
        <f>+SUM(Tabla1[[#This Row],[EJECUTADO 01]:[EJECUTADO 03]])</f>
        <v>0</v>
      </c>
      <c r="EQ156" s="58">
        <f>+SUM(Tabla1[[#This Row],[EJECUTADO 04]:[EJECUTADO 06]])</f>
        <v>0</v>
      </c>
      <c r="ER156" s="58">
        <f>+SUM(Tabla1[[#This Row],[EJECUTADO 07]:[EJECUTADO 09]])</f>
        <v>2514.58</v>
      </c>
      <c r="ES156" s="58">
        <f>+SUM(Tabla1[[#This Row],[PF OCTUBRE]:[PF DICIEMBRE
]])</f>
        <v>15189.71</v>
      </c>
      <c r="ET156" s="58">
        <f>+SUM(Tabla1[[#This Row],[EJECUTADO 01]:[EJECUTADO 09]])</f>
        <v>2514.58</v>
      </c>
    </row>
    <row r="157" spans="1:150" ht="12.75" customHeight="1" x14ac:dyDescent="0.2">
      <c r="A157" s="369">
        <v>2025</v>
      </c>
      <c r="B157" s="369" t="s">
        <v>1969</v>
      </c>
      <c r="C157" s="369" t="s">
        <v>1970</v>
      </c>
      <c r="D157" s="369" t="s">
        <v>1971</v>
      </c>
      <c r="E157" s="369">
        <v>1650</v>
      </c>
      <c r="F157" s="369" t="s">
        <v>1599</v>
      </c>
      <c r="G157" s="369" t="s">
        <v>1999</v>
      </c>
      <c r="H157" s="369" t="s">
        <v>1606</v>
      </c>
      <c r="I157" s="369" t="s">
        <v>2000</v>
      </c>
      <c r="J157" s="369" t="s">
        <v>2037</v>
      </c>
      <c r="K157" s="369" t="s">
        <v>1975</v>
      </c>
      <c r="L157" s="369" t="s">
        <v>2034</v>
      </c>
      <c r="M157" s="369" t="s">
        <v>2038</v>
      </c>
      <c r="N157" s="369">
        <v>3</v>
      </c>
      <c r="O157" s="369" t="s">
        <v>2046</v>
      </c>
      <c r="P157" s="369" t="s">
        <v>2032</v>
      </c>
      <c r="Q157" s="369">
        <v>43</v>
      </c>
      <c r="R157" s="369">
        <v>0</v>
      </c>
      <c r="S157" s="369">
        <v>0</v>
      </c>
      <c r="T157" s="369">
        <v>0</v>
      </c>
      <c r="U157" s="369">
        <v>10</v>
      </c>
      <c r="V157" s="369" t="s">
        <v>1980</v>
      </c>
      <c r="W157" s="369" t="s">
        <v>1981</v>
      </c>
      <c r="X157" s="369" t="s">
        <v>1982</v>
      </c>
      <c r="Y157" s="369" t="s">
        <v>1983</v>
      </c>
      <c r="Z157" s="369" t="s">
        <v>1984</v>
      </c>
      <c r="AA157" s="369" t="s">
        <v>2004</v>
      </c>
      <c r="AB157" s="369" t="s">
        <v>1986</v>
      </c>
      <c r="AC157" s="369" t="s">
        <v>1672</v>
      </c>
      <c r="AD157" s="369" t="s">
        <v>1684</v>
      </c>
      <c r="AE157" s="369" t="s">
        <v>1722</v>
      </c>
      <c r="AF157" s="369" t="s">
        <v>1769</v>
      </c>
      <c r="AG157" s="369" t="s">
        <v>1770</v>
      </c>
      <c r="AH157" s="369">
        <v>1386</v>
      </c>
      <c r="AI157" s="369">
        <v>226</v>
      </c>
      <c r="AJ157" s="369">
        <v>1612</v>
      </c>
      <c r="AK157" s="370">
        <v>1413.5</v>
      </c>
      <c r="AL157" s="370">
        <v>1413.5</v>
      </c>
      <c r="AM157" s="370">
        <v>0</v>
      </c>
      <c r="AN157" s="370">
        <v>0</v>
      </c>
      <c r="AO157" s="370">
        <v>0</v>
      </c>
      <c r="AP157" s="370">
        <v>0</v>
      </c>
      <c r="AQ157" s="370">
        <v>0</v>
      </c>
      <c r="AR157" s="370">
        <v>0</v>
      </c>
      <c r="AS157" s="370">
        <v>0</v>
      </c>
      <c r="AT157" s="370">
        <v>0</v>
      </c>
      <c r="AU157" s="370">
        <v>1413.5</v>
      </c>
      <c r="AV157" s="370">
        <v>0</v>
      </c>
      <c r="AW157" s="370">
        <v>0</v>
      </c>
      <c r="AX157" s="370">
        <v>0</v>
      </c>
      <c r="AY157" s="370">
        <v>0</v>
      </c>
      <c r="AZ157" s="370">
        <v>0</v>
      </c>
      <c r="BA157" s="370">
        <v>0</v>
      </c>
      <c r="BB157" s="370">
        <v>0</v>
      </c>
      <c r="BC157" s="370">
        <v>0</v>
      </c>
      <c r="BD157" s="370">
        <v>0</v>
      </c>
      <c r="BE157" s="370">
        <v>0</v>
      </c>
      <c r="BF157" s="370">
        <v>0</v>
      </c>
      <c r="BG157" s="370">
        <v>0</v>
      </c>
      <c r="BH157" s="370">
        <v>0</v>
      </c>
      <c r="BI157" s="370">
        <v>0</v>
      </c>
      <c r="BJ157" s="370">
        <v>0</v>
      </c>
      <c r="BK157" s="370">
        <v>0</v>
      </c>
      <c r="BL157" s="370">
        <v>0</v>
      </c>
      <c r="BM157" s="370">
        <v>0</v>
      </c>
      <c r="BN157" s="370">
        <v>0</v>
      </c>
      <c r="BO157" s="370">
        <v>0</v>
      </c>
      <c r="BP157" s="370">
        <v>0</v>
      </c>
      <c r="BQ157" s="370">
        <v>0</v>
      </c>
      <c r="BR157" s="370">
        <v>0</v>
      </c>
      <c r="BS157" s="370">
        <v>0</v>
      </c>
      <c r="BT157" s="370">
        <v>0</v>
      </c>
      <c r="BU157" s="370">
        <v>0</v>
      </c>
      <c r="BV157" s="370">
        <v>0</v>
      </c>
      <c r="BW157" s="370">
        <v>0</v>
      </c>
      <c r="BX157" s="370">
        <v>0</v>
      </c>
      <c r="BY157" s="370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0">
        <v>0</v>
      </c>
      <c r="CF157" s="370">
        <v>0</v>
      </c>
      <c r="CG157" s="370">
        <v>0</v>
      </c>
      <c r="CH157" s="370">
        <v>0</v>
      </c>
      <c r="CI157" s="48" t="s">
        <v>1987</v>
      </c>
      <c r="CJ157" s="48" t="s">
        <v>1991</v>
      </c>
      <c r="CK157" s="48" t="s">
        <v>1990</v>
      </c>
      <c r="CL157" s="48" t="s">
        <v>1992</v>
      </c>
      <c r="CM157" s="48" t="s">
        <v>1990</v>
      </c>
      <c r="CN157" s="48" t="s">
        <v>1987</v>
      </c>
      <c r="CO157" s="48" t="str">
        <f t="shared" si="40"/>
        <v>2.3.1.8.1.2</v>
      </c>
      <c r="CP157" s="48" t="str">
        <f>+VLOOKUP(Tabla1[[#This Row],[ESPECÍFICA]],CLASIFICADOR_,2,0)</f>
        <v>2.3.1.8.1.2 - MEDICAMENTOS</v>
      </c>
      <c r="CQ157" s="48" t="str">
        <f>+VLOOKUP(Tabla1[[#This Row],[ESPECÍFICA]],CLASIFICADOR_,3,0)</f>
        <v>2.3.1.8 - SUMINISTROS MEDICOS</v>
      </c>
      <c r="CR157" s="48" t="str">
        <f>+VLOOKUP(Tabla1[[#This Row],[ESPECÍFICA]],CLASIFICADOR_,4,0)</f>
        <v xml:space="preserve"> </v>
      </c>
      <c r="CS157" s="48">
        <f>+VLOOKUP(Tabla1[[#This Row],[ESPECÍFICA]],CLASIFICADOR_,5,0)</f>
        <v>0</v>
      </c>
      <c r="CT157" s="113" t="str">
        <f>+VLOOKUP(Tabla1[[#This Row],[ESPECÍFICA]],CLASIFICADOR_,6,0)</f>
        <v>N/R</v>
      </c>
      <c r="CU157" s="48" t="str">
        <f>+VLOOKUP(Tabla1[[#This Row],[ESPECÍFICA]],CLASIFICADOR_,7,0)</f>
        <v>N/R</v>
      </c>
      <c r="CV157" s="48">
        <f>+VLOOKUP(Tabla1[[#This Row],[ESPECÍFICA]],CLASIFICADOR_,8,0)</f>
        <v>0</v>
      </c>
      <c r="CW157" s="113" t="str">
        <f>+CONCATENATE("2.",Tabla1[[#This Row],[generica]])</f>
        <v>2.3.BIENES Y SERVICIOS</v>
      </c>
      <c r="CX157" s="48" t="str">
        <f t="shared" si="29"/>
        <v>0010-OA</v>
      </c>
      <c r="CY157" s="113" t="str">
        <f t="shared" si="30"/>
        <v>0010-OA</v>
      </c>
      <c r="CZ157" s="20" t="str">
        <f t="shared" si="31"/>
        <v>0010-OA</v>
      </c>
      <c r="DA157" s="113" t="str">
        <f>+CONCATENATE(Tabla1[[#This Row],[CC COMPLETO]],Tabla1[[#This Row],[ESPECÍFICA]])</f>
        <v>0010-OA2.3.1.8.1.2</v>
      </c>
      <c r="DB157" s="49">
        <f t="shared" si="32"/>
        <v>1413.5</v>
      </c>
      <c r="DC157" s="49">
        <f t="shared" si="33"/>
        <v>0</v>
      </c>
      <c r="DD157" s="49">
        <f t="shared" si="34"/>
        <v>0</v>
      </c>
      <c r="DE157" s="49">
        <f t="shared" si="35"/>
        <v>198.5</v>
      </c>
      <c r="DF157" s="49">
        <f t="shared" si="36"/>
        <v>0</v>
      </c>
      <c r="DG157" s="49">
        <f t="shared" si="37"/>
        <v>1413.5</v>
      </c>
      <c r="DH157" s="49">
        <f t="shared" si="38"/>
        <v>1612</v>
      </c>
      <c r="DI157" s="50">
        <f t="shared" si="39"/>
        <v>0</v>
      </c>
      <c r="DJ157" s="78">
        <f>+SUM(Tabla1[[#This Row],[EJECUTADO 01]:[EJECUTADO 06]])</f>
        <v>0</v>
      </c>
      <c r="DK157" s="78">
        <f>+Tabla1[[#This Row],[mto_devenga_01]]</f>
        <v>0</v>
      </c>
      <c r="DL157" s="78">
        <f>+Tabla1[[#This Row],[mto_devenga_02]]</f>
        <v>0</v>
      </c>
      <c r="DM157" s="78">
        <f>+Tabla1[[#This Row],[mto_devenga_03]]</f>
        <v>0</v>
      </c>
      <c r="DN157" s="78">
        <f>+Tabla1[[#This Row],[mto_devenga_04]]</f>
        <v>0</v>
      </c>
      <c r="DO157" s="78">
        <f>+Tabla1[[#This Row],[mto_devenga_05]]</f>
        <v>0</v>
      </c>
      <c r="DP157" s="76">
        <f>+Tabla1[[#This Row],[mto_devenga_06]]</f>
        <v>0</v>
      </c>
      <c r="DQ157" s="76">
        <f>+Tabla1[[#This Row],[mto_devenga_07]]</f>
        <v>0</v>
      </c>
      <c r="DR157" s="76">
        <f>+Tabla1[[#This Row],[mto_devenga_08]]</f>
        <v>0</v>
      </c>
      <c r="DS157" s="76">
        <f>+Tabla1[[#This Row],[mto_devenga_09]]</f>
        <v>0</v>
      </c>
      <c r="DT157" s="76">
        <f>IFERROR(VLOOKUP(Tabla1[[#This Row],[COD SE]],PF_OCTUBRE,14,0),"0")</f>
        <v>1413.5</v>
      </c>
      <c r="DU157" s="76">
        <f>IFERROR(VLOOKUP(Tabla1[[#This Row],[COD SE]],PF_OCTUBRE,15,0),"0")</f>
        <v>0</v>
      </c>
      <c r="DV157" s="76">
        <f>IFERROR(VLOOKUP(Tabla1[[#This Row],[COD SE]],PF_OCTUBRE,16,0),"0")</f>
        <v>198.5</v>
      </c>
      <c r="DW157" s="76">
        <f>+SUM(Tabla1[[#This Row],[EJECUTADO 01]:[PF DICIEMBRE
]])</f>
        <v>1612</v>
      </c>
      <c r="DX157" s="76">
        <f>IFERROR(VLOOKUP(Tabla1[[#This Row],[COD SE]],PF_OCTUBRE,18,0),"0")</f>
        <v>0</v>
      </c>
      <c r="DY157" s="76">
        <f>IFERROR(VLOOKUP(Tabla1[[#This Row],[COD SE]],PF_OCTUBRE,19,0),"0")</f>
        <v>0</v>
      </c>
      <c r="DZ157" s="76">
        <f>IFERROR(VLOOKUP(Tabla1[[#This Row],[COD SE]],PF_OCTUBRE,20,0),"0")</f>
        <v>0</v>
      </c>
      <c r="EA157" s="76">
        <f>+Tabla1[[#This Row],[TOTAL EJEC REAL]]+Tabla1[[#This Row],[SALDO FINAL]]</f>
        <v>1612</v>
      </c>
      <c r="EB157" s="76">
        <f>IFERROR(VLOOKUP(Tabla1[[#This Row],[COD SE]],PF_OCTUBRE,22,0),"0")</f>
        <v>198.5</v>
      </c>
      <c r="EC157" s="76">
        <f>+IFERROR(VLOOKUP(Tabla1[[#This Row],[COD SE]],SALDO_ESC_2,7,0),0)</f>
        <v>0</v>
      </c>
      <c r="ED157" s="76">
        <f>+IFERROR(VLOOKUP(Tabla1[[#This Row],[COD SE]],SALDO_ESC_3,7,0),0)</f>
        <v>0</v>
      </c>
      <c r="EE157" s="76">
        <f>+Tabla1[[#This Row],[mto_pim]]-Tabla1[[#This Row],[TRANSF ESC2 ]]</f>
        <v>1612</v>
      </c>
      <c r="EF157" s="76">
        <f>+Tabla1[[#This Row],[mto_pim]]-Tabla1[[#This Row],[TRANFS ESC 3 ]]</f>
        <v>1612</v>
      </c>
      <c r="EG157" s="76">
        <f>+IFERROR(VLOOKUP(Tabla1[[#This Row],[COD SE]],HISTORICO,4,0),0)</f>
        <v>0</v>
      </c>
      <c r="EH157" s="76">
        <f>+IFERROR(VLOOKUP(Tabla1[[#This Row],[COD SE]],HISTORICO,5,0),0)</f>
        <v>0</v>
      </c>
      <c r="EI157" s="76">
        <f>+IFERROR(VLOOKUP(Tabla1[[#This Row],[COD SE]],HISTORICO,6,0),0)</f>
        <v>1386</v>
      </c>
      <c r="EJ157" s="76">
        <f>+IFERROR(VLOOKUP(Tabla1[[#This Row],[COD SE]],HISTORICO,7,0),0)</f>
        <v>0</v>
      </c>
      <c r="EK157" s="76">
        <f>+IFERROR(VLOOKUP(Tabla1[[#This Row],[COD SE]],HISTORICO,8,0),0)</f>
        <v>0</v>
      </c>
      <c r="EL157" s="76">
        <f>+IFERROR(VLOOKUP(Tabla1[[#This Row],[COD SE]],HISTORICO,9,0),0)</f>
        <v>0</v>
      </c>
      <c r="EM157" s="76">
        <f>+IFERROR(VLOOKUP(Tabla1[[#This Row],[COD SE]],HISTORICO,10,0),0)</f>
        <v>0</v>
      </c>
      <c r="EN157" s="76">
        <f>+IFERROR(VLOOKUP(Tabla1[[#This Row],[COD SE]],HISTORICO,11,0),0)</f>
        <v>0</v>
      </c>
      <c r="EO157" s="76">
        <f>+IFERROR(VLOOKUP(Tabla1[[#This Row],[COD SE]],HISTORICO,12,0),0)</f>
        <v>0</v>
      </c>
      <c r="EP157" s="58">
        <f>+SUM(Tabla1[[#This Row],[EJECUTADO 01]:[EJECUTADO 03]])</f>
        <v>0</v>
      </c>
      <c r="EQ157" s="58">
        <f>+SUM(Tabla1[[#This Row],[EJECUTADO 04]:[EJECUTADO 06]])</f>
        <v>0</v>
      </c>
      <c r="ER157" s="58">
        <f>+SUM(Tabla1[[#This Row],[EJECUTADO 07]:[EJECUTADO 09]])</f>
        <v>0</v>
      </c>
      <c r="ES157" s="58">
        <f>+SUM(Tabla1[[#This Row],[PF OCTUBRE]:[PF DICIEMBRE
]])</f>
        <v>1612</v>
      </c>
      <c r="ET157" s="58">
        <f>+SUM(Tabla1[[#This Row],[EJECUTADO 01]:[EJECUTADO 09]])</f>
        <v>0</v>
      </c>
    </row>
    <row r="158" spans="1:150" ht="12.75" customHeight="1" x14ac:dyDescent="0.2">
      <c r="A158" s="369">
        <v>2025</v>
      </c>
      <c r="B158" s="369" t="s">
        <v>1969</v>
      </c>
      <c r="C158" s="369" t="s">
        <v>1970</v>
      </c>
      <c r="D158" s="369" t="s">
        <v>1971</v>
      </c>
      <c r="E158" s="369">
        <v>1650</v>
      </c>
      <c r="F158" s="369" t="s">
        <v>1599</v>
      </c>
      <c r="G158" s="369" t="s">
        <v>1999</v>
      </c>
      <c r="H158" s="369" t="s">
        <v>1606</v>
      </c>
      <c r="I158" s="369" t="s">
        <v>2000</v>
      </c>
      <c r="J158" s="369" t="s">
        <v>2037</v>
      </c>
      <c r="K158" s="369" t="s">
        <v>1975</v>
      </c>
      <c r="L158" s="369" t="s">
        <v>2034</v>
      </c>
      <c r="M158" s="369" t="s">
        <v>2038</v>
      </c>
      <c r="N158" s="369">
        <v>3</v>
      </c>
      <c r="O158" s="369" t="s">
        <v>2046</v>
      </c>
      <c r="P158" s="369" t="s">
        <v>2032</v>
      </c>
      <c r="Q158" s="369">
        <v>43</v>
      </c>
      <c r="R158" s="369">
        <v>0</v>
      </c>
      <c r="S158" s="369">
        <v>0</v>
      </c>
      <c r="T158" s="369">
        <v>0</v>
      </c>
      <c r="U158" s="369">
        <v>10</v>
      </c>
      <c r="V158" s="369" t="s">
        <v>1980</v>
      </c>
      <c r="W158" s="369" t="s">
        <v>1981</v>
      </c>
      <c r="X158" s="369" t="s">
        <v>1982</v>
      </c>
      <c r="Y158" s="369" t="s">
        <v>1983</v>
      </c>
      <c r="Z158" s="369" t="s">
        <v>1984</v>
      </c>
      <c r="AA158" s="369" t="s">
        <v>2004</v>
      </c>
      <c r="AB158" s="369" t="s">
        <v>1986</v>
      </c>
      <c r="AC158" s="369" t="s">
        <v>1672</v>
      </c>
      <c r="AD158" s="369" t="s">
        <v>1673</v>
      </c>
      <c r="AE158" s="369" t="s">
        <v>1693</v>
      </c>
      <c r="AF158" s="369" t="s">
        <v>1694</v>
      </c>
      <c r="AG158" s="369" t="s">
        <v>1739</v>
      </c>
      <c r="AH158" s="369">
        <v>5000</v>
      </c>
      <c r="AI158" s="369">
        <v>16240</v>
      </c>
      <c r="AJ158" s="369">
        <v>21240</v>
      </c>
      <c r="AK158" s="370">
        <v>21240</v>
      </c>
      <c r="AL158" s="370">
        <v>21240</v>
      </c>
      <c r="AM158" s="370">
        <v>21240</v>
      </c>
      <c r="AN158" s="370">
        <v>0</v>
      </c>
      <c r="AO158" s="370">
        <v>0</v>
      </c>
      <c r="AP158" s="370">
        <v>0</v>
      </c>
      <c r="AQ158" s="370">
        <v>0</v>
      </c>
      <c r="AR158" s="370">
        <v>0</v>
      </c>
      <c r="AS158" s="370">
        <v>0</v>
      </c>
      <c r="AT158" s="370">
        <v>0</v>
      </c>
      <c r="AU158" s="370">
        <v>0</v>
      </c>
      <c r="AV158" s="370">
        <v>0</v>
      </c>
      <c r="AW158" s="370">
        <v>0</v>
      </c>
      <c r="AX158" s="370">
        <v>0</v>
      </c>
      <c r="AY158" s="370">
        <v>0</v>
      </c>
      <c r="AZ158" s="370">
        <v>3540</v>
      </c>
      <c r="BA158" s="370">
        <v>1770</v>
      </c>
      <c r="BB158" s="370">
        <v>1770</v>
      </c>
      <c r="BC158" s="370">
        <v>1770</v>
      </c>
      <c r="BD158" s="370">
        <v>1770</v>
      </c>
      <c r="BE158" s="370">
        <v>0</v>
      </c>
      <c r="BF158" s="370">
        <v>3540</v>
      </c>
      <c r="BG158" s="370">
        <v>1770</v>
      </c>
      <c r="BH158" s="370">
        <v>1770</v>
      </c>
      <c r="BI158" s="370">
        <v>0</v>
      </c>
      <c r="BJ158" s="370">
        <v>0</v>
      </c>
      <c r="BK158" s="370">
        <v>0</v>
      </c>
      <c r="BL158" s="370">
        <v>3540</v>
      </c>
      <c r="BM158" s="370">
        <v>0</v>
      </c>
      <c r="BN158" s="370">
        <v>3540</v>
      </c>
      <c r="BO158" s="370">
        <v>1770</v>
      </c>
      <c r="BP158" s="370">
        <v>1770</v>
      </c>
      <c r="BQ158" s="370">
        <v>0</v>
      </c>
      <c r="BR158" s="370">
        <v>3540</v>
      </c>
      <c r="BS158" s="370">
        <v>1770</v>
      </c>
      <c r="BT158" s="370">
        <v>1770</v>
      </c>
      <c r="BU158" s="370">
        <v>0</v>
      </c>
      <c r="BV158" s="370">
        <v>0</v>
      </c>
      <c r="BW158" s="370">
        <v>17700</v>
      </c>
      <c r="BX158" s="370">
        <v>0</v>
      </c>
      <c r="BY158" s="370">
        <v>0</v>
      </c>
      <c r="BZ158" s="370">
        <v>0</v>
      </c>
      <c r="CA158" s="370">
        <v>0</v>
      </c>
      <c r="CB158" s="370">
        <v>0</v>
      </c>
      <c r="CC158" s="370">
        <v>0</v>
      </c>
      <c r="CD158" s="370">
        <v>0</v>
      </c>
      <c r="CE158" s="370">
        <v>0</v>
      </c>
      <c r="CF158" s="370">
        <v>0</v>
      </c>
      <c r="CG158" s="370">
        <v>0</v>
      </c>
      <c r="CH158" s="370">
        <v>0</v>
      </c>
      <c r="CI158" s="48" t="s">
        <v>1987</v>
      </c>
      <c r="CJ158" s="48" t="s">
        <v>1991</v>
      </c>
      <c r="CK158" s="48" t="s">
        <v>1987</v>
      </c>
      <c r="CL158" s="48" t="s">
        <v>2011</v>
      </c>
      <c r="CM158" s="48" t="s">
        <v>1990</v>
      </c>
      <c r="CN158" s="48" t="s">
        <v>1993</v>
      </c>
      <c r="CO158" s="48" t="str">
        <f t="shared" si="40"/>
        <v>2.3.2.5.1.4</v>
      </c>
      <c r="CP158" s="48" t="str">
        <f>+VLOOKUP(Tabla1[[#This Row],[ESPECÍFICA]],CLASIFICADOR_,2,0)</f>
        <v>2.3.2.5.1.4 - DE MAQUINARIAS Y EQUIPOS</v>
      </c>
      <c r="CQ158" s="48" t="str">
        <f>+VLOOKUP(Tabla1[[#This Row],[ESPECÍFICA]],CLASIFICADOR_,3,0)</f>
        <v>2.3.2.5 - ALQUILERES DE MUEBLES E INMUEBLES</v>
      </c>
      <c r="CR158" s="48" t="str">
        <f>+VLOOKUP(Tabla1[[#This Row],[ESPECÍFICA]],CLASIFICADOR_,4,0)</f>
        <v xml:space="preserve"> </v>
      </c>
      <c r="CS158" s="48">
        <f>+VLOOKUP(Tabla1[[#This Row],[ESPECÍFICA]],CLASIFICADOR_,5,0)</f>
        <v>0</v>
      </c>
      <c r="CT158" s="113" t="str">
        <f>+VLOOKUP(Tabla1[[#This Row],[ESPECÍFICA]],CLASIFICADOR_,6,0)</f>
        <v>N/R</v>
      </c>
      <c r="CU158" s="48" t="str">
        <f>+VLOOKUP(Tabla1[[#This Row],[ESPECÍFICA]],CLASIFICADOR_,7,0)</f>
        <v>N/R</v>
      </c>
      <c r="CV158" s="48">
        <f>+VLOOKUP(Tabla1[[#This Row],[ESPECÍFICA]],CLASIFICADOR_,8,0)</f>
        <v>0</v>
      </c>
      <c r="CW158" s="113" t="str">
        <f>+CONCATENATE("2.",Tabla1[[#This Row],[generica]])</f>
        <v>2.3.BIENES Y SERVICIOS</v>
      </c>
      <c r="CX158" s="48" t="str">
        <f t="shared" si="29"/>
        <v>0010-OA</v>
      </c>
      <c r="CY158" s="113" t="str">
        <f t="shared" si="30"/>
        <v>0010-OA</v>
      </c>
      <c r="CZ158" s="20" t="str">
        <f t="shared" si="31"/>
        <v>0010-OA</v>
      </c>
      <c r="DA158" s="113" t="str">
        <f>+CONCATENATE(Tabla1[[#This Row],[CC COMPLETO]],Tabla1[[#This Row],[ESPECÍFICA]])</f>
        <v>0010-OA2.3.2.5.1.4</v>
      </c>
      <c r="DB158" s="49">
        <f t="shared" si="32"/>
        <v>21240</v>
      </c>
      <c r="DC158" s="49">
        <f t="shared" si="33"/>
        <v>17700</v>
      </c>
      <c r="DD158" s="49">
        <f t="shared" si="34"/>
        <v>17700</v>
      </c>
      <c r="DE158" s="49">
        <f t="shared" si="35"/>
        <v>0</v>
      </c>
      <c r="DF158" s="49">
        <f t="shared" si="36"/>
        <v>0</v>
      </c>
      <c r="DG158" s="49">
        <f t="shared" si="37"/>
        <v>3540</v>
      </c>
      <c r="DH158" s="49">
        <f t="shared" si="38"/>
        <v>3540</v>
      </c>
      <c r="DI158" s="50">
        <f t="shared" si="39"/>
        <v>3.54</v>
      </c>
      <c r="DJ158" s="78">
        <f>+SUM(Tabla1[[#This Row],[EJECUTADO 01]:[EJECUTADO 06]])</f>
        <v>10620</v>
      </c>
      <c r="DK158" s="78">
        <f>+Tabla1[[#This Row],[mto_devenga_01]]</f>
        <v>0</v>
      </c>
      <c r="DL158" s="78">
        <f>+Tabla1[[#This Row],[mto_devenga_02]]</f>
        <v>3540</v>
      </c>
      <c r="DM158" s="78">
        <f>+Tabla1[[#This Row],[mto_devenga_03]]</f>
        <v>1770</v>
      </c>
      <c r="DN158" s="78">
        <f>+Tabla1[[#This Row],[mto_devenga_04]]</f>
        <v>1770</v>
      </c>
      <c r="DO158" s="78">
        <f>+Tabla1[[#This Row],[mto_devenga_05]]</f>
        <v>1770</v>
      </c>
      <c r="DP158" s="76">
        <f>+Tabla1[[#This Row],[mto_devenga_06]]</f>
        <v>1770</v>
      </c>
      <c r="DQ158" s="76">
        <f>+Tabla1[[#This Row],[mto_devenga_07]]</f>
        <v>0</v>
      </c>
      <c r="DR158" s="76">
        <f>+Tabla1[[#This Row],[mto_devenga_08]]</f>
        <v>3540</v>
      </c>
      <c r="DS158" s="76">
        <f>+Tabla1[[#This Row],[mto_devenga_09]]</f>
        <v>1770</v>
      </c>
      <c r="DT158" s="76">
        <f>IFERROR(VLOOKUP(Tabla1[[#This Row],[COD SE]],PF_OCTUBRE,14,0),"0")</f>
        <v>1770</v>
      </c>
      <c r="DU158" s="76">
        <f>IFERROR(VLOOKUP(Tabla1[[#This Row],[COD SE]],PF_OCTUBRE,15,0),"0")</f>
        <v>1770</v>
      </c>
      <c r="DV158" s="76">
        <f>IFERROR(VLOOKUP(Tabla1[[#This Row],[COD SE]],PF_OCTUBRE,16,0),"0")</f>
        <v>1770</v>
      </c>
      <c r="DW158" s="76">
        <f>+SUM(Tabla1[[#This Row],[EJECUTADO 01]:[PF DICIEMBRE
]])</f>
        <v>21240</v>
      </c>
      <c r="DX158" s="76">
        <f>IFERROR(VLOOKUP(Tabla1[[#This Row],[COD SE]],PF_OCTUBRE,18,0),"0")</f>
        <v>0</v>
      </c>
      <c r="DY158" s="76">
        <f>IFERROR(VLOOKUP(Tabla1[[#This Row],[COD SE]],PF_OCTUBRE,19,0),"0")</f>
        <v>0</v>
      </c>
      <c r="DZ158" s="76">
        <f>IFERROR(VLOOKUP(Tabla1[[#This Row],[COD SE]],PF_OCTUBRE,20,0),"0")</f>
        <v>0</v>
      </c>
      <c r="EA158" s="76">
        <f>+Tabla1[[#This Row],[TOTAL EJEC REAL]]+Tabla1[[#This Row],[SALDO FINAL]]</f>
        <v>21240</v>
      </c>
      <c r="EB158" s="76">
        <f>IFERROR(VLOOKUP(Tabla1[[#This Row],[COD SE]],PF_OCTUBRE,22,0),"0")</f>
        <v>1770</v>
      </c>
      <c r="EC158" s="76">
        <f>+IFERROR(VLOOKUP(Tabla1[[#This Row],[COD SE]],SALDO_ESC_2,7,0),0)</f>
        <v>0</v>
      </c>
      <c r="ED158" s="76">
        <f>+IFERROR(VLOOKUP(Tabla1[[#This Row],[COD SE]],SALDO_ESC_3,7,0),0)</f>
        <v>0</v>
      </c>
      <c r="EE158" s="76">
        <f>+Tabla1[[#This Row],[mto_pim]]-Tabla1[[#This Row],[TRANSF ESC2 ]]</f>
        <v>21240</v>
      </c>
      <c r="EF158" s="76">
        <f>+Tabla1[[#This Row],[mto_pim]]-Tabla1[[#This Row],[TRANFS ESC 3 ]]</f>
        <v>21240</v>
      </c>
      <c r="EG158" s="76">
        <f>+IFERROR(VLOOKUP(Tabla1[[#This Row],[COD SE]],HISTORICO,4,0),0)</f>
        <v>16240</v>
      </c>
      <c r="EH158" s="76">
        <f>+IFERROR(VLOOKUP(Tabla1[[#This Row],[COD SE]],HISTORICO,5,0),0)</f>
        <v>21240</v>
      </c>
      <c r="EI158" s="76">
        <f>+IFERROR(VLOOKUP(Tabla1[[#This Row],[COD SE]],HISTORICO,6,0),0)</f>
        <v>1770</v>
      </c>
      <c r="EJ158" s="76">
        <f>+IFERROR(VLOOKUP(Tabla1[[#This Row],[COD SE]],HISTORICO,7,0),0)</f>
        <v>1770</v>
      </c>
      <c r="EK158" s="76">
        <f>+IFERROR(VLOOKUP(Tabla1[[#This Row],[COD SE]],HISTORICO,8,0),0)</f>
        <v>1770</v>
      </c>
      <c r="EL158" s="76">
        <f>+IFERROR(VLOOKUP(Tabla1[[#This Row],[COD SE]],HISTORICO,9,0),0)</f>
        <v>1770</v>
      </c>
      <c r="EM158" s="76">
        <f>+IFERROR(VLOOKUP(Tabla1[[#This Row],[COD SE]],HISTORICO,10,0),0)</f>
        <v>1770</v>
      </c>
      <c r="EN158" s="76">
        <f>+IFERROR(VLOOKUP(Tabla1[[#This Row],[COD SE]],HISTORICO,11,0),0)</f>
        <v>3540</v>
      </c>
      <c r="EO158" s="76">
        <f>+IFERROR(VLOOKUP(Tabla1[[#This Row],[COD SE]],HISTORICO,12,0),0)</f>
        <v>1770</v>
      </c>
      <c r="EP158" s="58">
        <f>+SUM(Tabla1[[#This Row],[EJECUTADO 01]:[EJECUTADO 03]])</f>
        <v>5310</v>
      </c>
      <c r="EQ158" s="58">
        <f>+SUM(Tabla1[[#This Row],[EJECUTADO 04]:[EJECUTADO 06]])</f>
        <v>5310</v>
      </c>
      <c r="ER158" s="58">
        <f>+SUM(Tabla1[[#This Row],[EJECUTADO 07]:[EJECUTADO 09]])</f>
        <v>5310</v>
      </c>
      <c r="ES158" s="58">
        <f>+SUM(Tabla1[[#This Row],[PF OCTUBRE]:[PF DICIEMBRE
]])</f>
        <v>5310</v>
      </c>
      <c r="ET158" s="58">
        <f>+SUM(Tabla1[[#This Row],[EJECUTADO 01]:[EJECUTADO 09]])</f>
        <v>15930</v>
      </c>
    </row>
    <row r="159" spans="1:150" ht="12.75" customHeight="1" x14ac:dyDescent="0.2">
      <c r="A159" s="369">
        <v>2025</v>
      </c>
      <c r="B159" s="369" t="s">
        <v>1969</v>
      </c>
      <c r="C159" s="369" t="s">
        <v>1970</v>
      </c>
      <c r="D159" s="369" t="s">
        <v>1971</v>
      </c>
      <c r="E159" s="369">
        <v>1650</v>
      </c>
      <c r="F159" s="369" t="s">
        <v>1599</v>
      </c>
      <c r="G159" s="369" t="s">
        <v>1999</v>
      </c>
      <c r="H159" s="369" t="s">
        <v>1606</v>
      </c>
      <c r="I159" s="369" t="s">
        <v>2000</v>
      </c>
      <c r="J159" s="369" t="s">
        <v>2037</v>
      </c>
      <c r="K159" s="369" t="s">
        <v>1975</v>
      </c>
      <c r="L159" s="369" t="s">
        <v>2034</v>
      </c>
      <c r="M159" s="369" t="s">
        <v>2038</v>
      </c>
      <c r="N159" s="369">
        <v>3</v>
      </c>
      <c r="O159" s="369" t="s">
        <v>2046</v>
      </c>
      <c r="P159" s="369" t="s">
        <v>2032</v>
      </c>
      <c r="Q159" s="369">
        <v>43</v>
      </c>
      <c r="R159" s="369">
        <v>0</v>
      </c>
      <c r="S159" s="369">
        <v>0</v>
      </c>
      <c r="T159" s="369">
        <v>0</v>
      </c>
      <c r="U159" s="369">
        <v>10</v>
      </c>
      <c r="V159" s="369" t="s">
        <v>1980</v>
      </c>
      <c r="W159" s="369" t="s">
        <v>1981</v>
      </c>
      <c r="X159" s="369" t="s">
        <v>1982</v>
      </c>
      <c r="Y159" s="369" t="s">
        <v>1983</v>
      </c>
      <c r="Z159" s="369" t="s">
        <v>1984</v>
      </c>
      <c r="AA159" s="369" t="s">
        <v>2004</v>
      </c>
      <c r="AB159" s="369" t="s">
        <v>1986</v>
      </c>
      <c r="AC159" s="369" t="s">
        <v>1656</v>
      </c>
      <c r="AD159" s="369" t="s">
        <v>1668</v>
      </c>
      <c r="AE159" s="369" t="s">
        <v>1669</v>
      </c>
      <c r="AF159" s="369" t="s">
        <v>1669</v>
      </c>
      <c r="AG159" s="369" t="s">
        <v>1755</v>
      </c>
      <c r="AH159" s="369">
        <v>11395</v>
      </c>
      <c r="AI159" s="369">
        <v>-11395</v>
      </c>
      <c r="AJ159" s="369">
        <v>0</v>
      </c>
      <c r="AK159" s="370">
        <v>0</v>
      </c>
      <c r="AL159" s="370">
        <v>0</v>
      </c>
      <c r="AM159" s="370">
        <v>0</v>
      </c>
      <c r="AN159" s="370">
        <v>0</v>
      </c>
      <c r="AO159" s="370">
        <v>0</v>
      </c>
      <c r="AP159" s="370">
        <v>0</v>
      </c>
      <c r="AQ159" s="370">
        <v>0</v>
      </c>
      <c r="AR159" s="370">
        <v>0</v>
      </c>
      <c r="AS159" s="370">
        <v>0</v>
      </c>
      <c r="AT159" s="370">
        <v>0</v>
      </c>
      <c r="AU159" s="370">
        <v>0</v>
      </c>
      <c r="AV159" s="370">
        <v>0</v>
      </c>
      <c r="AW159" s="370">
        <v>0</v>
      </c>
      <c r="AX159" s="370">
        <v>0</v>
      </c>
      <c r="AY159" s="370">
        <v>0</v>
      </c>
      <c r="AZ159" s="370">
        <v>0</v>
      </c>
      <c r="BA159" s="370">
        <v>0</v>
      </c>
      <c r="BB159" s="370">
        <v>0</v>
      </c>
      <c r="BC159" s="370">
        <v>0</v>
      </c>
      <c r="BD159" s="370">
        <v>0</v>
      </c>
      <c r="BE159" s="370">
        <v>0</v>
      </c>
      <c r="BF159" s="370">
        <v>0</v>
      </c>
      <c r="BG159" s="370">
        <v>0</v>
      </c>
      <c r="BH159" s="370">
        <v>0</v>
      </c>
      <c r="BI159" s="370">
        <v>0</v>
      </c>
      <c r="BJ159" s="370">
        <v>0</v>
      </c>
      <c r="BK159" s="370">
        <v>0</v>
      </c>
      <c r="BL159" s="370">
        <v>0</v>
      </c>
      <c r="BM159" s="370">
        <v>0</v>
      </c>
      <c r="BN159" s="370">
        <v>0</v>
      </c>
      <c r="BO159" s="370">
        <v>0</v>
      </c>
      <c r="BP159" s="370">
        <v>0</v>
      </c>
      <c r="BQ159" s="370">
        <v>0</v>
      </c>
      <c r="BR159" s="370">
        <v>0</v>
      </c>
      <c r="BS159" s="370">
        <v>0</v>
      </c>
      <c r="BT159" s="370">
        <v>0</v>
      </c>
      <c r="BU159" s="370">
        <v>0</v>
      </c>
      <c r="BV159" s="370">
        <v>0</v>
      </c>
      <c r="BW159" s="370">
        <v>0</v>
      </c>
      <c r="BX159" s="370">
        <v>0</v>
      </c>
      <c r="BY159" s="370">
        <v>0</v>
      </c>
      <c r="BZ159" s="370">
        <v>0</v>
      </c>
      <c r="CA159" s="370">
        <v>0</v>
      </c>
      <c r="CB159" s="370">
        <v>0</v>
      </c>
      <c r="CC159" s="370">
        <v>0</v>
      </c>
      <c r="CD159" s="370">
        <v>0</v>
      </c>
      <c r="CE159" s="370">
        <v>0</v>
      </c>
      <c r="CF159" s="370">
        <v>0</v>
      </c>
      <c r="CG159" s="370">
        <v>0</v>
      </c>
      <c r="CH159" s="370">
        <v>0</v>
      </c>
      <c r="CI159" s="48" t="s">
        <v>1987</v>
      </c>
      <c r="CJ159" s="48" t="s">
        <v>1990</v>
      </c>
      <c r="CK159" s="48" t="s">
        <v>1991</v>
      </c>
      <c r="CL159" s="48" t="s">
        <v>1990</v>
      </c>
      <c r="CM159" s="48" t="s">
        <v>1990</v>
      </c>
      <c r="CN159" s="48" t="s">
        <v>2047</v>
      </c>
      <c r="CO159" s="48" t="str">
        <f t="shared" si="40"/>
        <v>2.1.3.1.1.12</v>
      </c>
      <c r="CP159" s="48" t="str">
        <f>+VLOOKUP(Tabla1[[#This Row],[ESPECÍFICA]],CLASIFICADOR_,2,0)</f>
        <v>2.1.3.1.1.12 - CONTRIBUCIONES POR EL SEGURO COMPLEMENTARIO DE TRABAJO DE RIESGO</v>
      </c>
      <c r="CQ159" s="48" t="str">
        <f>+VLOOKUP(Tabla1[[#This Row],[ESPECÍFICA]],CLASIFICADOR_,3,0)</f>
        <v>01.CAS</v>
      </c>
      <c r="CR159" s="48" t="str">
        <f>+VLOOKUP(Tabla1[[#This Row],[ESPECÍFICA]],CLASIFICADOR_,4,0)</f>
        <v xml:space="preserve"> </v>
      </c>
      <c r="CS159" s="48">
        <f>+VLOOKUP(Tabla1[[#This Row],[ESPECÍFICA]],CLASIFICADOR_,5,0)</f>
        <v>0</v>
      </c>
      <c r="CT159" s="113" t="str">
        <f>+VLOOKUP(Tabla1[[#This Row],[ESPECÍFICA]],CLASIFICADOR_,6,0)</f>
        <v>N/R</v>
      </c>
      <c r="CU159" s="48" t="str">
        <f>+VLOOKUP(Tabla1[[#This Row],[ESPECÍFICA]],CLASIFICADOR_,7,0)</f>
        <v>N/R</v>
      </c>
      <c r="CV159" s="48">
        <f>+VLOOKUP(Tabla1[[#This Row],[ESPECÍFICA]],CLASIFICADOR_,8,0)</f>
        <v>0</v>
      </c>
      <c r="CW159" s="113" t="str">
        <f>+CONCATENATE("2.",Tabla1[[#This Row],[generica]])</f>
        <v>2.1.PERSONAL Y OBLIGACIONES SOCIALES</v>
      </c>
      <c r="CX159" s="48" t="str">
        <f t="shared" si="29"/>
        <v>0010-OA</v>
      </c>
      <c r="CY159" s="113" t="str">
        <f t="shared" si="30"/>
        <v>0010-OA</v>
      </c>
      <c r="CZ159" s="20" t="str">
        <f t="shared" si="31"/>
        <v>0010-OA</v>
      </c>
      <c r="DA159" s="113" t="str">
        <f>+CONCATENATE(Tabla1[[#This Row],[CC COMPLETO]],Tabla1[[#This Row],[ESPECÍFICA]])</f>
        <v>0010-OA2.1.3.1.1.12</v>
      </c>
      <c r="DB159" s="49">
        <f t="shared" si="32"/>
        <v>0</v>
      </c>
      <c r="DC159" s="49">
        <f t="shared" si="33"/>
        <v>0</v>
      </c>
      <c r="DD159" s="49">
        <f t="shared" si="34"/>
        <v>0</v>
      </c>
      <c r="DE159" s="49">
        <f t="shared" si="35"/>
        <v>0</v>
      </c>
      <c r="DF159" s="49">
        <f t="shared" si="36"/>
        <v>0</v>
      </c>
      <c r="DG159" s="49">
        <f t="shared" si="37"/>
        <v>0</v>
      </c>
      <c r="DH159" s="49">
        <f t="shared" si="38"/>
        <v>0</v>
      </c>
      <c r="DI159" s="50">
        <f t="shared" si="39"/>
        <v>0</v>
      </c>
      <c r="DJ159" s="78">
        <f>+SUM(Tabla1[[#This Row],[EJECUTADO 01]:[EJECUTADO 06]])</f>
        <v>0</v>
      </c>
      <c r="DK159" s="78">
        <f>+Tabla1[[#This Row],[mto_devenga_01]]</f>
        <v>0</v>
      </c>
      <c r="DL159" s="78">
        <f>+Tabla1[[#This Row],[mto_devenga_02]]</f>
        <v>0</v>
      </c>
      <c r="DM159" s="78">
        <f>+Tabla1[[#This Row],[mto_devenga_03]]</f>
        <v>0</v>
      </c>
      <c r="DN159" s="78">
        <f>+Tabla1[[#This Row],[mto_devenga_04]]</f>
        <v>0</v>
      </c>
      <c r="DO159" s="78">
        <f>+Tabla1[[#This Row],[mto_devenga_05]]</f>
        <v>0</v>
      </c>
      <c r="DP159" s="76">
        <f>+Tabla1[[#This Row],[mto_devenga_06]]</f>
        <v>0</v>
      </c>
      <c r="DQ159" s="76">
        <f>+Tabla1[[#This Row],[mto_devenga_07]]</f>
        <v>0</v>
      </c>
      <c r="DR159" s="76">
        <f>+Tabla1[[#This Row],[mto_devenga_08]]</f>
        <v>0</v>
      </c>
      <c r="DS159" s="76">
        <f>+Tabla1[[#This Row],[mto_devenga_09]]</f>
        <v>0</v>
      </c>
      <c r="DT159" s="76">
        <f>IFERROR(VLOOKUP(Tabla1[[#This Row],[COD SE]],PF_OCTUBRE,14,0),"0")</f>
        <v>0</v>
      </c>
      <c r="DU159" s="76">
        <f>IFERROR(VLOOKUP(Tabla1[[#This Row],[COD SE]],PF_OCTUBRE,15,0),"0")</f>
        <v>0</v>
      </c>
      <c r="DV159" s="76">
        <f>IFERROR(VLOOKUP(Tabla1[[#This Row],[COD SE]],PF_OCTUBRE,16,0),"0")</f>
        <v>0</v>
      </c>
      <c r="DW159" s="76">
        <f>+SUM(Tabla1[[#This Row],[EJECUTADO 01]:[PF DICIEMBRE
]])</f>
        <v>0</v>
      </c>
      <c r="DX159" s="76">
        <f>IFERROR(VLOOKUP(Tabla1[[#This Row],[COD SE]],PF_OCTUBRE,18,0),"0")</f>
        <v>0</v>
      </c>
      <c r="DY159" s="76">
        <f>IFERROR(VLOOKUP(Tabla1[[#This Row],[COD SE]],PF_OCTUBRE,19,0),"0")</f>
        <v>0</v>
      </c>
      <c r="DZ159" s="76">
        <f>IFERROR(VLOOKUP(Tabla1[[#This Row],[COD SE]],PF_OCTUBRE,20,0),"0")</f>
        <v>0</v>
      </c>
      <c r="EA159" s="76">
        <f>+Tabla1[[#This Row],[TOTAL EJEC REAL]]+Tabla1[[#This Row],[SALDO FINAL]]</f>
        <v>0</v>
      </c>
      <c r="EB159" s="76">
        <f>IFERROR(VLOOKUP(Tabla1[[#This Row],[COD SE]],PF_OCTUBRE,22,0),"0")</f>
        <v>0</v>
      </c>
      <c r="EC159" s="76">
        <f>+IFERROR(VLOOKUP(Tabla1[[#This Row],[COD SE]],SALDO_ESC_2,7,0),0)</f>
        <v>0</v>
      </c>
      <c r="ED159" s="76">
        <f>+IFERROR(VLOOKUP(Tabla1[[#This Row],[COD SE]],SALDO_ESC_3,7,0),0)</f>
        <v>0</v>
      </c>
      <c r="EE159" s="76">
        <f>+Tabla1[[#This Row],[mto_pim]]-Tabla1[[#This Row],[TRANSF ESC2 ]]</f>
        <v>0</v>
      </c>
      <c r="EF159" s="76">
        <f>+Tabla1[[#This Row],[mto_pim]]-Tabla1[[#This Row],[TRANFS ESC 3 ]]</f>
        <v>0</v>
      </c>
      <c r="EG159" s="76">
        <f>+IFERROR(VLOOKUP(Tabla1[[#This Row],[COD SE]],HISTORICO,4,0),0)</f>
        <v>0</v>
      </c>
      <c r="EH159" s="76">
        <f>+IFERROR(VLOOKUP(Tabla1[[#This Row],[COD SE]],HISTORICO,5,0),0)</f>
        <v>0</v>
      </c>
      <c r="EI159" s="76">
        <f>+IFERROR(VLOOKUP(Tabla1[[#This Row],[COD SE]],HISTORICO,6,0),0)</f>
        <v>0</v>
      </c>
      <c r="EJ159" s="76">
        <f>+IFERROR(VLOOKUP(Tabla1[[#This Row],[COD SE]],HISTORICO,7,0),0)</f>
        <v>0</v>
      </c>
      <c r="EK159" s="76">
        <f>+IFERROR(VLOOKUP(Tabla1[[#This Row],[COD SE]],HISTORICO,8,0),0)</f>
        <v>0</v>
      </c>
      <c r="EL159" s="76">
        <f>+IFERROR(VLOOKUP(Tabla1[[#This Row],[COD SE]],HISTORICO,9,0),0)</f>
        <v>0</v>
      </c>
      <c r="EM159" s="76">
        <f>+IFERROR(VLOOKUP(Tabla1[[#This Row],[COD SE]],HISTORICO,10,0),0)</f>
        <v>0</v>
      </c>
      <c r="EN159" s="76">
        <f>+IFERROR(VLOOKUP(Tabla1[[#This Row],[COD SE]],HISTORICO,11,0),0)</f>
        <v>0</v>
      </c>
      <c r="EO159" s="76">
        <f>+IFERROR(VLOOKUP(Tabla1[[#This Row],[COD SE]],HISTORICO,12,0),0)</f>
        <v>0</v>
      </c>
      <c r="EP159" s="58">
        <f>+SUM(Tabla1[[#This Row],[EJECUTADO 01]:[EJECUTADO 03]])</f>
        <v>0</v>
      </c>
      <c r="EQ159" s="58">
        <f>+SUM(Tabla1[[#This Row],[EJECUTADO 04]:[EJECUTADO 06]])</f>
        <v>0</v>
      </c>
      <c r="ER159" s="58">
        <f>+SUM(Tabla1[[#This Row],[EJECUTADO 07]:[EJECUTADO 09]])</f>
        <v>0</v>
      </c>
      <c r="ES159" s="58">
        <f>+SUM(Tabla1[[#This Row],[PF OCTUBRE]:[PF DICIEMBRE
]])</f>
        <v>0</v>
      </c>
      <c r="ET159" s="58">
        <f>+SUM(Tabla1[[#This Row],[EJECUTADO 01]:[EJECUTADO 09]])</f>
        <v>0</v>
      </c>
    </row>
    <row r="160" spans="1:150" ht="12.75" customHeight="1" x14ac:dyDescent="0.2">
      <c r="A160" s="369">
        <v>2025</v>
      </c>
      <c r="B160" s="369" t="s">
        <v>1969</v>
      </c>
      <c r="C160" s="369" t="s">
        <v>1970</v>
      </c>
      <c r="D160" s="369" t="s">
        <v>1971</v>
      </c>
      <c r="E160" s="369">
        <v>1650</v>
      </c>
      <c r="F160" s="369" t="s">
        <v>1599</v>
      </c>
      <c r="G160" s="369" t="s">
        <v>1999</v>
      </c>
      <c r="H160" s="369" t="s">
        <v>1606</v>
      </c>
      <c r="I160" s="369" t="s">
        <v>2000</v>
      </c>
      <c r="J160" s="369" t="s">
        <v>2037</v>
      </c>
      <c r="K160" s="369" t="s">
        <v>1975</v>
      </c>
      <c r="L160" s="369" t="s">
        <v>2034</v>
      </c>
      <c r="M160" s="369" t="s">
        <v>2038</v>
      </c>
      <c r="N160" s="369">
        <v>3</v>
      </c>
      <c r="O160" s="369" t="s">
        <v>2046</v>
      </c>
      <c r="P160" s="369" t="s">
        <v>2032</v>
      </c>
      <c r="Q160" s="369">
        <v>43</v>
      </c>
      <c r="R160" s="369">
        <v>0</v>
      </c>
      <c r="S160" s="369">
        <v>0</v>
      </c>
      <c r="T160" s="369">
        <v>0</v>
      </c>
      <c r="U160" s="369">
        <v>10</v>
      </c>
      <c r="V160" s="369" t="s">
        <v>1980</v>
      </c>
      <c r="W160" s="369" t="s">
        <v>1981</v>
      </c>
      <c r="X160" s="369" t="s">
        <v>1982</v>
      </c>
      <c r="Y160" s="369" t="s">
        <v>1983</v>
      </c>
      <c r="Z160" s="369" t="s">
        <v>1984</v>
      </c>
      <c r="AA160" s="369" t="s">
        <v>2004</v>
      </c>
      <c r="AB160" s="369" t="s">
        <v>1986</v>
      </c>
      <c r="AC160" s="369" t="s">
        <v>1672</v>
      </c>
      <c r="AD160" s="369" t="s">
        <v>1673</v>
      </c>
      <c r="AE160" s="369" t="s">
        <v>1678</v>
      </c>
      <c r="AF160" s="369" t="s">
        <v>1697</v>
      </c>
      <c r="AG160" s="369" t="s">
        <v>1698</v>
      </c>
      <c r="AH160" s="369">
        <v>36415</v>
      </c>
      <c r="AI160" s="369">
        <v>21785</v>
      </c>
      <c r="AJ160" s="369">
        <v>58200</v>
      </c>
      <c r="AK160" s="370">
        <v>13800</v>
      </c>
      <c r="AL160" s="370">
        <v>13800</v>
      </c>
      <c r="AM160" s="370">
        <v>2800</v>
      </c>
      <c r="AN160" s="370">
        <v>0</v>
      </c>
      <c r="AO160" s="370">
        <v>842</v>
      </c>
      <c r="AP160" s="370">
        <v>1851.45</v>
      </c>
      <c r="AQ160" s="370">
        <v>1018.2</v>
      </c>
      <c r="AR160" s="370">
        <v>0</v>
      </c>
      <c r="AS160" s="370">
        <v>800.1</v>
      </c>
      <c r="AT160" s="370">
        <v>2239.4899999999998</v>
      </c>
      <c r="AU160" s="370">
        <v>1058.8</v>
      </c>
      <c r="AV160" s="370">
        <v>514.6</v>
      </c>
      <c r="AW160" s="370">
        <v>0</v>
      </c>
      <c r="AX160" s="370">
        <v>0</v>
      </c>
      <c r="AY160" s="370">
        <v>1000</v>
      </c>
      <c r="AZ160" s="370">
        <v>1800</v>
      </c>
      <c r="BA160" s="370">
        <v>842</v>
      </c>
      <c r="BB160" s="370">
        <v>1851.45</v>
      </c>
      <c r="BC160" s="370">
        <v>1018.2</v>
      </c>
      <c r="BD160" s="370">
        <v>0</v>
      </c>
      <c r="BE160" s="370">
        <v>800.1</v>
      </c>
      <c r="BF160" s="370">
        <v>2239.4899999999998</v>
      </c>
      <c r="BG160" s="370">
        <v>1058.8</v>
      </c>
      <c r="BH160" s="370">
        <v>514.6</v>
      </c>
      <c r="BI160" s="370">
        <v>0</v>
      </c>
      <c r="BJ160" s="370">
        <v>0</v>
      </c>
      <c r="BK160" s="370">
        <v>1000</v>
      </c>
      <c r="BL160" s="370">
        <v>1800</v>
      </c>
      <c r="BM160" s="370">
        <v>842</v>
      </c>
      <c r="BN160" s="370">
        <v>1851.45</v>
      </c>
      <c r="BO160" s="370">
        <v>1018.2</v>
      </c>
      <c r="BP160" s="370">
        <v>0</v>
      </c>
      <c r="BQ160" s="370">
        <v>800.1</v>
      </c>
      <c r="BR160" s="370">
        <v>2239.4899999999998</v>
      </c>
      <c r="BS160" s="370">
        <v>1058.8</v>
      </c>
      <c r="BT160" s="370">
        <v>514.6</v>
      </c>
      <c r="BU160" s="370">
        <v>0</v>
      </c>
      <c r="BV160" s="370">
        <v>0</v>
      </c>
      <c r="BW160" s="370">
        <v>2800</v>
      </c>
      <c r="BX160" s="370">
        <v>0</v>
      </c>
      <c r="BY160" s="370">
        <v>842</v>
      </c>
      <c r="BZ160" s="370">
        <v>1851.45</v>
      </c>
      <c r="CA160" s="370">
        <v>1018.2</v>
      </c>
      <c r="CB160" s="370">
        <v>0</v>
      </c>
      <c r="CC160" s="370">
        <v>800.1</v>
      </c>
      <c r="CD160" s="370">
        <v>2239.4899999999998</v>
      </c>
      <c r="CE160" s="370">
        <v>1058.8</v>
      </c>
      <c r="CF160" s="370">
        <v>514.6</v>
      </c>
      <c r="CG160" s="370">
        <v>0</v>
      </c>
      <c r="CH160" s="370">
        <v>0</v>
      </c>
      <c r="CI160" s="48" t="s">
        <v>1987</v>
      </c>
      <c r="CJ160" s="48" t="s">
        <v>1991</v>
      </c>
      <c r="CK160" s="48" t="s">
        <v>1987</v>
      </c>
      <c r="CL160" s="48" t="s">
        <v>1989</v>
      </c>
      <c r="CM160" s="48" t="s">
        <v>2021</v>
      </c>
      <c r="CN160" s="48" t="s">
        <v>1998</v>
      </c>
      <c r="CO160" s="48" t="str">
        <f t="shared" si="40"/>
        <v>2.3.2.7.11.99</v>
      </c>
      <c r="CP160" s="48" t="str">
        <f>+VLOOKUP(Tabla1[[#This Row],[ESPECÍFICA]],CLASIFICADOR_,2,0)</f>
        <v>2.3.2.7.11.99 - SERVICIOS DIVERSOS</v>
      </c>
      <c r="CQ160" s="48" t="str">
        <f>+VLOOKUP(Tabla1[[#This Row],[ESPECÍFICA]],CLASIFICADOR_,3,0)</f>
        <v>2.3.2.7 - SERVICIOS PROFESIONALES Y TECNICOS</v>
      </c>
      <c r="CR160" s="48" t="str">
        <f>+VLOOKUP(Tabla1[[#This Row],[ESPECÍFICA]],CLASIFICADOR_,4,0)</f>
        <v xml:space="preserve"> </v>
      </c>
      <c r="CS160" s="48">
        <f>+VLOOKUP(Tabla1[[#This Row],[ESPECÍFICA]],CLASIFICADOR_,5,0)</f>
        <v>0</v>
      </c>
      <c r="CT160" s="113" t="str">
        <f>+VLOOKUP(Tabla1[[#This Row],[ESPECÍFICA]],CLASIFICADOR_,6,0)</f>
        <v>Partidas restringidas</v>
      </c>
      <c r="CU160" s="48">
        <f>+VLOOKUP(Tabla1[[#This Row],[ESPECÍFICA]],CLASIFICADOR_,7,0)</f>
        <v>9.1300000000000008</v>
      </c>
      <c r="CV160" s="48">
        <f>+VLOOKUP(Tabla1[[#This Row],[ESPECÍFICA]],CLASIFICADOR_,8,0)</f>
        <v>10</v>
      </c>
      <c r="CW160" s="113" t="str">
        <f>+CONCATENATE("2.",Tabla1[[#This Row],[generica]])</f>
        <v>2.3.BIENES Y SERVICIOS</v>
      </c>
      <c r="CX160" s="48" t="str">
        <f t="shared" si="29"/>
        <v>0010-OA</v>
      </c>
      <c r="CY160" s="113" t="str">
        <f t="shared" si="30"/>
        <v>0010-OA</v>
      </c>
      <c r="CZ160" s="20" t="str">
        <f t="shared" si="31"/>
        <v>0010-OA</v>
      </c>
      <c r="DA160" s="113" t="str">
        <f>+CONCATENATE(Tabla1[[#This Row],[CC COMPLETO]],Tabla1[[#This Row],[ESPECÍFICA]])</f>
        <v>0010-OA2.3.2.7.11.99</v>
      </c>
      <c r="DB160" s="49">
        <f t="shared" si="32"/>
        <v>11124.64</v>
      </c>
      <c r="DC160" s="49">
        <f t="shared" si="33"/>
        <v>11124.64</v>
      </c>
      <c r="DD160" s="49">
        <f t="shared" si="34"/>
        <v>11124.64</v>
      </c>
      <c r="DE160" s="49">
        <f t="shared" si="35"/>
        <v>44400</v>
      </c>
      <c r="DF160" s="49">
        <f t="shared" si="36"/>
        <v>0</v>
      </c>
      <c r="DG160" s="49">
        <f t="shared" si="37"/>
        <v>2675.3600000000006</v>
      </c>
      <c r="DH160" s="49">
        <f t="shared" si="38"/>
        <v>47075.360000000001</v>
      </c>
      <c r="DI160" s="50">
        <f t="shared" si="39"/>
        <v>0.30549608677742685</v>
      </c>
      <c r="DJ160" s="78">
        <f>+SUM(Tabla1[[#This Row],[EJECUTADO 01]:[EJECUTADO 06]])</f>
        <v>6511.65</v>
      </c>
      <c r="DK160" s="78">
        <f>+Tabla1[[#This Row],[mto_devenga_01]]</f>
        <v>1000</v>
      </c>
      <c r="DL160" s="78">
        <f>+Tabla1[[#This Row],[mto_devenga_02]]</f>
        <v>1800</v>
      </c>
      <c r="DM160" s="78">
        <f>+Tabla1[[#This Row],[mto_devenga_03]]</f>
        <v>842</v>
      </c>
      <c r="DN160" s="78">
        <f>+Tabla1[[#This Row],[mto_devenga_04]]</f>
        <v>1851.45</v>
      </c>
      <c r="DO160" s="78">
        <f>+Tabla1[[#This Row],[mto_devenga_05]]</f>
        <v>1018.2</v>
      </c>
      <c r="DP160" s="76">
        <f>+Tabla1[[#This Row],[mto_devenga_06]]</f>
        <v>0</v>
      </c>
      <c r="DQ160" s="76">
        <f>+Tabla1[[#This Row],[mto_devenga_07]]</f>
        <v>800.1</v>
      </c>
      <c r="DR160" s="76">
        <f>+Tabla1[[#This Row],[mto_devenga_08]]</f>
        <v>2239.4899999999998</v>
      </c>
      <c r="DS160" s="76">
        <f>+Tabla1[[#This Row],[mto_devenga_09]]</f>
        <v>1058.8</v>
      </c>
      <c r="DT160" s="76">
        <f>IFERROR(VLOOKUP(Tabla1[[#This Row],[COD SE]],PF_OCTUBRE,14,0),"0")</f>
        <v>1000</v>
      </c>
      <c r="DU160" s="76">
        <f>IFERROR(VLOOKUP(Tabla1[[#This Row],[COD SE]],PF_OCTUBRE,15,0),"0")</f>
        <v>1000</v>
      </c>
      <c r="DV160" s="76">
        <f>IFERROR(VLOOKUP(Tabla1[[#This Row],[COD SE]],PF_OCTUBRE,16,0),"0")</f>
        <v>21550.959999999999</v>
      </c>
      <c r="DW160" s="76">
        <f>+SUM(Tabla1[[#This Row],[EJECUTADO 01]:[PF DICIEMBRE
]])</f>
        <v>34161</v>
      </c>
      <c r="DX160" s="76">
        <f>IFERROR(VLOOKUP(Tabla1[[#This Row],[COD SE]],PF_OCTUBRE,18,0),"0")</f>
        <v>0</v>
      </c>
      <c r="DY160" s="76">
        <f>IFERROR(VLOOKUP(Tabla1[[#This Row],[COD SE]],PF_OCTUBRE,19,0),"0")</f>
        <v>0</v>
      </c>
      <c r="DZ160" s="76">
        <f>IFERROR(VLOOKUP(Tabla1[[#This Row],[COD SE]],PF_OCTUBRE,20,0),"0")</f>
        <v>0</v>
      </c>
      <c r="EA160" s="76">
        <f>+Tabla1[[#This Row],[TOTAL EJEC REAL]]+Tabla1[[#This Row],[SALDO FINAL]]</f>
        <v>34161</v>
      </c>
      <c r="EB160" s="76">
        <f>IFERROR(VLOOKUP(Tabla1[[#This Row],[COD SE]],PF_OCTUBRE,22,0),"0")</f>
        <v>21550.959999999999</v>
      </c>
      <c r="EC160" s="76">
        <f>+IFERROR(VLOOKUP(Tabla1[[#This Row],[COD SE]],SALDO_ESC_2,7,0),0)</f>
        <v>0</v>
      </c>
      <c r="ED160" s="76">
        <f>+IFERROR(VLOOKUP(Tabla1[[#This Row],[COD SE]],SALDO_ESC_3,7,0),0)</f>
        <v>0</v>
      </c>
      <c r="EE160" s="76">
        <f>+Tabla1[[#This Row],[mto_pim]]-Tabla1[[#This Row],[TRANSF ESC2 ]]</f>
        <v>58200</v>
      </c>
      <c r="EF160" s="76">
        <f>+Tabla1[[#This Row],[mto_pim]]-Tabla1[[#This Row],[TRANFS ESC 3 ]]</f>
        <v>58200</v>
      </c>
      <c r="EG160" s="76">
        <f>+IFERROR(VLOOKUP(Tabla1[[#This Row],[COD SE]],HISTORICO,4,0),0)</f>
        <v>3600</v>
      </c>
      <c r="EH160" s="76">
        <f>+IFERROR(VLOOKUP(Tabla1[[#This Row],[COD SE]],HISTORICO,5,0),0)</f>
        <v>2800</v>
      </c>
      <c r="EI160" s="76">
        <f>+IFERROR(VLOOKUP(Tabla1[[#This Row],[COD SE]],HISTORICO,6,0),0)</f>
        <v>1000</v>
      </c>
      <c r="EJ160" s="76">
        <f>+IFERROR(VLOOKUP(Tabla1[[#This Row],[COD SE]],HISTORICO,7,0),0)</f>
        <v>0</v>
      </c>
      <c r="EK160" s="76">
        <f>+IFERROR(VLOOKUP(Tabla1[[#This Row],[COD SE]],HISTORICO,8,0),0)</f>
        <v>1000</v>
      </c>
      <c r="EL160" s="76">
        <f>+IFERROR(VLOOKUP(Tabla1[[#This Row],[COD SE]],HISTORICO,9,0),0)</f>
        <v>1000</v>
      </c>
      <c r="EM160" s="76">
        <f>+IFERROR(VLOOKUP(Tabla1[[#This Row],[COD SE]],HISTORICO,10,0),0)</f>
        <v>786.1</v>
      </c>
      <c r="EN160" s="76">
        <f>+IFERROR(VLOOKUP(Tabla1[[#This Row],[COD SE]],HISTORICO,11,0),0)</f>
        <v>1110</v>
      </c>
      <c r="EO160" s="76">
        <f>+IFERROR(VLOOKUP(Tabla1[[#This Row],[COD SE]],HISTORICO,12,0),0)</f>
        <v>1262</v>
      </c>
      <c r="EP160" s="58">
        <f>+SUM(Tabla1[[#This Row],[EJECUTADO 01]:[EJECUTADO 03]])</f>
        <v>3642</v>
      </c>
      <c r="EQ160" s="58">
        <f>+SUM(Tabla1[[#This Row],[EJECUTADO 04]:[EJECUTADO 06]])</f>
        <v>2869.65</v>
      </c>
      <c r="ER160" s="58">
        <f>+SUM(Tabla1[[#This Row],[EJECUTADO 07]:[EJECUTADO 09]])</f>
        <v>4098.3899999999994</v>
      </c>
      <c r="ES160" s="58">
        <f>+SUM(Tabla1[[#This Row],[PF OCTUBRE]:[PF DICIEMBRE
]])</f>
        <v>23550.959999999999</v>
      </c>
      <c r="ET160" s="58">
        <f>+SUM(Tabla1[[#This Row],[EJECUTADO 01]:[EJECUTADO 09]])</f>
        <v>10610.039999999999</v>
      </c>
    </row>
    <row r="161" spans="1:150" ht="12.75" customHeight="1" x14ac:dyDescent="0.2">
      <c r="A161" s="369">
        <v>2025</v>
      </c>
      <c r="B161" s="369" t="s">
        <v>1969</v>
      </c>
      <c r="C161" s="369" t="s">
        <v>1970</v>
      </c>
      <c r="D161" s="369" t="s">
        <v>1971</v>
      </c>
      <c r="E161" s="369">
        <v>1650</v>
      </c>
      <c r="F161" s="369" t="s">
        <v>1599</v>
      </c>
      <c r="G161" s="369" t="s">
        <v>1999</v>
      </c>
      <c r="H161" s="369" t="s">
        <v>1606</v>
      </c>
      <c r="I161" s="369" t="s">
        <v>2000</v>
      </c>
      <c r="J161" s="369" t="s">
        <v>2037</v>
      </c>
      <c r="K161" s="369" t="s">
        <v>1975</v>
      </c>
      <c r="L161" s="369" t="s">
        <v>2034</v>
      </c>
      <c r="M161" s="369" t="s">
        <v>2038</v>
      </c>
      <c r="N161" s="369">
        <v>3</v>
      </c>
      <c r="O161" s="369" t="s">
        <v>2046</v>
      </c>
      <c r="P161" s="369" t="s">
        <v>2032</v>
      </c>
      <c r="Q161" s="369">
        <v>43</v>
      </c>
      <c r="R161" s="369">
        <v>0</v>
      </c>
      <c r="S161" s="369">
        <v>0</v>
      </c>
      <c r="T161" s="369">
        <v>0</v>
      </c>
      <c r="U161" s="369">
        <v>10</v>
      </c>
      <c r="V161" s="369" t="s">
        <v>1980</v>
      </c>
      <c r="W161" s="369" t="s">
        <v>1981</v>
      </c>
      <c r="X161" s="369" t="s">
        <v>1982</v>
      </c>
      <c r="Y161" s="369" t="s">
        <v>1983</v>
      </c>
      <c r="Z161" s="369" t="s">
        <v>1984</v>
      </c>
      <c r="AA161" s="369" t="s">
        <v>2004</v>
      </c>
      <c r="AB161" s="369" t="s">
        <v>1986</v>
      </c>
      <c r="AC161" s="369" t="s">
        <v>1672</v>
      </c>
      <c r="AD161" s="369" t="s">
        <v>1673</v>
      </c>
      <c r="AE161" s="369" t="s">
        <v>1678</v>
      </c>
      <c r="AF161" s="369" t="s">
        <v>1699</v>
      </c>
      <c r="AG161" s="369" t="s">
        <v>1797</v>
      </c>
      <c r="AH161" s="369">
        <v>0</v>
      </c>
      <c r="AI161" s="369">
        <v>111676</v>
      </c>
      <c r="AJ161" s="369">
        <v>111676</v>
      </c>
      <c r="AK161" s="370">
        <v>38000</v>
      </c>
      <c r="AL161" s="370">
        <v>38000</v>
      </c>
      <c r="AM161" s="370">
        <v>0</v>
      </c>
      <c r="AN161" s="370">
        <v>0</v>
      </c>
      <c r="AO161" s="370">
        <v>0</v>
      </c>
      <c r="AP161" s="370">
        <v>0</v>
      </c>
      <c r="AQ161" s="370">
        <v>0</v>
      </c>
      <c r="AR161" s="370">
        <v>0</v>
      </c>
      <c r="AS161" s="370">
        <v>0</v>
      </c>
      <c r="AT161" s="370">
        <v>38000</v>
      </c>
      <c r="AU161" s="370">
        <v>0</v>
      </c>
      <c r="AV161" s="370">
        <v>0</v>
      </c>
      <c r="AW161" s="370">
        <v>0</v>
      </c>
      <c r="AX161" s="370">
        <v>0</v>
      </c>
      <c r="AY161" s="370">
        <v>0</v>
      </c>
      <c r="AZ161" s="370">
        <v>0</v>
      </c>
      <c r="BA161" s="370">
        <v>0</v>
      </c>
      <c r="BB161" s="370">
        <v>0</v>
      </c>
      <c r="BC161" s="370">
        <v>0</v>
      </c>
      <c r="BD161" s="370">
        <v>0</v>
      </c>
      <c r="BE161" s="370">
        <v>0</v>
      </c>
      <c r="BF161" s="370">
        <v>0</v>
      </c>
      <c r="BG161" s="370">
        <v>0</v>
      </c>
      <c r="BH161" s="370">
        <v>0</v>
      </c>
      <c r="BI161" s="370">
        <v>0</v>
      </c>
      <c r="BJ161" s="370">
        <v>0</v>
      </c>
      <c r="BK161" s="370">
        <v>0</v>
      </c>
      <c r="BL161" s="370">
        <v>0</v>
      </c>
      <c r="BM161" s="370">
        <v>0</v>
      </c>
      <c r="BN161" s="370">
        <v>0</v>
      </c>
      <c r="BO161" s="370">
        <v>0</v>
      </c>
      <c r="BP161" s="370">
        <v>0</v>
      </c>
      <c r="BQ161" s="370">
        <v>0</v>
      </c>
      <c r="BR161" s="370">
        <v>0</v>
      </c>
      <c r="BS161" s="370">
        <v>0</v>
      </c>
      <c r="BT161" s="370">
        <v>0</v>
      </c>
      <c r="BU161" s="370">
        <v>0</v>
      </c>
      <c r="BV161" s="370">
        <v>0</v>
      </c>
      <c r="BW161" s="370">
        <v>0</v>
      </c>
      <c r="BX161" s="370">
        <v>0</v>
      </c>
      <c r="BY161" s="370">
        <v>0</v>
      </c>
      <c r="BZ161" s="370">
        <v>0</v>
      </c>
      <c r="CA161" s="370">
        <v>0</v>
      </c>
      <c r="CB161" s="370">
        <v>0</v>
      </c>
      <c r="CC161" s="370">
        <v>0</v>
      </c>
      <c r="CD161" s="370">
        <v>0</v>
      </c>
      <c r="CE161" s="370">
        <v>0</v>
      </c>
      <c r="CF161" s="370">
        <v>0</v>
      </c>
      <c r="CG161" s="370">
        <v>0</v>
      </c>
      <c r="CH161" s="370">
        <v>0</v>
      </c>
      <c r="CI161" s="48" t="s">
        <v>1987</v>
      </c>
      <c r="CJ161" s="48" t="s">
        <v>1991</v>
      </c>
      <c r="CK161" s="48" t="s">
        <v>1987</v>
      </c>
      <c r="CL161" s="48" t="s">
        <v>1989</v>
      </c>
      <c r="CM161" s="48" t="s">
        <v>2020</v>
      </c>
      <c r="CN161" s="48" t="s">
        <v>2011</v>
      </c>
      <c r="CO161" s="48" t="str">
        <f t="shared" si="40"/>
        <v>2.3.2.7.14.5</v>
      </c>
      <c r="CP161" s="48" t="str">
        <f>+VLOOKUP(Tabla1[[#This Row],[ESPECÍFICA]],CLASIFICADOR_,2,0)</f>
        <v>2.3.2.7.14.5 - ASESORÍA Y/O DEFENSA LEGAL PARA SERVIDORES Y EX-SERVIDORES CIVILES</v>
      </c>
      <c r="CQ161" s="48" t="str">
        <f>+VLOOKUP(Tabla1[[#This Row],[ESPECÍFICA]],CLASIFICADOR_,3,0)</f>
        <v>2.3.2.7 - SERVICIOS PROFESIONALES Y TECNICOS</v>
      </c>
      <c r="CR161" s="48" t="str">
        <f>+VLOOKUP(Tabla1[[#This Row],[ESPECÍFICA]],CLASIFICADOR_,4,0)</f>
        <v xml:space="preserve"> </v>
      </c>
      <c r="CS161" s="48">
        <f>+VLOOKUP(Tabla1[[#This Row],[ESPECÍFICA]],CLASIFICADOR_,5,0)</f>
        <v>0</v>
      </c>
      <c r="CT161" s="113" t="str">
        <f>+VLOOKUP(Tabla1[[#This Row],[ESPECÍFICA]],CLASIFICADOR_,6,0)</f>
        <v>N/R</v>
      </c>
      <c r="CU161" s="48" t="str">
        <f>+VLOOKUP(Tabla1[[#This Row],[ESPECÍFICA]],CLASIFICADOR_,7,0)</f>
        <v>N/R</v>
      </c>
      <c r="CV161" s="48">
        <f>+VLOOKUP(Tabla1[[#This Row],[ESPECÍFICA]],CLASIFICADOR_,8,0)</f>
        <v>0</v>
      </c>
      <c r="CW161" s="113" t="str">
        <f>+CONCATENATE("2.",Tabla1[[#This Row],[generica]])</f>
        <v>2.3.BIENES Y SERVICIOS</v>
      </c>
      <c r="CX161" s="48" t="str">
        <f t="shared" si="29"/>
        <v>0010-OA</v>
      </c>
      <c r="CY161" s="113" t="str">
        <f t="shared" si="30"/>
        <v>0010-OA</v>
      </c>
      <c r="CZ161" s="20" t="str">
        <f t="shared" si="31"/>
        <v>0010-OA</v>
      </c>
      <c r="DA161" s="113" t="str">
        <f>+CONCATENATE(Tabla1[[#This Row],[CC COMPLETO]],Tabla1[[#This Row],[ESPECÍFICA]])</f>
        <v>0010-OA2.3.2.7.14.5</v>
      </c>
      <c r="DB161" s="49">
        <f t="shared" si="32"/>
        <v>38000</v>
      </c>
      <c r="DC161" s="49">
        <f t="shared" si="33"/>
        <v>0</v>
      </c>
      <c r="DD161" s="49">
        <f t="shared" si="34"/>
        <v>0</v>
      </c>
      <c r="DE161" s="49">
        <f t="shared" si="35"/>
        <v>73676</v>
      </c>
      <c r="DF161" s="49">
        <f t="shared" si="36"/>
        <v>0</v>
      </c>
      <c r="DG161" s="49">
        <f t="shared" si="37"/>
        <v>38000</v>
      </c>
      <c r="DH161" s="49">
        <f t="shared" si="38"/>
        <v>111676</v>
      </c>
      <c r="DI161" s="50">
        <f t="shared" si="39"/>
        <v>0</v>
      </c>
      <c r="DJ161" s="78">
        <f>+SUM(Tabla1[[#This Row],[EJECUTADO 01]:[EJECUTADO 06]])</f>
        <v>0</v>
      </c>
      <c r="DK161" s="78">
        <f>+Tabla1[[#This Row],[mto_devenga_01]]</f>
        <v>0</v>
      </c>
      <c r="DL161" s="78">
        <f>+Tabla1[[#This Row],[mto_devenga_02]]</f>
        <v>0</v>
      </c>
      <c r="DM161" s="78">
        <f>+Tabla1[[#This Row],[mto_devenga_03]]</f>
        <v>0</v>
      </c>
      <c r="DN161" s="78">
        <f>+Tabla1[[#This Row],[mto_devenga_04]]</f>
        <v>0</v>
      </c>
      <c r="DO161" s="78">
        <f>+Tabla1[[#This Row],[mto_devenga_05]]</f>
        <v>0</v>
      </c>
      <c r="DP161" s="76">
        <f>+Tabla1[[#This Row],[mto_devenga_06]]</f>
        <v>0</v>
      </c>
      <c r="DQ161" s="76">
        <f>+Tabla1[[#This Row],[mto_devenga_07]]</f>
        <v>0</v>
      </c>
      <c r="DR161" s="76">
        <f>+Tabla1[[#This Row],[mto_devenga_08]]</f>
        <v>0</v>
      </c>
      <c r="DS161" s="76">
        <f>+Tabla1[[#This Row],[mto_devenga_09]]</f>
        <v>0</v>
      </c>
      <c r="DT161" s="76">
        <f>IFERROR(VLOOKUP(Tabla1[[#This Row],[COD SE]],PF_OCTUBRE,14,0),"0")</f>
        <v>0</v>
      </c>
      <c r="DU161" s="76">
        <f>IFERROR(VLOOKUP(Tabla1[[#This Row],[COD SE]],PF_OCTUBRE,15,0),"0")</f>
        <v>0</v>
      </c>
      <c r="DV161" s="76">
        <f>IFERROR(VLOOKUP(Tabla1[[#This Row],[COD SE]],PF_OCTUBRE,16,0),"0")</f>
        <v>142500</v>
      </c>
      <c r="DW161" s="76">
        <f>+SUM(Tabla1[[#This Row],[EJECUTADO 01]:[PF DICIEMBRE
]])</f>
        <v>142500</v>
      </c>
      <c r="DX161" s="76">
        <f>IFERROR(VLOOKUP(Tabla1[[#This Row],[COD SE]],PF_OCTUBRE,18,0),"0")</f>
        <v>0</v>
      </c>
      <c r="DY161" s="76">
        <f>IFERROR(VLOOKUP(Tabla1[[#This Row],[COD SE]],PF_OCTUBRE,19,0),"0")</f>
        <v>0</v>
      </c>
      <c r="DZ161" s="76">
        <f>IFERROR(VLOOKUP(Tabla1[[#This Row],[COD SE]],PF_OCTUBRE,20,0),"0")</f>
        <v>0</v>
      </c>
      <c r="EA161" s="76">
        <f>+Tabla1[[#This Row],[TOTAL EJEC REAL]]+Tabla1[[#This Row],[SALDO FINAL]]</f>
        <v>142500</v>
      </c>
      <c r="EB161" s="76">
        <f>IFERROR(VLOOKUP(Tabla1[[#This Row],[COD SE]],PF_OCTUBRE,22,0),"0")</f>
        <v>142500</v>
      </c>
      <c r="EC161" s="76">
        <f>+IFERROR(VLOOKUP(Tabla1[[#This Row],[COD SE]],SALDO_ESC_2,7,0),0)</f>
        <v>0</v>
      </c>
      <c r="ED161" s="76">
        <f>+IFERROR(VLOOKUP(Tabla1[[#This Row],[COD SE]],SALDO_ESC_3,7,0),0)</f>
        <v>0</v>
      </c>
      <c r="EE161" s="76">
        <f>+Tabla1[[#This Row],[mto_pim]]-Tabla1[[#This Row],[TRANSF ESC2 ]]</f>
        <v>111676</v>
      </c>
      <c r="EF161" s="76">
        <f>+Tabla1[[#This Row],[mto_pim]]-Tabla1[[#This Row],[TRANFS ESC 3 ]]</f>
        <v>111676</v>
      </c>
      <c r="EG161" s="76">
        <f>+IFERROR(VLOOKUP(Tabla1[[#This Row],[COD SE]],HISTORICO,4,0),0)</f>
        <v>46000</v>
      </c>
      <c r="EH161" s="76">
        <f>+IFERROR(VLOOKUP(Tabla1[[#This Row],[COD SE]],HISTORICO,5,0),0)</f>
        <v>0</v>
      </c>
      <c r="EI161" s="76">
        <f>+IFERROR(VLOOKUP(Tabla1[[#This Row],[COD SE]],HISTORICO,6,0),0)</f>
        <v>0</v>
      </c>
      <c r="EJ161" s="76">
        <f>+IFERROR(VLOOKUP(Tabla1[[#This Row],[COD SE]],HISTORICO,7,0),0)</f>
        <v>0</v>
      </c>
      <c r="EK161" s="76">
        <f>+IFERROR(VLOOKUP(Tabla1[[#This Row],[COD SE]],HISTORICO,8,0),0)</f>
        <v>0</v>
      </c>
      <c r="EL161" s="76">
        <f>+IFERROR(VLOOKUP(Tabla1[[#This Row],[COD SE]],HISTORICO,9,0),0)</f>
        <v>0</v>
      </c>
      <c r="EM161" s="76">
        <f>+IFERROR(VLOOKUP(Tabla1[[#This Row],[COD SE]],HISTORICO,10,0),0)</f>
        <v>0</v>
      </c>
      <c r="EN161" s="76">
        <f>+IFERROR(VLOOKUP(Tabla1[[#This Row],[COD SE]],HISTORICO,11,0),0)</f>
        <v>0</v>
      </c>
      <c r="EO161" s="76">
        <f>+IFERROR(VLOOKUP(Tabla1[[#This Row],[COD SE]],HISTORICO,12,0),0)</f>
        <v>0</v>
      </c>
      <c r="EP161" s="58">
        <f>+SUM(Tabla1[[#This Row],[EJECUTADO 01]:[EJECUTADO 03]])</f>
        <v>0</v>
      </c>
      <c r="EQ161" s="58">
        <f>+SUM(Tabla1[[#This Row],[EJECUTADO 04]:[EJECUTADO 06]])</f>
        <v>0</v>
      </c>
      <c r="ER161" s="58">
        <f>+SUM(Tabla1[[#This Row],[EJECUTADO 07]:[EJECUTADO 09]])</f>
        <v>0</v>
      </c>
      <c r="ES161" s="58">
        <f>+SUM(Tabla1[[#This Row],[PF OCTUBRE]:[PF DICIEMBRE
]])</f>
        <v>142500</v>
      </c>
      <c r="ET161" s="58">
        <f>+SUM(Tabla1[[#This Row],[EJECUTADO 01]:[EJECUTADO 09]])</f>
        <v>0</v>
      </c>
    </row>
    <row r="162" spans="1:150" ht="12.75" customHeight="1" x14ac:dyDescent="0.2">
      <c r="A162" s="369">
        <v>2025</v>
      </c>
      <c r="B162" s="369" t="s">
        <v>1969</v>
      </c>
      <c r="C162" s="369" t="s">
        <v>1970</v>
      </c>
      <c r="D162" s="369" t="s">
        <v>1971</v>
      </c>
      <c r="E162" s="369">
        <v>1650</v>
      </c>
      <c r="F162" s="369" t="s">
        <v>1599</v>
      </c>
      <c r="G162" s="369" t="s">
        <v>1999</v>
      </c>
      <c r="H162" s="369" t="s">
        <v>1606</v>
      </c>
      <c r="I162" s="369" t="s">
        <v>2000</v>
      </c>
      <c r="J162" s="369" t="s">
        <v>2037</v>
      </c>
      <c r="K162" s="369" t="s">
        <v>1975</v>
      </c>
      <c r="L162" s="369" t="s">
        <v>2034</v>
      </c>
      <c r="M162" s="369" t="s">
        <v>2038</v>
      </c>
      <c r="N162" s="369">
        <v>3</v>
      </c>
      <c r="O162" s="369" t="s">
        <v>2046</v>
      </c>
      <c r="P162" s="369" t="s">
        <v>2032</v>
      </c>
      <c r="Q162" s="369">
        <v>43</v>
      </c>
      <c r="R162" s="369">
        <v>0</v>
      </c>
      <c r="S162" s="369">
        <v>0</v>
      </c>
      <c r="T162" s="369">
        <v>0</v>
      </c>
      <c r="U162" s="369">
        <v>10</v>
      </c>
      <c r="V162" s="369" t="s">
        <v>1980</v>
      </c>
      <c r="W162" s="369" t="s">
        <v>1981</v>
      </c>
      <c r="X162" s="369" t="s">
        <v>1982</v>
      </c>
      <c r="Y162" s="369" t="s">
        <v>1983</v>
      </c>
      <c r="Z162" s="369" t="s">
        <v>1984</v>
      </c>
      <c r="AA162" s="369" t="s">
        <v>2004</v>
      </c>
      <c r="AB162" s="369" t="s">
        <v>1986</v>
      </c>
      <c r="AC162" s="369" t="s">
        <v>1672</v>
      </c>
      <c r="AD162" s="369" t="s">
        <v>1673</v>
      </c>
      <c r="AE162" s="369" t="s">
        <v>1678</v>
      </c>
      <c r="AF162" s="369" t="s">
        <v>1740</v>
      </c>
      <c r="AG162" s="369" t="s">
        <v>1744</v>
      </c>
      <c r="AH162" s="369">
        <v>28171</v>
      </c>
      <c r="AI162" s="369">
        <v>-28171</v>
      </c>
      <c r="AJ162" s="369">
        <v>0</v>
      </c>
      <c r="AK162" s="370">
        <v>0</v>
      </c>
      <c r="AL162" s="370">
        <v>0</v>
      </c>
      <c r="AM162" s="370">
        <v>0</v>
      </c>
      <c r="AN162" s="370">
        <v>0</v>
      </c>
      <c r="AO162" s="370">
        <v>0</v>
      </c>
      <c r="AP162" s="370">
        <v>0</v>
      </c>
      <c r="AQ162" s="370">
        <v>0</v>
      </c>
      <c r="AR162" s="370">
        <v>0</v>
      </c>
      <c r="AS162" s="370">
        <v>0</v>
      </c>
      <c r="AT162" s="370">
        <v>0</v>
      </c>
      <c r="AU162" s="370">
        <v>0</v>
      </c>
      <c r="AV162" s="370">
        <v>0</v>
      </c>
      <c r="AW162" s="370">
        <v>0</v>
      </c>
      <c r="AX162" s="370">
        <v>0</v>
      </c>
      <c r="AY162" s="370">
        <v>0</v>
      </c>
      <c r="AZ162" s="370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0</v>
      </c>
      <c r="BF162" s="370">
        <v>0</v>
      </c>
      <c r="BG162" s="370">
        <v>0</v>
      </c>
      <c r="BH162" s="370">
        <v>0</v>
      </c>
      <c r="BI162" s="370">
        <v>0</v>
      </c>
      <c r="BJ162" s="370">
        <v>0</v>
      </c>
      <c r="BK162" s="370">
        <v>0</v>
      </c>
      <c r="BL162" s="370">
        <v>0</v>
      </c>
      <c r="BM162" s="370">
        <v>0</v>
      </c>
      <c r="BN162" s="370">
        <v>0</v>
      </c>
      <c r="BO162" s="370">
        <v>0</v>
      </c>
      <c r="BP162" s="370">
        <v>0</v>
      </c>
      <c r="BQ162" s="370">
        <v>0</v>
      </c>
      <c r="BR162" s="370">
        <v>0</v>
      </c>
      <c r="BS162" s="370">
        <v>0</v>
      </c>
      <c r="BT162" s="370">
        <v>0</v>
      </c>
      <c r="BU162" s="370">
        <v>0</v>
      </c>
      <c r="BV162" s="370">
        <v>0</v>
      </c>
      <c r="BW162" s="370">
        <v>0</v>
      </c>
      <c r="BX162" s="370">
        <v>0</v>
      </c>
      <c r="BY162" s="370">
        <v>0</v>
      </c>
      <c r="BZ162" s="370">
        <v>0</v>
      </c>
      <c r="CA162" s="370">
        <v>0</v>
      </c>
      <c r="CB162" s="370">
        <v>0</v>
      </c>
      <c r="CC162" s="370">
        <v>0</v>
      </c>
      <c r="CD162" s="370">
        <v>0</v>
      </c>
      <c r="CE162" s="370">
        <v>0</v>
      </c>
      <c r="CF162" s="370">
        <v>0</v>
      </c>
      <c r="CG162" s="370">
        <v>0</v>
      </c>
      <c r="CH162" s="370">
        <v>0</v>
      </c>
      <c r="CI162" s="48" t="s">
        <v>1987</v>
      </c>
      <c r="CJ162" s="48" t="s">
        <v>1991</v>
      </c>
      <c r="CK162" s="48" t="s">
        <v>1987</v>
      </c>
      <c r="CL162" s="48" t="s">
        <v>1989</v>
      </c>
      <c r="CM162" s="48" t="s">
        <v>1993</v>
      </c>
      <c r="CN162" s="48" t="s">
        <v>1998</v>
      </c>
      <c r="CO162" s="48" t="str">
        <f t="shared" si="40"/>
        <v>2.3.2.7.4.99</v>
      </c>
      <c r="CP162" s="48" t="str">
        <f>+VLOOKUP(Tabla1[[#This Row],[ESPECÍFICA]],CLASIFICADOR_,2,0)</f>
        <v>2.3.2.7.4.99 - OTROS SERVICIOS DE INFORMATICA</v>
      </c>
      <c r="CQ162" s="48" t="str">
        <f>+VLOOKUP(Tabla1[[#This Row],[ESPECÍFICA]],CLASIFICADOR_,3,0)</f>
        <v>2.3.2.7 - SERVICIOS PROFESIONALES Y TECNICOS</v>
      </c>
      <c r="CR162" s="48" t="str">
        <f>+VLOOKUP(Tabla1[[#This Row],[ESPECÍFICA]],CLASIFICADOR_,4,0)</f>
        <v xml:space="preserve"> </v>
      </c>
      <c r="CS162" s="48">
        <f>+VLOOKUP(Tabla1[[#This Row],[ESPECÍFICA]],CLASIFICADOR_,5,0)</f>
        <v>0</v>
      </c>
      <c r="CT162" s="113" t="str">
        <f>+VLOOKUP(Tabla1[[#This Row],[ESPECÍFICA]],CLASIFICADOR_,6,0)</f>
        <v>N/R</v>
      </c>
      <c r="CU162" s="48" t="str">
        <f>+VLOOKUP(Tabla1[[#This Row],[ESPECÍFICA]],CLASIFICADOR_,7,0)</f>
        <v>N/R</v>
      </c>
      <c r="CV162" s="48">
        <f>+VLOOKUP(Tabla1[[#This Row],[ESPECÍFICA]],CLASIFICADOR_,8,0)</f>
        <v>0</v>
      </c>
      <c r="CW162" s="113" t="str">
        <f>+CONCATENATE("2.",Tabla1[[#This Row],[generica]])</f>
        <v>2.3.BIENES Y SERVICIOS</v>
      </c>
      <c r="CX162" s="48" t="str">
        <f t="shared" si="29"/>
        <v>0010-OA</v>
      </c>
      <c r="CY162" s="113" t="str">
        <f t="shared" si="30"/>
        <v>0010-OA</v>
      </c>
      <c r="CZ162" s="20" t="str">
        <f t="shared" si="31"/>
        <v>0010-OA</v>
      </c>
      <c r="DA162" s="113" t="str">
        <f>+CONCATENATE(Tabla1[[#This Row],[CC COMPLETO]],Tabla1[[#This Row],[ESPECÍFICA]])</f>
        <v>0010-OA2.3.2.7.4.99</v>
      </c>
      <c r="DB162" s="49">
        <f t="shared" si="32"/>
        <v>0</v>
      </c>
      <c r="DC162" s="49">
        <f t="shared" si="33"/>
        <v>0</v>
      </c>
      <c r="DD162" s="49">
        <f t="shared" si="34"/>
        <v>0</v>
      </c>
      <c r="DE162" s="49">
        <f t="shared" si="35"/>
        <v>0</v>
      </c>
      <c r="DF162" s="49">
        <f t="shared" si="36"/>
        <v>0</v>
      </c>
      <c r="DG162" s="49">
        <f t="shared" si="37"/>
        <v>0</v>
      </c>
      <c r="DH162" s="49">
        <f t="shared" si="38"/>
        <v>0</v>
      </c>
      <c r="DI162" s="50">
        <f t="shared" si="39"/>
        <v>0</v>
      </c>
      <c r="DJ162" s="78">
        <f>+SUM(Tabla1[[#This Row],[EJECUTADO 01]:[EJECUTADO 06]])</f>
        <v>0</v>
      </c>
      <c r="DK162" s="78">
        <f>+Tabla1[[#This Row],[mto_devenga_01]]</f>
        <v>0</v>
      </c>
      <c r="DL162" s="78">
        <f>+Tabla1[[#This Row],[mto_devenga_02]]</f>
        <v>0</v>
      </c>
      <c r="DM162" s="78">
        <f>+Tabla1[[#This Row],[mto_devenga_03]]</f>
        <v>0</v>
      </c>
      <c r="DN162" s="78">
        <f>+Tabla1[[#This Row],[mto_devenga_04]]</f>
        <v>0</v>
      </c>
      <c r="DO162" s="78">
        <f>+Tabla1[[#This Row],[mto_devenga_05]]</f>
        <v>0</v>
      </c>
      <c r="DP162" s="76">
        <f>+Tabla1[[#This Row],[mto_devenga_06]]</f>
        <v>0</v>
      </c>
      <c r="DQ162" s="76">
        <f>+Tabla1[[#This Row],[mto_devenga_07]]</f>
        <v>0</v>
      </c>
      <c r="DR162" s="76">
        <f>+Tabla1[[#This Row],[mto_devenga_08]]</f>
        <v>0</v>
      </c>
      <c r="DS162" s="76">
        <f>+Tabla1[[#This Row],[mto_devenga_09]]</f>
        <v>0</v>
      </c>
      <c r="DT162" s="76">
        <f>IFERROR(VLOOKUP(Tabla1[[#This Row],[COD SE]],PF_OCTUBRE,14,0),"0")</f>
        <v>0</v>
      </c>
      <c r="DU162" s="76">
        <f>IFERROR(VLOOKUP(Tabla1[[#This Row],[COD SE]],PF_OCTUBRE,15,0),"0")</f>
        <v>0</v>
      </c>
      <c r="DV162" s="76">
        <f>IFERROR(VLOOKUP(Tabla1[[#This Row],[COD SE]],PF_OCTUBRE,16,0),"0")</f>
        <v>0</v>
      </c>
      <c r="DW162" s="76">
        <f>+SUM(Tabla1[[#This Row],[EJECUTADO 01]:[PF DICIEMBRE
]])</f>
        <v>0</v>
      </c>
      <c r="DX162" s="76">
        <f>IFERROR(VLOOKUP(Tabla1[[#This Row],[COD SE]],PF_OCTUBRE,18,0),"0")</f>
        <v>0</v>
      </c>
      <c r="DY162" s="76">
        <f>IFERROR(VLOOKUP(Tabla1[[#This Row],[COD SE]],PF_OCTUBRE,19,0),"0")</f>
        <v>0</v>
      </c>
      <c r="DZ162" s="76">
        <f>IFERROR(VLOOKUP(Tabla1[[#This Row],[COD SE]],PF_OCTUBRE,20,0),"0")</f>
        <v>0</v>
      </c>
      <c r="EA162" s="76">
        <f>+Tabla1[[#This Row],[TOTAL EJEC REAL]]+Tabla1[[#This Row],[SALDO FINAL]]</f>
        <v>0</v>
      </c>
      <c r="EB162" s="76">
        <f>IFERROR(VLOOKUP(Tabla1[[#This Row],[COD SE]],PF_OCTUBRE,22,0),"0")</f>
        <v>0</v>
      </c>
      <c r="EC162" s="76">
        <f>+IFERROR(VLOOKUP(Tabla1[[#This Row],[COD SE]],SALDO_ESC_2,7,0),0)</f>
        <v>0</v>
      </c>
      <c r="ED162" s="76">
        <f>+IFERROR(VLOOKUP(Tabla1[[#This Row],[COD SE]],SALDO_ESC_3,7,0),0)</f>
        <v>0</v>
      </c>
      <c r="EE162" s="76">
        <f>+Tabla1[[#This Row],[mto_pim]]-Tabla1[[#This Row],[TRANSF ESC2 ]]</f>
        <v>0</v>
      </c>
      <c r="EF162" s="76">
        <f>+Tabla1[[#This Row],[mto_pim]]-Tabla1[[#This Row],[TRANFS ESC 3 ]]</f>
        <v>0</v>
      </c>
      <c r="EG162" s="76">
        <f>+IFERROR(VLOOKUP(Tabla1[[#This Row],[COD SE]],HISTORICO,4,0),0)</f>
        <v>0</v>
      </c>
      <c r="EH162" s="76">
        <f>+IFERROR(VLOOKUP(Tabla1[[#This Row],[COD SE]],HISTORICO,5,0),0)</f>
        <v>0</v>
      </c>
      <c r="EI162" s="76">
        <f>+IFERROR(VLOOKUP(Tabla1[[#This Row],[COD SE]],HISTORICO,6,0),0)</f>
        <v>0</v>
      </c>
      <c r="EJ162" s="76">
        <f>+IFERROR(VLOOKUP(Tabla1[[#This Row],[COD SE]],HISTORICO,7,0),0)</f>
        <v>14085.5</v>
      </c>
      <c r="EK162" s="76">
        <f>+IFERROR(VLOOKUP(Tabla1[[#This Row],[COD SE]],HISTORICO,8,0),0)</f>
        <v>0</v>
      </c>
      <c r="EL162" s="76">
        <f>+IFERROR(VLOOKUP(Tabla1[[#This Row],[COD SE]],HISTORICO,9,0),0)</f>
        <v>0</v>
      </c>
      <c r="EM162" s="76">
        <f>+IFERROR(VLOOKUP(Tabla1[[#This Row],[COD SE]],HISTORICO,10,0),0)</f>
        <v>0</v>
      </c>
      <c r="EN162" s="76">
        <f>+IFERROR(VLOOKUP(Tabla1[[#This Row],[COD SE]],HISTORICO,11,0),0)</f>
        <v>0</v>
      </c>
      <c r="EO162" s="76">
        <f>+IFERROR(VLOOKUP(Tabla1[[#This Row],[COD SE]],HISTORICO,12,0),0)</f>
        <v>0</v>
      </c>
      <c r="EP162" s="58">
        <f>+SUM(Tabla1[[#This Row],[EJECUTADO 01]:[EJECUTADO 03]])</f>
        <v>0</v>
      </c>
      <c r="EQ162" s="58">
        <f>+SUM(Tabla1[[#This Row],[EJECUTADO 04]:[EJECUTADO 06]])</f>
        <v>0</v>
      </c>
      <c r="ER162" s="58">
        <f>+SUM(Tabla1[[#This Row],[EJECUTADO 07]:[EJECUTADO 09]])</f>
        <v>0</v>
      </c>
      <c r="ES162" s="58">
        <f>+SUM(Tabla1[[#This Row],[PF OCTUBRE]:[PF DICIEMBRE
]])</f>
        <v>0</v>
      </c>
      <c r="ET162" s="58">
        <f>+SUM(Tabla1[[#This Row],[EJECUTADO 01]:[EJECUTADO 09]])</f>
        <v>0</v>
      </c>
    </row>
    <row r="163" spans="1:150" ht="12.75" customHeight="1" x14ac:dyDescent="0.2">
      <c r="A163" s="369">
        <v>2025</v>
      </c>
      <c r="B163" s="369" t="s">
        <v>1969</v>
      </c>
      <c r="C163" s="369" t="s">
        <v>1970</v>
      </c>
      <c r="D163" s="369" t="s">
        <v>1971</v>
      </c>
      <c r="E163" s="369">
        <v>1650</v>
      </c>
      <c r="F163" s="369" t="s">
        <v>1599</v>
      </c>
      <c r="G163" s="369" t="s">
        <v>1999</v>
      </c>
      <c r="H163" s="369" t="s">
        <v>1606</v>
      </c>
      <c r="I163" s="369" t="s">
        <v>2000</v>
      </c>
      <c r="J163" s="369" t="s">
        <v>2037</v>
      </c>
      <c r="K163" s="369" t="s">
        <v>1975</v>
      </c>
      <c r="L163" s="369" t="s">
        <v>2034</v>
      </c>
      <c r="M163" s="369" t="s">
        <v>2038</v>
      </c>
      <c r="N163" s="369">
        <v>3</v>
      </c>
      <c r="O163" s="369" t="s">
        <v>2046</v>
      </c>
      <c r="P163" s="369" t="s">
        <v>2032</v>
      </c>
      <c r="Q163" s="369">
        <v>43</v>
      </c>
      <c r="R163" s="369">
        <v>0</v>
      </c>
      <c r="S163" s="369">
        <v>0</v>
      </c>
      <c r="T163" s="369">
        <v>0</v>
      </c>
      <c r="U163" s="369">
        <v>10</v>
      </c>
      <c r="V163" s="369" t="s">
        <v>1980</v>
      </c>
      <c r="W163" s="369" t="s">
        <v>1981</v>
      </c>
      <c r="X163" s="369" t="s">
        <v>1982</v>
      </c>
      <c r="Y163" s="369" t="s">
        <v>1983</v>
      </c>
      <c r="Z163" s="369" t="s">
        <v>1984</v>
      </c>
      <c r="AA163" s="369" t="s">
        <v>2004</v>
      </c>
      <c r="AB163" s="369" t="s">
        <v>1986</v>
      </c>
      <c r="AC163" s="369" t="s">
        <v>1672</v>
      </c>
      <c r="AD163" s="369" t="s">
        <v>1673</v>
      </c>
      <c r="AE163" s="369" t="s">
        <v>1688</v>
      </c>
      <c r="AF163" s="369" t="s">
        <v>1773</v>
      </c>
      <c r="AG163" s="369" t="s">
        <v>1775</v>
      </c>
      <c r="AH163" s="369">
        <v>15000</v>
      </c>
      <c r="AI163" s="369">
        <v>0</v>
      </c>
      <c r="AJ163" s="369">
        <v>15000</v>
      </c>
      <c r="AK163" s="370">
        <v>15000</v>
      </c>
      <c r="AL163" s="370">
        <v>15000</v>
      </c>
      <c r="AM163" s="370">
        <v>7348.1</v>
      </c>
      <c r="AN163" s="370">
        <v>0</v>
      </c>
      <c r="AO163" s="370">
        <v>0</v>
      </c>
      <c r="AP163" s="370">
        <v>0</v>
      </c>
      <c r="AQ163" s="370">
        <v>0</v>
      </c>
      <c r="AR163" s="370">
        <v>7591.9</v>
      </c>
      <c r="AS163" s="370">
        <v>0</v>
      </c>
      <c r="AT163" s="370">
        <v>0</v>
      </c>
      <c r="AU163" s="370">
        <v>60</v>
      </c>
      <c r="AV163" s="370">
        <v>0</v>
      </c>
      <c r="AW163" s="370">
        <v>0</v>
      </c>
      <c r="AX163" s="370">
        <v>0</v>
      </c>
      <c r="AY163" s="370">
        <v>0</v>
      </c>
      <c r="AZ163" s="370">
        <v>2884.2</v>
      </c>
      <c r="BA163" s="370">
        <v>7.4</v>
      </c>
      <c r="BB163" s="370">
        <v>2915.1</v>
      </c>
      <c r="BC163" s="370">
        <v>1386.7</v>
      </c>
      <c r="BD163" s="370">
        <v>1332.7</v>
      </c>
      <c r="BE163" s="370">
        <v>1498.5</v>
      </c>
      <c r="BF163" s="370">
        <v>0</v>
      </c>
      <c r="BG163" s="370">
        <v>2986.26</v>
      </c>
      <c r="BH163" s="370">
        <v>0</v>
      </c>
      <c r="BI163" s="370">
        <v>0</v>
      </c>
      <c r="BJ163" s="370">
        <v>0</v>
      </c>
      <c r="BK163" s="370">
        <v>0</v>
      </c>
      <c r="BL163" s="370">
        <v>1526</v>
      </c>
      <c r="BM163" s="370">
        <v>1365.6</v>
      </c>
      <c r="BN163" s="370">
        <v>1480.4</v>
      </c>
      <c r="BO163" s="370">
        <v>1450.4</v>
      </c>
      <c r="BP163" s="370">
        <v>1371</v>
      </c>
      <c r="BQ163" s="370">
        <v>1332.7</v>
      </c>
      <c r="BR163" s="370">
        <v>1498.5</v>
      </c>
      <c r="BS163" s="370">
        <v>1258.3599999999999</v>
      </c>
      <c r="BT163" s="370">
        <v>1727.9</v>
      </c>
      <c r="BU163" s="370">
        <v>0</v>
      </c>
      <c r="BV163" s="370">
        <v>0</v>
      </c>
      <c r="BW163" s="370">
        <v>7208.26</v>
      </c>
      <c r="BX163" s="370">
        <v>0</v>
      </c>
      <c r="BY163" s="370">
        <v>0</v>
      </c>
      <c r="BZ163" s="370">
        <v>0</v>
      </c>
      <c r="CA163" s="370">
        <v>0</v>
      </c>
      <c r="CB163" s="370">
        <v>5802.6</v>
      </c>
      <c r="CC163" s="370">
        <v>0</v>
      </c>
      <c r="CD163" s="370">
        <v>0</v>
      </c>
      <c r="CE163" s="370">
        <v>0</v>
      </c>
      <c r="CF163" s="370">
        <v>0</v>
      </c>
      <c r="CG163" s="370">
        <v>0</v>
      </c>
      <c r="CH163" s="370">
        <v>0</v>
      </c>
      <c r="CI163" s="48" t="s">
        <v>1987</v>
      </c>
      <c r="CJ163" s="48" t="s">
        <v>1991</v>
      </c>
      <c r="CK163" s="48" t="s">
        <v>1987</v>
      </c>
      <c r="CL163" s="48" t="s">
        <v>1987</v>
      </c>
      <c r="CM163" s="48" t="s">
        <v>1990</v>
      </c>
      <c r="CN163" s="48" t="s">
        <v>1987</v>
      </c>
      <c r="CO163" s="48" t="str">
        <f t="shared" si="40"/>
        <v>2.3.2.2.1.2</v>
      </c>
      <c r="CP163" s="48" t="str">
        <f>+VLOOKUP(Tabla1[[#This Row],[ESPECÍFICA]],CLASIFICADOR_,2,0)</f>
        <v>2.3.2.2.1.2 - SERVICIO DE AGUA Y DESAGUE</v>
      </c>
      <c r="CQ163" s="48" t="str">
        <f>+VLOOKUP(Tabla1[[#This Row],[ESPECÍFICA]],CLASIFICADOR_,3,0)</f>
        <v>2.3.2.2 - SERVICIOS BASICOS, COMUNICACIONES, PUBLICIDAD Y DIFUSION</v>
      </c>
      <c r="CR163" s="48" t="str">
        <f>+VLOOKUP(Tabla1[[#This Row],[ESPECÍFICA]],CLASIFICADOR_,4,0)</f>
        <v xml:space="preserve"> </v>
      </c>
      <c r="CS163" s="48">
        <f>+VLOOKUP(Tabla1[[#This Row],[ESPECÍFICA]],CLASIFICADOR_,5,0)</f>
        <v>0</v>
      </c>
      <c r="CT163" s="113" t="str">
        <f>+VLOOKUP(Tabla1[[#This Row],[ESPECÍFICA]],CLASIFICADOR_,6,0)</f>
        <v>Partidas restringidas</v>
      </c>
      <c r="CU163" s="48">
        <f>+VLOOKUP(Tabla1[[#This Row],[ESPECÍFICA]],CLASIFICADOR_,7,0)</f>
        <v>9.6999999999999993</v>
      </c>
      <c r="CV163" s="48">
        <f>+VLOOKUP(Tabla1[[#This Row],[ESPECÍFICA]],CLASIFICADOR_,8,0)</f>
        <v>4</v>
      </c>
      <c r="CW163" s="113" t="str">
        <f>+CONCATENATE("2.",Tabla1[[#This Row],[generica]])</f>
        <v>2.3.BIENES Y SERVICIOS</v>
      </c>
      <c r="CX163" s="113" t="str">
        <f t="shared" si="29"/>
        <v>0010-OA</v>
      </c>
      <c r="CY163" s="113" t="str">
        <f t="shared" si="30"/>
        <v>0010-OA</v>
      </c>
      <c r="CZ163" s="20" t="str">
        <f t="shared" si="31"/>
        <v>0010-OA</v>
      </c>
      <c r="DA163" s="113" t="str">
        <f>+CONCATENATE(Tabla1[[#This Row],[CC COMPLETO]],Tabla1[[#This Row],[ESPECÍFICA]])</f>
        <v>0010-OA2.3.2.2.1.2</v>
      </c>
      <c r="DB163" s="49">
        <f t="shared" si="32"/>
        <v>15000</v>
      </c>
      <c r="DC163" s="49">
        <f t="shared" si="33"/>
        <v>13010.86</v>
      </c>
      <c r="DD163" s="49">
        <f t="shared" si="34"/>
        <v>13010.86</v>
      </c>
      <c r="DE163" s="49">
        <f t="shared" si="35"/>
        <v>0</v>
      </c>
      <c r="DF163" s="49">
        <f t="shared" si="36"/>
        <v>0</v>
      </c>
      <c r="DG163" s="49">
        <f t="shared" si="37"/>
        <v>1989.1399999999994</v>
      </c>
      <c r="DH163" s="49">
        <f t="shared" si="38"/>
        <v>1989.1399999999994</v>
      </c>
      <c r="DI163" s="50">
        <f t="shared" si="39"/>
        <v>0.86739066666666675</v>
      </c>
      <c r="DJ163" s="78">
        <f>+SUM(Tabla1[[#This Row],[EJECUTADO 01]:[EJECUTADO 06]])</f>
        <v>8526.1</v>
      </c>
      <c r="DK163" s="78">
        <f>+Tabla1[[#This Row],[mto_devenga_01]]</f>
        <v>0</v>
      </c>
      <c r="DL163" s="78">
        <f>+Tabla1[[#This Row],[mto_devenga_02]]</f>
        <v>2884.2</v>
      </c>
      <c r="DM163" s="78">
        <f>+Tabla1[[#This Row],[mto_devenga_03]]</f>
        <v>7.4</v>
      </c>
      <c r="DN163" s="78">
        <f>+Tabla1[[#This Row],[mto_devenga_04]]</f>
        <v>2915.1</v>
      </c>
      <c r="DO163" s="78">
        <f>+Tabla1[[#This Row],[mto_devenga_05]]</f>
        <v>1386.7</v>
      </c>
      <c r="DP163" s="76">
        <f>+Tabla1[[#This Row],[mto_devenga_06]]</f>
        <v>1332.7</v>
      </c>
      <c r="DQ163" s="76">
        <f>+Tabla1[[#This Row],[mto_devenga_07]]</f>
        <v>1498.5</v>
      </c>
      <c r="DR163" s="76">
        <f>+Tabla1[[#This Row],[mto_devenga_08]]</f>
        <v>0</v>
      </c>
      <c r="DS163" s="76">
        <f>+Tabla1[[#This Row],[mto_devenga_09]]</f>
        <v>2986.26</v>
      </c>
      <c r="DT163" s="76">
        <f>IFERROR(VLOOKUP(Tabla1[[#This Row],[COD SE]],PF_OCTUBRE,14,0),"0")</f>
        <v>1551.0800000000002</v>
      </c>
      <c r="DU163" s="76">
        <f>IFERROR(VLOOKUP(Tabla1[[#This Row],[COD SE]],PF_OCTUBRE,15,0),"0")</f>
        <v>438.05999999999949</v>
      </c>
      <c r="DV163" s="76">
        <f>IFERROR(VLOOKUP(Tabla1[[#This Row],[COD SE]],PF_OCTUBRE,16,0),"0")</f>
        <v>0</v>
      </c>
      <c r="DW163" s="76">
        <f>+SUM(Tabla1[[#This Row],[EJECUTADO 01]:[PF DICIEMBRE
]])</f>
        <v>15000</v>
      </c>
      <c r="DX163" s="76">
        <f>IFERROR(VLOOKUP(Tabla1[[#This Row],[COD SE]],PF_OCTUBRE,18,0),"0")</f>
        <v>0</v>
      </c>
      <c r="DY163" s="76">
        <f>IFERROR(VLOOKUP(Tabla1[[#This Row],[COD SE]],PF_OCTUBRE,19,0),"0")</f>
        <v>0</v>
      </c>
      <c r="DZ163" s="76">
        <f>IFERROR(VLOOKUP(Tabla1[[#This Row],[COD SE]],PF_OCTUBRE,20,0),"0")</f>
        <v>0</v>
      </c>
      <c r="EA163" s="76">
        <f>+Tabla1[[#This Row],[TOTAL EJEC REAL]]+Tabla1[[#This Row],[SALDO FINAL]]</f>
        <v>15000</v>
      </c>
      <c r="EB163" s="76">
        <f>IFERROR(VLOOKUP(Tabla1[[#This Row],[COD SE]],PF_OCTUBRE,22,0),"0")</f>
        <v>0</v>
      </c>
      <c r="EC163" s="76">
        <f>+IFERROR(VLOOKUP(Tabla1[[#This Row],[COD SE]],SALDO_ESC_2,7,0),0)</f>
        <v>0</v>
      </c>
      <c r="ED163" s="76">
        <f>+IFERROR(VLOOKUP(Tabla1[[#This Row],[COD SE]],SALDO_ESC_3,7,0),0)</f>
        <v>0</v>
      </c>
      <c r="EE163" s="76">
        <f>+Tabla1[[#This Row],[mto_pim]]-Tabla1[[#This Row],[TRANSF ESC2 ]]</f>
        <v>15000</v>
      </c>
      <c r="EF163" s="76">
        <f>+Tabla1[[#This Row],[mto_pim]]-Tabla1[[#This Row],[TRANFS ESC 3 ]]</f>
        <v>15000</v>
      </c>
      <c r="EG163" s="76">
        <f>+IFERROR(VLOOKUP(Tabla1[[#This Row],[COD SE]],HISTORICO,4,0),0)</f>
        <v>0</v>
      </c>
      <c r="EH163" s="76">
        <f>+IFERROR(VLOOKUP(Tabla1[[#This Row],[COD SE]],HISTORICO,5,0),0)</f>
        <v>1300</v>
      </c>
      <c r="EI163" s="76">
        <f>+IFERROR(VLOOKUP(Tabla1[[#This Row],[COD SE]],HISTORICO,6,0),0)</f>
        <v>1211.58</v>
      </c>
      <c r="EJ163" s="76">
        <f>+IFERROR(VLOOKUP(Tabla1[[#This Row],[COD SE]],HISTORICO,7,0),0)</f>
        <v>2884.2</v>
      </c>
      <c r="EK163" s="76">
        <f>+IFERROR(VLOOKUP(Tabla1[[#This Row],[COD SE]],HISTORICO,8,0),0)</f>
        <v>1532.22</v>
      </c>
      <c r="EL163" s="76">
        <f>+IFERROR(VLOOKUP(Tabla1[[#This Row],[COD SE]],HISTORICO,9,0),0)</f>
        <v>1540.52</v>
      </c>
      <c r="EM163" s="76">
        <f>+IFERROR(VLOOKUP(Tabla1[[#This Row],[COD SE]],HISTORICO,10,0),0)</f>
        <v>1315.7</v>
      </c>
      <c r="EN163" s="76">
        <f>+IFERROR(VLOOKUP(Tabla1[[#This Row],[COD SE]],HISTORICO,11,0),0)</f>
        <v>1540.52</v>
      </c>
      <c r="EO163" s="76">
        <f>+IFERROR(VLOOKUP(Tabla1[[#This Row],[COD SE]],HISTORICO,12,0),0)</f>
        <v>1255.22</v>
      </c>
      <c r="EP163" s="58">
        <f>+SUM(Tabla1[[#This Row],[EJECUTADO 01]:[EJECUTADO 03]])</f>
        <v>2891.6</v>
      </c>
      <c r="EQ163" s="58">
        <f>+SUM(Tabla1[[#This Row],[EJECUTADO 04]:[EJECUTADO 06]])</f>
        <v>5634.5</v>
      </c>
      <c r="ER163" s="58">
        <f>+SUM(Tabla1[[#This Row],[EJECUTADO 07]:[EJECUTADO 09]])</f>
        <v>4484.76</v>
      </c>
      <c r="ES163" s="58">
        <f>+SUM(Tabla1[[#This Row],[PF OCTUBRE]:[PF DICIEMBRE
]])</f>
        <v>1989.1399999999996</v>
      </c>
      <c r="ET163" s="58">
        <f>+SUM(Tabla1[[#This Row],[EJECUTADO 01]:[EJECUTADO 09]])</f>
        <v>13010.86</v>
      </c>
    </row>
    <row r="164" spans="1:150" ht="12.75" customHeight="1" x14ac:dyDescent="0.2">
      <c r="A164" s="369">
        <v>2025</v>
      </c>
      <c r="B164" s="369" t="s">
        <v>1969</v>
      </c>
      <c r="C164" s="369" t="s">
        <v>1970</v>
      </c>
      <c r="D164" s="369" t="s">
        <v>1971</v>
      </c>
      <c r="E164" s="369">
        <v>1650</v>
      </c>
      <c r="F164" s="369" t="s">
        <v>1599</v>
      </c>
      <c r="G164" s="369" t="s">
        <v>1999</v>
      </c>
      <c r="H164" s="369" t="s">
        <v>1606</v>
      </c>
      <c r="I164" s="369" t="s">
        <v>2000</v>
      </c>
      <c r="J164" s="369" t="s">
        <v>2037</v>
      </c>
      <c r="K164" s="369" t="s">
        <v>1975</v>
      </c>
      <c r="L164" s="369" t="s">
        <v>2034</v>
      </c>
      <c r="M164" s="369" t="s">
        <v>2038</v>
      </c>
      <c r="N164" s="369">
        <v>3</v>
      </c>
      <c r="O164" s="369" t="s">
        <v>2046</v>
      </c>
      <c r="P164" s="369" t="s">
        <v>2032</v>
      </c>
      <c r="Q164" s="369">
        <v>43</v>
      </c>
      <c r="R164" s="369">
        <v>0</v>
      </c>
      <c r="S164" s="369">
        <v>0</v>
      </c>
      <c r="T164" s="369">
        <v>0</v>
      </c>
      <c r="U164" s="369">
        <v>10</v>
      </c>
      <c r="V164" s="369" t="s">
        <v>1980</v>
      </c>
      <c r="W164" s="369" t="s">
        <v>1981</v>
      </c>
      <c r="X164" s="369" t="s">
        <v>1982</v>
      </c>
      <c r="Y164" s="369" t="s">
        <v>1983</v>
      </c>
      <c r="Z164" s="369" t="s">
        <v>1984</v>
      </c>
      <c r="AA164" s="369" t="s">
        <v>2004</v>
      </c>
      <c r="AB164" s="369" t="s">
        <v>1986</v>
      </c>
      <c r="AC164" s="369" t="s">
        <v>1672</v>
      </c>
      <c r="AD164" s="369" t="s">
        <v>1684</v>
      </c>
      <c r="AE164" s="369" t="s">
        <v>1716</v>
      </c>
      <c r="AF164" s="369" t="s">
        <v>2048</v>
      </c>
      <c r="AG164" s="369" t="s">
        <v>2048</v>
      </c>
      <c r="AH164" s="369">
        <v>0</v>
      </c>
      <c r="AI164" s="369">
        <v>0</v>
      </c>
      <c r="AJ164" s="369">
        <v>0</v>
      </c>
      <c r="AK164" s="370">
        <v>0</v>
      </c>
      <c r="AL164" s="370">
        <v>0</v>
      </c>
      <c r="AM164" s="370">
        <v>0</v>
      </c>
      <c r="AN164" s="370">
        <v>0</v>
      </c>
      <c r="AO164" s="370">
        <v>0</v>
      </c>
      <c r="AP164" s="370">
        <v>0</v>
      </c>
      <c r="AQ164" s="370">
        <v>0</v>
      </c>
      <c r="AR164" s="370">
        <v>0</v>
      </c>
      <c r="AS164" s="370">
        <v>0</v>
      </c>
      <c r="AT164" s="370">
        <v>0</v>
      </c>
      <c r="AU164" s="370">
        <v>0</v>
      </c>
      <c r="AV164" s="370">
        <v>0</v>
      </c>
      <c r="AW164" s="370">
        <v>0</v>
      </c>
      <c r="AX164" s="370">
        <v>0</v>
      </c>
      <c r="AY164" s="370">
        <v>0</v>
      </c>
      <c r="AZ164" s="370">
        <v>0</v>
      </c>
      <c r="BA164" s="370">
        <v>0</v>
      </c>
      <c r="BB164" s="370">
        <v>0</v>
      </c>
      <c r="BC164" s="370">
        <v>0</v>
      </c>
      <c r="BD164" s="370">
        <v>0</v>
      </c>
      <c r="BE164" s="370">
        <v>0</v>
      </c>
      <c r="BF164" s="370">
        <v>0</v>
      </c>
      <c r="BG164" s="370">
        <v>0</v>
      </c>
      <c r="BH164" s="370">
        <v>0</v>
      </c>
      <c r="BI164" s="370">
        <v>0</v>
      </c>
      <c r="BJ164" s="370">
        <v>0</v>
      </c>
      <c r="BK164" s="370">
        <v>0</v>
      </c>
      <c r="BL164" s="370">
        <v>0</v>
      </c>
      <c r="BM164" s="370">
        <v>0</v>
      </c>
      <c r="BN164" s="370">
        <v>0</v>
      </c>
      <c r="BO164" s="370">
        <v>0</v>
      </c>
      <c r="BP164" s="370">
        <v>0</v>
      </c>
      <c r="BQ164" s="370">
        <v>0</v>
      </c>
      <c r="BR164" s="370">
        <v>0</v>
      </c>
      <c r="BS164" s="370">
        <v>0</v>
      </c>
      <c r="BT164" s="370">
        <v>0</v>
      </c>
      <c r="BU164" s="370">
        <v>0</v>
      </c>
      <c r="BV164" s="370">
        <v>0</v>
      </c>
      <c r="BW164" s="370">
        <v>0</v>
      </c>
      <c r="BX164" s="370">
        <v>0</v>
      </c>
      <c r="BY164" s="370">
        <v>0</v>
      </c>
      <c r="BZ164" s="370">
        <v>0</v>
      </c>
      <c r="CA164" s="370">
        <v>0</v>
      </c>
      <c r="CB164" s="370">
        <v>0</v>
      </c>
      <c r="CC164" s="370">
        <v>0</v>
      </c>
      <c r="CD164" s="370">
        <v>0</v>
      </c>
      <c r="CE164" s="370">
        <v>0</v>
      </c>
      <c r="CF164" s="370">
        <v>0</v>
      </c>
      <c r="CG164" s="370">
        <v>0</v>
      </c>
      <c r="CH164" s="370">
        <v>0</v>
      </c>
      <c r="CI164" s="48" t="s">
        <v>1987</v>
      </c>
      <c r="CJ164" s="48" t="s">
        <v>1991</v>
      </c>
      <c r="CK164" s="48" t="s">
        <v>1990</v>
      </c>
      <c r="CL164" s="48" t="s">
        <v>2011</v>
      </c>
      <c r="CM164" s="48" t="s">
        <v>1998</v>
      </c>
      <c r="CN164" s="48" t="s">
        <v>1998</v>
      </c>
      <c r="CO164" s="48" t="str">
        <f t="shared" si="40"/>
        <v>2.3.1.5.99.99</v>
      </c>
      <c r="CP164" s="48" t="str">
        <f>+VLOOKUP(Tabla1[[#This Row],[ESPECÍFICA]],CLASIFICADOR_,2,0)</f>
        <v>2.3.1.5.99.99 - OTROS</v>
      </c>
      <c r="CQ164" s="48" t="str">
        <f>+VLOOKUP(Tabla1[[#This Row],[ESPECÍFICA]],CLASIFICADOR_,3,0)</f>
        <v>2.3.1.5 - MATERIALES Y  UTILES</v>
      </c>
      <c r="CR164" s="48" t="str">
        <f>+VLOOKUP(Tabla1[[#This Row],[ESPECÍFICA]],CLASIFICADOR_,4,0)</f>
        <v xml:space="preserve"> </v>
      </c>
      <c r="CS164" s="48">
        <f>+VLOOKUP(Tabla1[[#This Row],[ESPECÍFICA]],CLASIFICADOR_,5,0)</f>
        <v>0</v>
      </c>
      <c r="CT164" s="113" t="str">
        <f>+VLOOKUP(Tabla1[[#This Row],[ESPECÍFICA]],CLASIFICADOR_,6,0)</f>
        <v>N/R</v>
      </c>
      <c r="CU164" s="48" t="str">
        <f>+VLOOKUP(Tabla1[[#This Row],[ESPECÍFICA]],CLASIFICADOR_,7,0)</f>
        <v>N/R</v>
      </c>
      <c r="CV164" s="48">
        <f>+VLOOKUP(Tabla1[[#This Row],[ESPECÍFICA]],CLASIFICADOR_,8,0)</f>
        <v>0</v>
      </c>
      <c r="CW164" s="113" t="str">
        <f>+CONCATENATE("2.",Tabla1[[#This Row],[generica]])</f>
        <v>2.3.BIENES Y SERVICIOS</v>
      </c>
      <c r="CX164" s="48" t="str">
        <f t="shared" si="29"/>
        <v>0010-OA</v>
      </c>
      <c r="CY164" s="113" t="str">
        <f t="shared" si="30"/>
        <v>0010-OA</v>
      </c>
      <c r="CZ164" s="20" t="str">
        <f t="shared" si="31"/>
        <v>0010-OA</v>
      </c>
      <c r="DA164" s="113" t="str">
        <f>+CONCATENATE(Tabla1[[#This Row],[CC COMPLETO]],Tabla1[[#This Row],[ESPECÍFICA]])</f>
        <v>0010-OA2.3.1.5.99.99</v>
      </c>
      <c r="DB164" s="49">
        <f t="shared" si="32"/>
        <v>0</v>
      </c>
      <c r="DC164" s="49">
        <f t="shared" si="33"/>
        <v>0</v>
      </c>
      <c r="DD164" s="49">
        <f t="shared" si="34"/>
        <v>0</v>
      </c>
      <c r="DE164" s="49">
        <f t="shared" si="35"/>
        <v>0</v>
      </c>
      <c r="DF164" s="49">
        <f t="shared" si="36"/>
        <v>0</v>
      </c>
      <c r="DG164" s="49">
        <f t="shared" si="37"/>
        <v>0</v>
      </c>
      <c r="DH164" s="49">
        <f t="shared" si="38"/>
        <v>0</v>
      </c>
      <c r="DI164" s="50">
        <f t="shared" si="39"/>
        <v>0</v>
      </c>
      <c r="DJ164" s="78">
        <f>+SUM(Tabla1[[#This Row],[EJECUTADO 01]:[EJECUTADO 06]])</f>
        <v>0</v>
      </c>
      <c r="DK164" s="78">
        <f>+Tabla1[[#This Row],[mto_devenga_01]]</f>
        <v>0</v>
      </c>
      <c r="DL164" s="78">
        <f>+Tabla1[[#This Row],[mto_devenga_02]]</f>
        <v>0</v>
      </c>
      <c r="DM164" s="78">
        <f>+Tabla1[[#This Row],[mto_devenga_03]]</f>
        <v>0</v>
      </c>
      <c r="DN164" s="78">
        <f>+Tabla1[[#This Row],[mto_devenga_04]]</f>
        <v>0</v>
      </c>
      <c r="DO164" s="78">
        <f>+Tabla1[[#This Row],[mto_devenga_05]]</f>
        <v>0</v>
      </c>
      <c r="DP164" s="76">
        <f>+Tabla1[[#This Row],[mto_devenga_06]]</f>
        <v>0</v>
      </c>
      <c r="DQ164" s="76">
        <f>+Tabla1[[#This Row],[mto_devenga_07]]</f>
        <v>0</v>
      </c>
      <c r="DR164" s="76">
        <f>+Tabla1[[#This Row],[mto_devenga_08]]</f>
        <v>0</v>
      </c>
      <c r="DS164" s="76">
        <f>+Tabla1[[#This Row],[mto_devenga_09]]</f>
        <v>0</v>
      </c>
      <c r="DT164" s="76">
        <f>IFERROR(VLOOKUP(Tabla1[[#This Row],[COD SE]],PF_OCTUBRE,14,0),"0")</f>
        <v>0</v>
      </c>
      <c r="DU164" s="76">
        <f>IFERROR(VLOOKUP(Tabla1[[#This Row],[COD SE]],PF_OCTUBRE,15,0),"0")</f>
        <v>0</v>
      </c>
      <c r="DV164" s="76">
        <f>IFERROR(VLOOKUP(Tabla1[[#This Row],[COD SE]],PF_OCTUBRE,16,0),"0")</f>
        <v>0</v>
      </c>
      <c r="DW164" s="76">
        <f>+SUM(Tabla1[[#This Row],[EJECUTADO 01]:[PF DICIEMBRE
]])</f>
        <v>0</v>
      </c>
      <c r="DX164" s="76">
        <f>IFERROR(VLOOKUP(Tabla1[[#This Row],[COD SE]],PF_OCTUBRE,18,0),"0")</f>
        <v>0</v>
      </c>
      <c r="DY164" s="76">
        <f>IFERROR(VLOOKUP(Tabla1[[#This Row],[COD SE]],PF_OCTUBRE,19,0),"0")</f>
        <v>0</v>
      </c>
      <c r="DZ164" s="76">
        <f>IFERROR(VLOOKUP(Tabla1[[#This Row],[COD SE]],PF_OCTUBRE,20,0),"0")</f>
        <v>0</v>
      </c>
      <c r="EA164" s="76">
        <f>+Tabla1[[#This Row],[TOTAL EJEC REAL]]+Tabla1[[#This Row],[SALDO FINAL]]</f>
        <v>0</v>
      </c>
      <c r="EB164" s="76">
        <f>IFERROR(VLOOKUP(Tabla1[[#This Row],[COD SE]],PF_OCTUBRE,22,0),"0")</f>
        <v>0</v>
      </c>
      <c r="EC164" s="76">
        <f>+IFERROR(VLOOKUP(Tabla1[[#This Row],[COD SE]],SALDO_ESC_2,7,0),0)</f>
        <v>0</v>
      </c>
      <c r="ED164" s="76">
        <f>+IFERROR(VLOOKUP(Tabla1[[#This Row],[COD SE]],SALDO_ESC_3,7,0),0)</f>
        <v>0</v>
      </c>
      <c r="EE164" s="76">
        <f>+Tabla1[[#This Row],[mto_pim]]-Tabla1[[#This Row],[TRANSF ESC2 ]]</f>
        <v>0</v>
      </c>
      <c r="EF164" s="76">
        <f>+Tabla1[[#This Row],[mto_pim]]-Tabla1[[#This Row],[TRANFS ESC 3 ]]</f>
        <v>0</v>
      </c>
      <c r="EG164" s="76">
        <f>+IFERROR(VLOOKUP(Tabla1[[#This Row],[COD SE]],HISTORICO,4,0),0)</f>
        <v>0</v>
      </c>
      <c r="EH164" s="76">
        <f>+IFERROR(VLOOKUP(Tabla1[[#This Row],[COD SE]],HISTORICO,5,0),0)</f>
        <v>0</v>
      </c>
      <c r="EI164" s="76">
        <f>+IFERROR(VLOOKUP(Tabla1[[#This Row],[COD SE]],HISTORICO,6,0),0)</f>
        <v>0</v>
      </c>
      <c r="EJ164" s="76">
        <f>+IFERROR(VLOOKUP(Tabla1[[#This Row],[COD SE]],HISTORICO,7,0),0)</f>
        <v>0</v>
      </c>
      <c r="EK164" s="76">
        <f>+IFERROR(VLOOKUP(Tabla1[[#This Row],[COD SE]],HISTORICO,8,0),0)</f>
        <v>0</v>
      </c>
      <c r="EL164" s="76">
        <f>+IFERROR(VLOOKUP(Tabla1[[#This Row],[COD SE]],HISTORICO,9,0),0)</f>
        <v>0</v>
      </c>
      <c r="EM164" s="76">
        <f>+IFERROR(VLOOKUP(Tabla1[[#This Row],[COD SE]],HISTORICO,10,0),0)</f>
        <v>0</v>
      </c>
      <c r="EN164" s="76">
        <f>+IFERROR(VLOOKUP(Tabla1[[#This Row],[COD SE]],HISTORICO,11,0),0)</f>
        <v>0</v>
      </c>
      <c r="EO164" s="76">
        <f>+IFERROR(VLOOKUP(Tabla1[[#This Row],[COD SE]],HISTORICO,12,0),0)</f>
        <v>0</v>
      </c>
      <c r="EP164" s="58">
        <f>+SUM(Tabla1[[#This Row],[EJECUTADO 01]:[EJECUTADO 03]])</f>
        <v>0</v>
      </c>
      <c r="EQ164" s="58">
        <f>+SUM(Tabla1[[#This Row],[EJECUTADO 04]:[EJECUTADO 06]])</f>
        <v>0</v>
      </c>
      <c r="ER164" s="58">
        <f>+SUM(Tabla1[[#This Row],[EJECUTADO 07]:[EJECUTADO 09]])</f>
        <v>0</v>
      </c>
      <c r="ES164" s="58">
        <f>+SUM(Tabla1[[#This Row],[PF OCTUBRE]:[PF DICIEMBRE
]])</f>
        <v>0</v>
      </c>
      <c r="ET164" s="58">
        <f>+SUM(Tabla1[[#This Row],[EJECUTADO 01]:[EJECUTADO 09]])</f>
        <v>0</v>
      </c>
    </row>
    <row r="165" spans="1:150" ht="12.75" customHeight="1" x14ac:dyDescent="0.2">
      <c r="A165" s="369">
        <v>2025</v>
      </c>
      <c r="B165" s="369" t="s">
        <v>1969</v>
      </c>
      <c r="C165" s="369" t="s">
        <v>1970</v>
      </c>
      <c r="D165" s="369" t="s">
        <v>1971</v>
      </c>
      <c r="E165" s="369">
        <v>1650</v>
      </c>
      <c r="F165" s="369" t="s">
        <v>1599</v>
      </c>
      <c r="G165" s="369" t="s">
        <v>1999</v>
      </c>
      <c r="H165" s="369" t="s">
        <v>1606</v>
      </c>
      <c r="I165" s="369" t="s">
        <v>2000</v>
      </c>
      <c r="J165" s="369" t="s">
        <v>2037</v>
      </c>
      <c r="K165" s="369" t="s">
        <v>1975</v>
      </c>
      <c r="L165" s="369" t="s">
        <v>2034</v>
      </c>
      <c r="M165" s="369" t="s">
        <v>2038</v>
      </c>
      <c r="N165" s="369">
        <v>3</v>
      </c>
      <c r="O165" s="369" t="s">
        <v>2046</v>
      </c>
      <c r="P165" s="369" t="s">
        <v>2032</v>
      </c>
      <c r="Q165" s="369">
        <v>43</v>
      </c>
      <c r="R165" s="369">
        <v>0</v>
      </c>
      <c r="S165" s="369">
        <v>0</v>
      </c>
      <c r="T165" s="369">
        <v>0</v>
      </c>
      <c r="U165" s="369">
        <v>10</v>
      </c>
      <c r="V165" s="369" t="s">
        <v>1980</v>
      </c>
      <c r="W165" s="369" t="s">
        <v>1981</v>
      </c>
      <c r="X165" s="369" t="s">
        <v>1982</v>
      </c>
      <c r="Y165" s="369" t="s">
        <v>1983</v>
      </c>
      <c r="Z165" s="369" t="s">
        <v>1984</v>
      </c>
      <c r="AA165" s="369" t="s">
        <v>2004</v>
      </c>
      <c r="AB165" s="369" t="s">
        <v>1986</v>
      </c>
      <c r="AC165" s="369" t="s">
        <v>1672</v>
      </c>
      <c r="AD165" s="369" t="s">
        <v>1684</v>
      </c>
      <c r="AE165" s="369" t="s">
        <v>1758</v>
      </c>
      <c r="AF165" s="369" t="s">
        <v>1759</v>
      </c>
      <c r="AG165" s="369" t="s">
        <v>1760</v>
      </c>
      <c r="AH165" s="369">
        <v>1400</v>
      </c>
      <c r="AI165" s="369">
        <v>300</v>
      </c>
      <c r="AJ165" s="369">
        <v>1700</v>
      </c>
      <c r="AK165" s="370">
        <v>1700</v>
      </c>
      <c r="AL165" s="370">
        <v>1700</v>
      </c>
      <c r="AM165" s="370">
        <v>200</v>
      </c>
      <c r="AN165" s="370">
        <v>0</v>
      </c>
      <c r="AO165" s="370">
        <v>0</v>
      </c>
      <c r="AP165" s="370">
        <v>139.79</v>
      </c>
      <c r="AQ165" s="370">
        <v>0</v>
      </c>
      <c r="AR165" s="370">
        <v>0</v>
      </c>
      <c r="AS165" s="370">
        <v>46.9</v>
      </c>
      <c r="AT165" s="370">
        <v>0</v>
      </c>
      <c r="AU165" s="370">
        <v>0</v>
      </c>
      <c r="AV165" s="370">
        <v>0</v>
      </c>
      <c r="AW165" s="370">
        <v>0</v>
      </c>
      <c r="AX165" s="370">
        <v>0</v>
      </c>
      <c r="AY165" s="370">
        <v>200</v>
      </c>
      <c r="AZ165" s="370">
        <v>0</v>
      </c>
      <c r="BA165" s="370">
        <v>0</v>
      </c>
      <c r="BB165" s="370">
        <v>139.79</v>
      </c>
      <c r="BC165" s="370">
        <v>0</v>
      </c>
      <c r="BD165" s="370">
        <v>0</v>
      </c>
      <c r="BE165" s="370">
        <v>46.9</v>
      </c>
      <c r="BF165" s="370">
        <v>0</v>
      </c>
      <c r="BG165" s="370">
        <v>0</v>
      </c>
      <c r="BH165" s="370">
        <v>0</v>
      </c>
      <c r="BI165" s="370">
        <v>0</v>
      </c>
      <c r="BJ165" s="370">
        <v>0</v>
      </c>
      <c r="BK165" s="370">
        <v>200</v>
      </c>
      <c r="BL165" s="370">
        <v>0</v>
      </c>
      <c r="BM165" s="370">
        <v>0</v>
      </c>
      <c r="BN165" s="370">
        <v>139.79</v>
      </c>
      <c r="BO165" s="370">
        <v>0</v>
      </c>
      <c r="BP165" s="370">
        <v>0</v>
      </c>
      <c r="BQ165" s="370">
        <v>46.9</v>
      </c>
      <c r="BR165" s="370">
        <v>0</v>
      </c>
      <c r="BS165" s="370">
        <v>0</v>
      </c>
      <c r="BT165" s="370">
        <v>0</v>
      </c>
      <c r="BU165" s="370">
        <v>0</v>
      </c>
      <c r="BV165" s="370">
        <v>0</v>
      </c>
      <c r="BW165" s="370">
        <v>200</v>
      </c>
      <c r="BX165" s="370">
        <v>0</v>
      </c>
      <c r="BY165" s="370">
        <v>0</v>
      </c>
      <c r="BZ165" s="370">
        <v>139.79</v>
      </c>
      <c r="CA165" s="370">
        <v>0</v>
      </c>
      <c r="CB165" s="370">
        <v>0</v>
      </c>
      <c r="CC165" s="370">
        <v>46.9</v>
      </c>
      <c r="CD165" s="370">
        <v>0</v>
      </c>
      <c r="CE165" s="370">
        <v>0</v>
      </c>
      <c r="CF165" s="370">
        <v>0</v>
      </c>
      <c r="CG165" s="370">
        <v>0</v>
      </c>
      <c r="CH165" s="370">
        <v>0</v>
      </c>
      <c r="CI165" s="48" t="s">
        <v>1987</v>
      </c>
      <c r="CJ165" s="48" t="s">
        <v>1991</v>
      </c>
      <c r="CK165" s="48" t="s">
        <v>1990</v>
      </c>
      <c r="CL165" s="48" t="s">
        <v>2021</v>
      </c>
      <c r="CM165" s="48" t="s">
        <v>1990</v>
      </c>
      <c r="CN165" s="48" t="s">
        <v>2011</v>
      </c>
      <c r="CO165" s="48" t="str">
        <f t="shared" si="40"/>
        <v>2.3.1.11.1.5</v>
      </c>
      <c r="CP165" s="48" t="str">
        <f>+VLOOKUP(Tabla1[[#This Row],[ESPECÍFICA]],CLASIFICADOR_,2,0)</f>
        <v>2.3.1.11.1.5 - OTROS MATERIALES DE MANTENIMIENTO</v>
      </c>
      <c r="CQ165" s="48" t="str">
        <f>+VLOOKUP(Tabla1[[#This Row],[ESPECÍFICA]],CLASIFICADOR_,3,0)</f>
        <v>2.3.1.11 - SUMINISTROS PARA MANTENIMIENTO Y REPARACION</v>
      </c>
      <c r="CR165" s="48" t="str">
        <f>+VLOOKUP(Tabla1[[#This Row],[ESPECÍFICA]],CLASIFICADOR_,4,0)</f>
        <v xml:space="preserve"> </v>
      </c>
      <c r="CS165" s="48">
        <f>+VLOOKUP(Tabla1[[#This Row],[ESPECÍFICA]],CLASIFICADOR_,5,0)</f>
        <v>0</v>
      </c>
      <c r="CT165" s="113" t="str">
        <f>+VLOOKUP(Tabla1[[#This Row],[ESPECÍFICA]],CLASIFICADOR_,6,0)</f>
        <v>Partidas restringidas</v>
      </c>
      <c r="CU165" s="48" t="str">
        <f>+VLOOKUP(Tabla1[[#This Row],[ESPECÍFICA]],CLASIFICADOR_,7,0)</f>
        <v>9.6 Hasta el 1er Semestre</v>
      </c>
      <c r="CV165" s="48">
        <f>+VLOOKUP(Tabla1[[#This Row],[ESPECÍFICA]],CLASIFICADOR_,8,0)</f>
        <v>2</v>
      </c>
      <c r="CW165" s="113" t="str">
        <f>+CONCATENATE("2.",Tabla1[[#This Row],[generica]])</f>
        <v>2.3.BIENES Y SERVICIOS</v>
      </c>
      <c r="CX165" s="48" t="str">
        <f t="shared" si="29"/>
        <v>0010-OA</v>
      </c>
      <c r="CY165" s="113" t="str">
        <f t="shared" si="30"/>
        <v>0010-OA</v>
      </c>
      <c r="CZ165" s="20" t="str">
        <f t="shared" si="31"/>
        <v>0010-OA</v>
      </c>
      <c r="DA165" s="113" t="str">
        <f>+CONCATENATE(Tabla1[[#This Row],[CC COMPLETO]],Tabla1[[#This Row],[ESPECÍFICA]])</f>
        <v>0010-OA2.3.1.11.1.5</v>
      </c>
      <c r="DB165" s="49">
        <f t="shared" si="32"/>
        <v>386.68999999999994</v>
      </c>
      <c r="DC165" s="49">
        <f t="shared" si="33"/>
        <v>386.68999999999994</v>
      </c>
      <c r="DD165" s="49">
        <f t="shared" si="34"/>
        <v>386.68999999999994</v>
      </c>
      <c r="DE165" s="49">
        <f t="shared" si="35"/>
        <v>0</v>
      </c>
      <c r="DF165" s="49">
        <f t="shared" si="36"/>
        <v>0</v>
      </c>
      <c r="DG165" s="49">
        <f t="shared" si="37"/>
        <v>1313.31</v>
      </c>
      <c r="DH165" s="49">
        <f t="shared" si="38"/>
        <v>1313.31</v>
      </c>
      <c r="DI165" s="50">
        <f t="shared" si="39"/>
        <v>0.27620714285714282</v>
      </c>
      <c r="DJ165" s="78">
        <f>+SUM(Tabla1[[#This Row],[EJECUTADO 01]:[EJECUTADO 06]])</f>
        <v>339.78999999999996</v>
      </c>
      <c r="DK165" s="78">
        <f>+Tabla1[[#This Row],[mto_devenga_01]]</f>
        <v>200</v>
      </c>
      <c r="DL165" s="78">
        <f>+Tabla1[[#This Row],[mto_devenga_02]]</f>
        <v>0</v>
      </c>
      <c r="DM165" s="78">
        <f>+Tabla1[[#This Row],[mto_devenga_03]]</f>
        <v>0</v>
      </c>
      <c r="DN165" s="78">
        <f>+Tabla1[[#This Row],[mto_devenga_04]]</f>
        <v>139.79</v>
      </c>
      <c r="DO165" s="78">
        <f>+Tabla1[[#This Row],[mto_devenga_05]]</f>
        <v>0</v>
      </c>
      <c r="DP165" s="76">
        <f>+Tabla1[[#This Row],[mto_devenga_06]]</f>
        <v>0</v>
      </c>
      <c r="DQ165" s="76">
        <f>+Tabla1[[#This Row],[mto_devenga_07]]</f>
        <v>46.9</v>
      </c>
      <c r="DR165" s="76">
        <f>+Tabla1[[#This Row],[mto_devenga_08]]</f>
        <v>0</v>
      </c>
      <c r="DS165" s="76">
        <f>+Tabla1[[#This Row],[mto_devenga_09]]</f>
        <v>0</v>
      </c>
      <c r="DT165" s="76">
        <f>IFERROR(VLOOKUP(Tabla1[[#This Row],[COD SE]],PF_OCTUBRE,14,0),"0")</f>
        <v>150</v>
      </c>
      <c r="DU165" s="76">
        <f>IFERROR(VLOOKUP(Tabla1[[#This Row],[COD SE]],PF_OCTUBRE,15,0),"0")</f>
        <v>150</v>
      </c>
      <c r="DV165" s="76">
        <f>IFERROR(VLOOKUP(Tabla1[[#This Row],[COD SE]],PF_OCTUBRE,16,0),"0")</f>
        <v>1013.31</v>
      </c>
      <c r="DW165" s="76">
        <f>+SUM(Tabla1[[#This Row],[EJECUTADO 01]:[PF DICIEMBRE
]])</f>
        <v>1700</v>
      </c>
      <c r="DX165" s="76">
        <f>IFERROR(VLOOKUP(Tabla1[[#This Row],[COD SE]],PF_OCTUBRE,18,0),"0")</f>
        <v>0</v>
      </c>
      <c r="DY165" s="76">
        <f>IFERROR(VLOOKUP(Tabla1[[#This Row],[COD SE]],PF_OCTUBRE,19,0),"0")</f>
        <v>0</v>
      </c>
      <c r="DZ165" s="76">
        <f>IFERROR(VLOOKUP(Tabla1[[#This Row],[COD SE]],PF_OCTUBRE,20,0),"0")</f>
        <v>0</v>
      </c>
      <c r="EA165" s="76">
        <f>+Tabla1[[#This Row],[TOTAL EJEC REAL]]+Tabla1[[#This Row],[SALDO FINAL]]</f>
        <v>1700</v>
      </c>
      <c r="EB165" s="76">
        <f>IFERROR(VLOOKUP(Tabla1[[#This Row],[COD SE]],PF_OCTUBRE,22,0),"0")</f>
        <v>1013.31</v>
      </c>
      <c r="EC165" s="76">
        <f>+IFERROR(VLOOKUP(Tabla1[[#This Row],[COD SE]],SALDO_ESC_2,7,0),0)</f>
        <v>0</v>
      </c>
      <c r="ED165" s="76">
        <f>+IFERROR(VLOOKUP(Tabla1[[#This Row],[COD SE]],SALDO_ESC_3,7,0),0)</f>
        <v>0</v>
      </c>
      <c r="EE165" s="76">
        <f>+Tabla1[[#This Row],[mto_pim]]-Tabla1[[#This Row],[TRANSF ESC2 ]]</f>
        <v>1700</v>
      </c>
      <c r="EF165" s="76">
        <f>+Tabla1[[#This Row],[mto_pim]]-Tabla1[[#This Row],[TRANFS ESC 3 ]]</f>
        <v>1700</v>
      </c>
      <c r="EG165" s="76">
        <f>+IFERROR(VLOOKUP(Tabla1[[#This Row],[COD SE]],HISTORICO,4,0),0)</f>
        <v>0</v>
      </c>
      <c r="EH165" s="76">
        <f>+IFERROR(VLOOKUP(Tabla1[[#This Row],[COD SE]],HISTORICO,5,0),0)</f>
        <v>40</v>
      </c>
      <c r="EI165" s="76">
        <f>+IFERROR(VLOOKUP(Tabla1[[#This Row],[COD SE]],HISTORICO,6,0),0)</f>
        <v>120</v>
      </c>
      <c r="EJ165" s="76">
        <f>+IFERROR(VLOOKUP(Tabla1[[#This Row],[COD SE]],HISTORICO,7,0),0)</f>
        <v>0</v>
      </c>
      <c r="EK165" s="76">
        <f>+IFERROR(VLOOKUP(Tabla1[[#This Row],[COD SE]],HISTORICO,8,0),0)</f>
        <v>150</v>
      </c>
      <c r="EL165" s="76">
        <f>+IFERROR(VLOOKUP(Tabla1[[#This Row],[COD SE]],HISTORICO,9,0),0)</f>
        <v>150</v>
      </c>
      <c r="EM165" s="76">
        <f>+IFERROR(VLOOKUP(Tabla1[[#This Row],[COD SE]],HISTORICO,10,0),0)</f>
        <v>46.9</v>
      </c>
      <c r="EN165" s="76">
        <f>+IFERROR(VLOOKUP(Tabla1[[#This Row],[COD SE]],HISTORICO,11,0),0)</f>
        <v>0</v>
      </c>
      <c r="EO165" s="76">
        <f>+IFERROR(VLOOKUP(Tabla1[[#This Row],[COD SE]],HISTORICO,12,0),0)</f>
        <v>265</v>
      </c>
      <c r="EP165" s="58">
        <f>+SUM(Tabla1[[#This Row],[EJECUTADO 01]:[EJECUTADO 03]])</f>
        <v>200</v>
      </c>
      <c r="EQ165" s="58">
        <f>+SUM(Tabla1[[#This Row],[EJECUTADO 04]:[EJECUTADO 06]])</f>
        <v>139.79</v>
      </c>
      <c r="ER165" s="58">
        <f>+SUM(Tabla1[[#This Row],[EJECUTADO 07]:[EJECUTADO 09]])</f>
        <v>46.9</v>
      </c>
      <c r="ES165" s="58">
        <f>+SUM(Tabla1[[#This Row],[PF OCTUBRE]:[PF DICIEMBRE
]])</f>
        <v>1313.31</v>
      </c>
      <c r="ET165" s="58">
        <f>+SUM(Tabla1[[#This Row],[EJECUTADO 01]:[EJECUTADO 09]])</f>
        <v>386.68999999999994</v>
      </c>
    </row>
    <row r="166" spans="1:150" ht="12.75" customHeight="1" x14ac:dyDescent="0.2">
      <c r="A166" s="369">
        <v>2025</v>
      </c>
      <c r="B166" s="369" t="s">
        <v>1969</v>
      </c>
      <c r="C166" s="369" t="s">
        <v>1970</v>
      </c>
      <c r="D166" s="369" t="s">
        <v>1971</v>
      </c>
      <c r="E166" s="369">
        <v>1650</v>
      </c>
      <c r="F166" s="369" t="s">
        <v>1599</v>
      </c>
      <c r="G166" s="369" t="s">
        <v>1999</v>
      </c>
      <c r="H166" s="369" t="s">
        <v>1606</v>
      </c>
      <c r="I166" s="369" t="s">
        <v>2000</v>
      </c>
      <c r="J166" s="369" t="s">
        <v>2037</v>
      </c>
      <c r="K166" s="369" t="s">
        <v>1975</v>
      </c>
      <c r="L166" s="369" t="s">
        <v>2034</v>
      </c>
      <c r="M166" s="369" t="s">
        <v>2038</v>
      </c>
      <c r="N166" s="369">
        <v>3</v>
      </c>
      <c r="O166" s="369" t="s">
        <v>2046</v>
      </c>
      <c r="P166" s="369" t="s">
        <v>2032</v>
      </c>
      <c r="Q166" s="369">
        <v>43</v>
      </c>
      <c r="R166" s="369">
        <v>0</v>
      </c>
      <c r="S166" s="369">
        <v>0</v>
      </c>
      <c r="T166" s="369">
        <v>0</v>
      </c>
      <c r="U166" s="369">
        <v>10</v>
      </c>
      <c r="V166" s="369" t="s">
        <v>1980</v>
      </c>
      <c r="W166" s="369" t="s">
        <v>1981</v>
      </c>
      <c r="X166" s="369" t="s">
        <v>1982</v>
      </c>
      <c r="Y166" s="369" t="s">
        <v>1983</v>
      </c>
      <c r="Z166" s="369" t="s">
        <v>1984</v>
      </c>
      <c r="AA166" s="369" t="s">
        <v>2004</v>
      </c>
      <c r="AB166" s="369" t="s">
        <v>1986</v>
      </c>
      <c r="AC166" s="369" t="s">
        <v>1672</v>
      </c>
      <c r="AD166" s="369" t="s">
        <v>1684</v>
      </c>
      <c r="AE166" s="369" t="s">
        <v>1685</v>
      </c>
      <c r="AF166" s="369" t="s">
        <v>1686</v>
      </c>
      <c r="AG166" s="369" t="s">
        <v>2049</v>
      </c>
      <c r="AH166" s="369">
        <v>0</v>
      </c>
      <c r="AI166" s="369">
        <v>1800</v>
      </c>
      <c r="AJ166" s="369">
        <v>1800</v>
      </c>
      <c r="AK166" s="370">
        <v>1580</v>
      </c>
      <c r="AL166" s="370">
        <v>1580</v>
      </c>
      <c r="AM166" s="370">
        <v>0</v>
      </c>
      <c r="AN166" s="370">
        <v>0</v>
      </c>
      <c r="AO166" s="370">
        <v>0</v>
      </c>
      <c r="AP166" s="370">
        <v>0</v>
      </c>
      <c r="AQ166" s="370">
        <v>0</v>
      </c>
      <c r="AR166" s="370">
        <v>0</v>
      </c>
      <c r="AS166" s="370">
        <v>1580</v>
      </c>
      <c r="AT166" s="370">
        <v>0</v>
      </c>
      <c r="AU166" s="370">
        <v>0</v>
      </c>
      <c r="AV166" s="370">
        <v>0</v>
      </c>
      <c r="AW166" s="370">
        <v>0</v>
      </c>
      <c r="AX166" s="370">
        <v>0</v>
      </c>
      <c r="AY166" s="370">
        <v>0</v>
      </c>
      <c r="AZ166" s="370">
        <v>0</v>
      </c>
      <c r="BA166" s="370">
        <v>0</v>
      </c>
      <c r="BB166" s="370">
        <v>0</v>
      </c>
      <c r="BC166" s="370">
        <v>0</v>
      </c>
      <c r="BD166" s="370">
        <v>0</v>
      </c>
      <c r="BE166" s="370">
        <v>1580</v>
      </c>
      <c r="BF166" s="370">
        <v>0</v>
      </c>
      <c r="BG166" s="370">
        <v>0</v>
      </c>
      <c r="BH166" s="370">
        <v>0</v>
      </c>
      <c r="BI166" s="370">
        <v>0</v>
      </c>
      <c r="BJ166" s="370">
        <v>0</v>
      </c>
      <c r="BK166" s="370">
        <v>0</v>
      </c>
      <c r="BL166" s="370">
        <v>0</v>
      </c>
      <c r="BM166" s="370">
        <v>0</v>
      </c>
      <c r="BN166" s="370">
        <v>0</v>
      </c>
      <c r="BO166" s="370">
        <v>0</v>
      </c>
      <c r="BP166" s="370">
        <v>0</v>
      </c>
      <c r="BQ166" s="370">
        <v>1580</v>
      </c>
      <c r="BR166" s="370">
        <v>0</v>
      </c>
      <c r="BS166" s="370">
        <v>0</v>
      </c>
      <c r="BT166" s="370">
        <v>0</v>
      </c>
      <c r="BU166" s="370">
        <v>0</v>
      </c>
      <c r="BV166" s="370">
        <v>0</v>
      </c>
      <c r="BW166" s="370">
        <v>0</v>
      </c>
      <c r="BX166" s="370">
        <v>0</v>
      </c>
      <c r="BY166" s="370">
        <v>0</v>
      </c>
      <c r="BZ166" s="370">
        <v>0</v>
      </c>
      <c r="CA166" s="370">
        <v>0</v>
      </c>
      <c r="CB166" s="370">
        <v>0</v>
      </c>
      <c r="CC166" s="370">
        <v>1580</v>
      </c>
      <c r="CD166" s="370">
        <v>0</v>
      </c>
      <c r="CE166" s="370">
        <v>0</v>
      </c>
      <c r="CF166" s="370">
        <v>0</v>
      </c>
      <c r="CG166" s="370">
        <v>0</v>
      </c>
      <c r="CH166" s="370">
        <v>0</v>
      </c>
      <c r="CI166" s="48" t="s">
        <v>1987</v>
      </c>
      <c r="CJ166" s="48" t="s">
        <v>1991</v>
      </c>
      <c r="CK166" s="48" t="s">
        <v>1990</v>
      </c>
      <c r="CL166" s="48" t="s">
        <v>1998</v>
      </c>
      <c r="CM166" s="48" t="s">
        <v>1990</v>
      </c>
      <c r="CN166" s="48" t="s">
        <v>1993</v>
      </c>
      <c r="CO166" s="48" t="str">
        <f t="shared" si="40"/>
        <v>2.3.1.99.1.4</v>
      </c>
      <c r="CP166" s="48" t="str">
        <f>+VLOOKUP(Tabla1[[#This Row],[ESPECÍFICA]],CLASIFICADOR_,2,0)</f>
        <v>2.3.1.99.1.4 - SIMBOLOS, DISTINTIVOS Y CONDECORACIONES</v>
      </c>
      <c r="CQ166" s="48" t="str">
        <f>+VLOOKUP(Tabla1[[#This Row],[ESPECÍFICA]],CLASIFICADOR_,3,0)</f>
        <v>2.3.1.99 - COMPRA DE OTROS BIENES</v>
      </c>
      <c r="CR166" s="48" t="str">
        <f>+VLOOKUP(Tabla1[[#This Row],[ESPECÍFICA]],CLASIFICADOR_,4,0)</f>
        <v xml:space="preserve"> </v>
      </c>
      <c r="CS166" s="48">
        <f>+VLOOKUP(Tabla1[[#This Row],[ESPECÍFICA]],CLASIFICADOR_,5,0)</f>
        <v>0</v>
      </c>
      <c r="CT166" s="113" t="str">
        <f>+VLOOKUP(Tabla1[[#This Row],[ESPECÍFICA]],CLASIFICADOR_,6,0)</f>
        <v>N/R</v>
      </c>
      <c r="CU166" s="48" t="str">
        <f>+VLOOKUP(Tabla1[[#This Row],[ESPECÍFICA]],CLASIFICADOR_,7,0)</f>
        <v>N/R</v>
      </c>
      <c r="CV166" s="48">
        <f>+VLOOKUP(Tabla1[[#This Row],[ESPECÍFICA]],CLASIFICADOR_,8,0)</f>
        <v>0</v>
      </c>
      <c r="CW166" s="113" t="str">
        <f>+CONCATENATE("2.",Tabla1[[#This Row],[generica]])</f>
        <v>2.3.BIENES Y SERVICIOS</v>
      </c>
      <c r="CX166" s="48" t="str">
        <f t="shared" si="29"/>
        <v>0010-OA</v>
      </c>
      <c r="CY166" s="113" t="str">
        <f t="shared" si="30"/>
        <v>0010-OA</v>
      </c>
      <c r="CZ166" s="20" t="str">
        <f t="shared" si="31"/>
        <v>0010-OA</v>
      </c>
      <c r="DA166" s="113" t="str">
        <f>+CONCATENATE(Tabla1[[#This Row],[CC COMPLETO]],Tabla1[[#This Row],[ESPECÍFICA]])</f>
        <v>0010-OA2.3.1.99.1.4</v>
      </c>
      <c r="DB166" s="49">
        <f t="shared" si="32"/>
        <v>1580</v>
      </c>
      <c r="DC166" s="49">
        <f t="shared" si="33"/>
        <v>1580</v>
      </c>
      <c r="DD166" s="49">
        <f t="shared" si="34"/>
        <v>1580</v>
      </c>
      <c r="DE166" s="49">
        <f t="shared" si="35"/>
        <v>220</v>
      </c>
      <c r="DF166" s="49">
        <f t="shared" si="36"/>
        <v>0</v>
      </c>
      <c r="DG166" s="49">
        <f t="shared" si="37"/>
        <v>0</v>
      </c>
      <c r="DH166" s="49">
        <f t="shared" si="38"/>
        <v>220</v>
      </c>
      <c r="DI166" s="50">
        <f t="shared" si="39"/>
        <v>0</v>
      </c>
      <c r="DJ166" s="78">
        <f>+SUM(Tabla1[[#This Row],[EJECUTADO 01]:[EJECUTADO 06]])</f>
        <v>0</v>
      </c>
      <c r="DK166" s="78">
        <f>+Tabla1[[#This Row],[mto_devenga_01]]</f>
        <v>0</v>
      </c>
      <c r="DL166" s="78">
        <f>+Tabla1[[#This Row],[mto_devenga_02]]</f>
        <v>0</v>
      </c>
      <c r="DM166" s="78">
        <f>+Tabla1[[#This Row],[mto_devenga_03]]</f>
        <v>0</v>
      </c>
      <c r="DN166" s="78">
        <f>+Tabla1[[#This Row],[mto_devenga_04]]</f>
        <v>0</v>
      </c>
      <c r="DO166" s="78">
        <f>+Tabla1[[#This Row],[mto_devenga_05]]</f>
        <v>0</v>
      </c>
      <c r="DP166" s="76">
        <f>+Tabla1[[#This Row],[mto_devenga_06]]</f>
        <v>0</v>
      </c>
      <c r="DQ166" s="76">
        <f>+Tabla1[[#This Row],[mto_devenga_07]]</f>
        <v>1580</v>
      </c>
      <c r="DR166" s="76">
        <f>+Tabla1[[#This Row],[mto_devenga_08]]</f>
        <v>0</v>
      </c>
      <c r="DS166" s="76">
        <f>+Tabla1[[#This Row],[mto_devenga_09]]</f>
        <v>0</v>
      </c>
      <c r="DT166" s="76">
        <f>IFERROR(VLOOKUP(Tabla1[[#This Row],[COD SE]],PF_OCTUBRE,14,0),"0")</f>
        <v>0</v>
      </c>
      <c r="DU166" s="76">
        <f>IFERROR(VLOOKUP(Tabla1[[#This Row],[COD SE]],PF_OCTUBRE,15,0),"0")</f>
        <v>0</v>
      </c>
      <c r="DV166" s="76">
        <f>IFERROR(VLOOKUP(Tabla1[[#This Row],[COD SE]],PF_OCTUBRE,16,0),"0")</f>
        <v>220</v>
      </c>
      <c r="DW166" s="76">
        <f>+SUM(Tabla1[[#This Row],[EJECUTADO 01]:[PF DICIEMBRE
]])</f>
        <v>1800</v>
      </c>
      <c r="DX166" s="76">
        <f>IFERROR(VLOOKUP(Tabla1[[#This Row],[COD SE]],PF_OCTUBRE,18,0),"0")</f>
        <v>0</v>
      </c>
      <c r="DY166" s="76">
        <f>IFERROR(VLOOKUP(Tabla1[[#This Row],[COD SE]],PF_OCTUBRE,19,0),"0")</f>
        <v>0</v>
      </c>
      <c r="DZ166" s="76">
        <f>IFERROR(VLOOKUP(Tabla1[[#This Row],[COD SE]],PF_OCTUBRE,20,0),"0")</f>
        <v>0</v>
      </c>
      <c r="EA166" s="76">
        <f>+Tabla1[[#This Row],[TOTAL EJEC REAL]]+Tabla1[[#This Row],[SALDO FINAL]]</f>
        <v>1800</v>
      </c>
      <c r="EB166" s="76">
        <f>IFERROR(VLOOKUP(Tabla1[[#This Row],[COD SE]],PF_OCTUBRE,22,0),"0")</f>
        <v>220</v>
      </c>
      <c r="EC166" s="76">
        <f>+IFERROR(VLOOKUP(Tabla1[[#This Row],[COD SE]],SALDO_ESC_2,7,0),0)</f>
        <v>0</v>
      </c>
      <c r="ED166" s="76">
        <f>+IFERROR(VLOOKUP(Tabla1[[#This Row],[COD SE]],SALDO_ESC_3,7,0),0)</f>
        <v>0</v>
      </c>
      <c r="EE166" s="76">
        <f>+Tabla1[[#This Row],[mto_pim]]-Tabla1[[#This Row],[TRANSF ESC2 ]]</f>
        <v>1800</v>
      </c>
      <c r="EF166" s="76">
        <f>+Tabla1[[#This Row],[mto_pim]]-Tabla1[[#This Row],[TRANFS ESC 3 ]]</f>
        <v>1800</v>
      </c>
      <c r="EG166" s="76">
        <f>+IFERROR(VLOOKUP(Tabla1[[#This Row],[COD SE]],HISTORICO,4,0),0)</f>
        <v>0</v>
      </c>
      <c r="EH166" s="76">
        <f>+IFERROR(VLOOKUP(Tabla1[[#This Row],[COD SE]],HISTORICO,5,0),0)</f>
        <v>0</v>
      </c>
      <c r="EI166" s="76">
        <f>+IFERROR(VLOOKUP(Tabla1[[#This Row],[COD SE]],HISTORICO,6,0),0)</f>
        <v>0</v>
      </c>
      <c r="EJ166" s="76">
        <f>+IFERROR(VLOOKUP(Tabla1[[#This Row],[COD SE]],HISTORICO,7,0),0)</f>
        <v>0</v>
      </c>
      <c r="EK166" s="76">
        <f>+IFERROR(VLOOKUP(Tabla1[[#This Row],[COD SE]],HISTORICO,8,0),0)</f>
        <v>0</v>
      </c>
      <c r="EL166" s="76">
        <f>+IFERROR(VLOOKUP(Tabla1[[#This Row],[COD SE]],HISTORICO,9,0),0)</f>
        <v>0</v>
      </c>
      <c r="EM166" s="76">
        <f>+IFERROR(VLOOKUP(Tabla1[[#This Row],[COD SE]],HISTORICO,10,0),0)</f>
        <v>1800</v>
      </c>
      <c r="EN166" s="76">
        <f>+IFERROR(VLOOKUP(Tabla1[[#This Row],[COD SE]],HISTORICO,11,0),0)</f>
        <v>0</v>
      </c>
      <c r="EO166" s="76">
        <f>+IFERROR(VLOOKUP(Tabla1[[#This Row],[COD SE]],HISTORICO,12,0),0)</f>
        <v>0</v>
      </c>
      <c r="EP166" s="58">
        <f>+SUM(Tabla1[[#This Row],[EJECUTADO 01]:[EJECUTADO 03]])</f>
        <v>0</v>
      </c>
      <c r="EQ166" s="58">
        <f>+SUM(Tabla1[[#This Row],[EJECUTADO 04]:[EJECUTADO 06]])</f>
        <v>0</v>
      </c>
      <c r="ER166" s="58">
        <f>+SUM(Tabla1[[#This Row],[EJECUTADO 07]:[EJECUTADO 09]])</f>
        <v>1580</v>
      </c>
      <c r="ES166" s="58">
        <f>+SUM(Tabla1[[#This Row],[PF OCTUBRE]:[PF DICIEMBRE
]])</f>
        <v>220</v>
      </c>
      <c r="ET166" s="58">
        <f>+SUM(Tabla1[[#This Row],[EJECUTADO 01]:[EJECUTADO 09]])</f>
        <v>1580</v>
      </c>
    </row>
    <row r="167" spans="1:150" ht="12.75" customHeight="1" x14ac:dyDescent="0.2">
      <c r="A167" s="369">
        <v>2025</v>
      </c>
      <c r="B167" s="369" t="s">
        <v>1969</v>
      </c>
      <c r="C167" s="369" t="s">
        <v>1970</v>
      </c>
      <c r="D167" s="369" t="s">
        <v>1971</v>
      </c>
      <c r="E167" s="369">
        <v>1650</v>
      </c>
      <c r="F167" s="369" t="s">
        <v>1599</v>
      </c>
      <c r="G167" s="369" t="s">
        <v>1999</v>
      </c>
      <c r="H167" s="369" t="s">
        <v>1606</v>
      </c>
      <c r="I167" s="369" t="s">
        <v>2000</v>
      </c>
      <c r="J167" s="369" t="s">
        <v>2037</v>
      </c>
      <c r="K167" s="369" t="s">
        <v>1975</v>
      </c>
      <c r="L167" s="369" t="s">
        <v>2034</v>
      </c>
      <c r="M167" s="369" t="s">
        <v>2038</v>
      </c>
      <c r="N167" s="369">
        <v>3</v>
      </c>
      <c r="O167" s="369" t="s">
        <v>2046</v>
      </c>
      <c r="P167" s="369" t="s">
        <v>2032</v>
      </c>
      <c r="Q167" s="369">
        <v>43</v>
      </c>
      <c r="R167" s="369">
        <v>0</v>
      </c>
      <c r="S167" s="369">
        <v>0</v>
      </c>
      <c r="T167" s="369">
        <v>0</v>
      </c>
      <c r="U167" s="369">
        <v>10</v>
      </c>
      <c r="V167" s="369" t="s">
        <v>1980</v>
      </c>
      <c r="W167" s="369" t="s">
        <v>1981</v>
      </c>
      <c r="X167" s="369" t="s">
        <v>1982</v>
      </c>
      <c r="Y167" s="369" t="s">
        <v>1983</v>
      </c>
      <c r="Z167" s="369" t="s">
        <v>1984</v>
      </c>
      <c r="AA167" s="369" t="s">
        <v>2004</v>
      </c>
      <c r="AB167" s="369" t="s">
        <v>1986</v>
      </c>
      <c r="AC167" s="369" t="s">
        <v>1656</v>
      </c>
      <c r="AD167" s="369" t="s">
        <v>1657</v>
      </c>
      <c r="AE167" s="369" t="s">
        <v>1664</v>
      </c>
      <c r="AF167" s="369" t="s">
        <v>1665</v>
      </c>
      <c r="AG167" s="369" t="s">
        <v>1666</v>
      </c>
      <c r="AH167" s="369">
        <v>0</v>
      </c>
      <c r="AI167" s="369">
        <v>30380</v>
      </c>
      <c r="AJ167" s="369">
        <v>30380</v>
      </c>
      <c r="AK167" s="370">
        <v>30380</v>
      </c>
      <c r="AL167" s="370">
        <v>30380</v>
      </c>
      <c r="AM167" s="370">
        <v>0</v>
      </c>
      <c r="AN167" s="370">
        <v>0</v>
      </c>
      <c r="AO167" s="370">
        <v>0</v>
      </c>
      <c r="AP167" s="370">
        <v>5029.17</v>
      </c>
      <c r="AQ167" s="370">
        <v>0</v>
      </c>
      <c r="AR167" s="370">
        <v>0</v>
      </c>
      <c r="AS167" s="370">
        <v>8717.2199999999993</v>
      </c>
      <c r="AT167" s="370">
        <v>0</v>
      </c>
      <c r="AU167" s="370">
        <v>2514.58</v>
      </c>
      <c r="AV167" s="370">
        <v>0</v>
      </c>
      <c r="AW167" s="370">
        <v>0</v>
      </c>
      <c r="AX167" s="370">
        <v>0</v>
      </c>
      <c r="AY167" s="370">
        <v>0</v>
      </c>
      <c r="AZ167" s="370">
        <v>0</v>
      </c>
      <c r="BA167" s="370">
        <v>0</v>
      </c>
      <c r="BB167" s="370">
        <v>5029.17</v>
      </c>
      <c r="BC167" s="370">
        <v>0</v>
      </c>
      <c r="BD167" s="370">
        <v>0</v>
      </c>
      <c r="BE167" s="370">
        <v>8717.2199999999993</v>
      </c>
      <c r="BF167" s="370">
        <v>0</v>
      </c>
      <c r="BG167" s="370">
        <v>2514.58</v>
      </c>
      <c r="BH167" s="370">
        <v>0</v>
      </c>
      <c r="BI167" s="370">
        <v>0</v>
      </c>
      <c r="BJ167" s="370">
        <v>0</v>
      </c>
      <c r="BK167" s="370">
        <v>0</v>
      </c>
      <c r="BL167" s="370">
        <v>0</v>
      </c>
      <c r="BM167" s="370">
        <v>0</v>
      </c>
      <c r="BN167" s="370">
        <v>5029.17</v>
      </c>
      <c r="BO167" s="370">
        <v>0</v>
      </c>
      <c r="BP167" s="370">
        <v>0</v>
      </c>
      <c r="BQ167" s="370">
        <v>8717.2199999999993</v>
      </c>
      <c r="BR167" s="370">
        <v>0</v>
      </c>
      <c r="BS167" s="370">
        <v>2514.58</v>
      </c>
      <c r="BT167" s="370">
        <v>0</v>
      </c>
      <c r="BU167" s="370">
        <v>0</v>
      </c>
      <c r="BV167" s="370">
        <v>0</v>
      </c>
      <c r="BW167" s="370">
        <v>0</v>
      </c>
      <c r="BX167" s="370">
        <v>0</v>
      </c>
      <c r="BY167" s="370">
        <v>0</v>
      </c>
      <c r="BZ167" s="370">
        <v>5029.17</v>
      </c>
      <c r="CA167" s="370">
        <v>0</v>
      </c>
      <c r="CB167" s="370">
        <v>0</v>
      </c>
      <c r="CC167" s="370">
        <v>8717.2199999999993</v>
      </c>
      <c r="CD167" s="370">
        <v>0</v>
      </c>
      <c r="CE167" s="370">
        <v>2514.58</v>
      </c>
      <c r="CF167" s="370">
        <v>0</v>
      </c>
      <c r="CG167" s="370">
        <v>0</v>
      </c>
      <c r="CH167" s="370">
        <v>0</v>
      </c>
      <c r="CI167" s="48" t="s">
        <v>1987</v>
      </c>
      <c r="CJ167" s="48" t="s">
        <v>1990</v>
      </c>
      <c r="CK167" s="48" t="s">
        <v>1990</v>
      </c>
      <c r="CL167" s="48" t="s">
        <v>2005</v>
      </c>
      <c r="CM167" s="48" t="s">
        <v>1990</v>
      </c>
      <c r="CN167" s="48" t="s">
        <v>1987</v>
      </c>
      <c r="CO167" s="48" t="str">
        <f t="shared" si="40"/>
        <v>2.1.1.9.1.2</v>
      </c>
      <c r="CP167" s="48" t="str">
        <f>+VLOOKUP(Tabla1[[#This Row],[ESPECÍFICA]],CLASIFICADOR_,2,0)</f>
        <v>2.1.1.9.1.2 - AGUINALDOS</v>
      </c>
      <c r="CQ167" s="48" t="str">
        <f>+VLOOKUP(Tabla1[[#This Row],[ESPECÍFICA]],CLASIFICADOR_,3,0)</f>
        <v>02.SERVIR</v>
      </c>
      <c r="CR167" s="48" t="str">
        <f>+VLOOKUP(Tabla1[[#This Row],[ESPECÍFICA]],CLASIFICADOR_,4,0)</f>
        <v xml:space="preserve"> </v>
      </c>
      <c r="CS167" s="48">
        <f>+VLOOKUP(Tabla1[[#This Row],[ESPECÍFICA]],CLASIFICADOR_,5,0)</f>
        <v>0</v>
      </c>
      <c r="CT167" s="113" t="str">
        <f>+VLOOKUP(Tabla1[[#This Row],[ESPECÍFICA]],CLASIFICADOR_,6,0)</f>
        <v>N/R</v>
      </c>
      <c r="CU167" s="48" t="str">
        <f>+VLOOKUP(Tabla1[[#This Row],[ESPECÍFICA]],CLASIFICADOR_,7,0)</f>
        <v>N/R</v>
      </c>
      <c r="CV167" s="48">
        <f>+VLOOKUP(Tabla1[[#This Row],[ESPECÍFICA]],CLASIFICADOR_,8,0)</f>
        <v>0</v>
      </c>
      <c r="CW167" s="113" t="str">
        <f>+CONCATENATE("2.",Tabla1[[#This Row],[generica]])</f>
        <v>2.1.PERSONAL Y OBLIGACIONES SOCIALES</v>
      </c>
      <c r="CX167" s="48" t="str">
        <f t="shared" si="29"/>
        <v>0010-OA</v>
      </c>
      <c r="CY167" s="113" t="str">
        <f t="shared" si="30"/>
        <v>0010-OA</v>
      </c>
      <c r="CZ167" s="20" t="str">
        <f t="shared" si="31"/>
        <v>0010-OA</v>
      </c>
      <c r="DA167" s="113" t="str">
        <f>+CONCATENATE(Tabla1[[#This Row],[CC COMPLETO]],Tabla1[[#This Row],[ESPECÍFICA]])</f>
        <v>0010-OA2.1.1.9.1.2</v>
      </c>
      <c r="DB167" s="49">
        <f t="shared" si="32"/>
        <v>16260.97</v>
      </c>
      <c r="DC167" s="49">
        <f t="shared" si="33"/>
        <v>16260.97</v>
      </c>
      <c r="DD167" s="49">
        <f t="shared" si="34"/>
        <v>16260.97</v>
      </c>
      <c r="DE167" s="49">
        <f t="shared" si="35"/>
        <v>0</v>
      </c>
      <c r="DF167" s="49">
        <f t="shared" si="36"/>
        <v>0</v>
      </c>
      <c r="DG167" s="49">
        <f t="shared" si="37"/>
        <v>14119.03</v>
      </c>
      <c r="DH167" s="49">
        <f t="shared" si="38"/>
        <v>14119.03</v>
      </c>
      <c r="DI167" s="50">
        <f t="shared" si="39"/>
        <v>0</v>
      </c>
      <c r="DJ167" s="78">
        <f>+SUM(Tabla1[[#This Row],[EJECUTADO 01]:[EJECUTADO 06]])</f>
        <v>5029.17</v>
      </c>
      <c r="DK167" s="78">
        <f>+Tabla1[[#This Row],[mto_devenga_01]]</f>
        <v>0</v>
      </c>
      <c r="DL167" s="78">
        <f>+Tabla1[[#This Row],[mto_devenga_02]]</f>
        <v>0</v>
      </c>
      <c r="DM167" s="78">
        <f>+Tabla1[[#This Row],[mto_devenga_03]]</f>
        <v>0</v>
      </c>
      <c r="DN167" s="78">
        <f>+Tabla1[[#This Row],[mto_devenga_04]]</f>
        <v>5029.17</v>
      </c>
      <c r="DO167" s="78">
        <f>+Tabla1[[#This Row],[mto_devenga_05]]</f>
        <v>0</v>
      </c>
      <c r="DP167" s="76">
        <f>+Tabla1[[#This Row],[mto_devenga_06]]</f>
        <v>0</v>
      </c>
      <c r="DQ167" s="76">
        <f>+Tabla1[[#This Row],[mto_devenga_07]]</f>
        <v>8717.2199999999993</v>
      </c>
      <c r="DR167" s="76">
        <f>+Tabla1[[#This Row],[mto_devenga_08]]</f>
        <v>0</v>
      </c>
      <c r="DS167" s="76">
        <f>+Tabla1[[#This Row],[mto_devenga_09]]</f>
        <v>2514.58</v>
      </c>
      <c r="DT167" s="76">
        <f>IFERROR(VLOOKUP(Tabla1[[#This Row],[COD SE]],PF_OCTUBRE,14,0),"0")</f>
        <v>0</v>
      </c>
      <c r="DU167" s="76">
        <f>IFERROR(VLOOKUP(Tabla1[[#This Row],[COD SE]],PF_OCTUBRE,15,0),"0")</f>
        <v>0</v>
      </c>
      <c r="DV167" s="76">
        <f>IFERROR(VLOOKUP(Tabla1[[#This Row],[COD SE]],PF_OCTUBRE,16,0),"0")</f>
        <v>15190</v>
      </c>
      <c r="DW167" s="76">
        <f>+SUM(Tabla1[[#This Row],[EJECUTADO 01]:[PF DICIEMBRE
]])</f>
        <v>31450.97</v>
      </c>
      <c r="DX167" s="76">
        <f>IFERROR(VLOOKUP(Tabla1[[#This Row],[COD SE]],PF_OCTUBRE,18,0),"0")</f>
        <v>0</v>
      </c>
      <c r="DY167" s="76">
        <f>IFERROR(VLOOKUP(Tabla1[[#This Row],[COD SE]],PF_OCTUBRE,19,0),"0")</f>
        <v>-1070.9699999999993</v>
      </c>
      <c r="DZ167" s="76">
        <f>IFERROR(VLOOKUP(Tabla1[[#This Row],[COD SE]],PF_OCTUBRE,20,0),"0")</f>
        <v>-1070.9699999999993</v>
      </c>
      <c r="EA167" s="76">
        <f>+Tabla1[[#This Row],[TOTAL EJEC REAL]]+Tabla1[[#This Row],[SALDO FINAL]]</f>
        <v>30380</v>
      </c>
      <c r="EB167" s="76">
        <f>IFERROR(VLOOKUP(Tabla1[[#This Row],[COD SE]],PF_OCTUBRE,22,0),"0")</f>
        <v>14119.03</v>
      </c>
      <c r="EC167" s="76">
        <f>+IFERROR(VLOOKUP(Tabla1[[#This Row],[COD SE]],SALDO_ESC_2,7,0),0)</f>
        <v>0</v>
      </c>
      <c r="ED167" s="76">
        <f>+IFERROR(VLOOKUP(Tabla1[[#This Row],[COD SE]],SALDO_ESC_3,7,0),0)</f>
        <v>-1070.9699999999993</v>
      </c>
      <c r="EE167" s="76">
        <f>+Tabla1[[#This Row],[mto_pim]]-Tabla1[[#This Row],[TRANSF ESC2 ]]</f>
        <v>30380</v>
      </c>
      <c r="EF167" s="76">
        <f>+Tabla1[[#This Row],[mto_pim]]-Tabla1[[#This Row],[TRANFS ESC 3 ]]</f>
        <v>31450.97</v>
      </c>
      <c r="EG167" s="76">
        <f>+IFERROR(VLOOKUP(Tabla1[[#This Row],[COD SE]],HISTORICO,4,0),0)</f>
        <v>0</v>
      </c>
      <c r="EH167" s="76">
        <f>+IFERROR(VLOOKUP(Tabla1[[#This Row],[COD SE]],HISTORICO,5,0),0)</f>
        <v>0</v>
      </c>
      <c r="EI167" s="76">
        <f>+IFERROR(VLOOKUP(Tabla1[[#This Row],[COD SE]],HISTORICO,6,0),0)</f>
        <v>0</v>
      </c>
      <c r="EJ167" s="76">
        <f>+IFERROR(VLOOKUP(Tabla1[[#This Row],[COD SE]],HISTORICO,7,0),0)</f>
        <v>0</v>
      </c>
      <c r="EK167" s="76">
        <f>+IFERROR(VLOOKUP(Tabla1[[#This Row],[COD SE]],HISTORICO,8,0),0)</f>
        <v>0</v>
      </c>
      <c r="EL167" s="76">
        <f>+IFERROR(VLOOKUP(Tabla1[[#This Row],[COD SE]],HISTORICO,9,0),0)</f>
        <v>0</v>
      </c>
      <c r="EM167" s="76">
        <f>+IFERROR(VLOOKUP(Tabla1[[#This Row],[COD SE]],HISTORICO,10,0),0)</f>
        <v>10160.83</v>
      </c>
      <c r="EN167" s="76">
        <f>+IFERROR(VLOOKUP(Tabla1[[#This Row],[COD SE]],HISTORICO,11,0),0)</f>
        <v>0</v>
      </c>
      <c r="EO167" s="76">
        <f>+IFERROR(VLOOKUP(Tabla1[[#This Row],[COD SE]],HISTORICO,12,0),0)</f>
        <v>0</v>
      </c>
      <c r="EP167" s="58">
        <f>+SUM(Tabla1[[#This Row],[EJECUTADO 01]:[EJECUTADO 03]])</f>
        <v>0</v>
      </c>
      <c r="EQ167" s="58">
        <f>+SUM(Tabla1[[#This Row],[EJECUTADO 04]:[EJECUTADO 06]])</f>
        <v>5029.17</v>
      </c>
      <c r="ER167" s="58">
        <f>+SUM(Tabla1[[#This Row],[EJECUTADO 07]:[EJECUTADO 09]])</f>
        <v>11231.8</v>
      </c>
      <c r="ES167" s="58">
        <f>+SUM(Tabla1[[#This Row],[PF OCTUBRE]:[PF DICIEMBRE
]])</f>
        <v>15190</v>
      </c>
      <c r="ET167" s="58">
        <f>+SUM(Tabla1[[#This Row],[EJECUTADO 01]:[EJECUTADO 09]])</f>
        <v>16260.97</v>
      </c>
    </row>
    <row r="168" spans="1:150" ht="12.75" customHeight="1" x14ac:dyDescent="0.2">
      <c r="A168" s="369">
        <v>2025</v>
      </c>
      <c r="B168" s="369" t="s">
        <v>1969</v>
      </c>
      <c r="C168" s="369" t="s">
        <v>1970</v>
      </c>
      <c r="D168" s="369" t="s">
        <v>1971</v>
      </c>
      <c r="E168" s="369">
        <v>1650</v>
      </c>
      <c r="F168" s="369" t="s">
        <v>1599</v>
      </c>
      <c r="G168" s="369" t="s">
        <v>1999</v>
      </c>
      <c r="H168" s="369" t="s">
        <v>1606</v>
      </c>
      <c r="I168" s="369" t="s">
        <v>2000</v>
      </c>
      <c r="J168" s="369" t="s">
        <v>2037</v>
      </c>
      <c r="K168" s="369" t="s">
        <v>1975</v>
      </c>
      <c r="L168" s="369" t="s">
        <v>2034</v>
      </c>
      <c r="M168" s="369" t="s">
        <v>2038</v>
      </c>
      <c r="N168" s="369">
        <v>3</v>
      </c>
      <c r="O168" s="369" t="s">
        <v>2046</v>
      </c>
      <c r="P168" s="369" t="s">
        <v>2032</v>
      </c>
      <c r="Q168" s="369">
        <v>43</v>
      </c>
      <c r="R168" s="369">
        <v>0</v>
      </c>
      <c r="S168" s="369">
        <v>0</v>
      </c>
      <c r="T168" s="369">
        <v>0</v>
      </c>
      <c r="U168" s="369">
        <v>10</v>
      </c>
      <c r="V168" s="369" t="s">
        <v>1980</v>
      </c>
      <c r="W168" s="369" t="s">
        <v>1981</v>
      </c>
      <c r="X168" s="369" t="s">
        <v>1982</v>
      </c>
      <c r="Y168" s="369" t="s">
        <v>1983</v>
      </c>
      <c r="Z168" s="369" t="s">
        <v>1984</v>
      </c>
      <c r="AA168" s="369" t="s">
        <v>2004</v>
      </c>
      <c r="AB168" s="369" t="s">
        <v>1986</v>
      </c>
      <c r="AC168" s="369" t="s">
        <v>1672</v>
      </c>
      <c r="AD168" s="369" t="s">
        <v>1673</v>
      </c>
      <c r="AE168" s="369" t="s">
        <v>1776</v>
      </c>
      <c r="AF168" s="369" t="s">
        <v>1777</v>
      </c>
      <c r="AG168" s="369" t="s">
        <v>1778</v>
      </c>
      <c r="AH168" s="369">
        <v>343000</v>
      </c>
      <c r="AI168" s="369">
        <v>43873</v>
      </c>
      <c r="AJ168" s="369">
        <v>386873</v>
      </c>
      <c r="AK168" s="370">
        <v>386870.87</v>
      </c>
      <c r="AL168" s="370">
        <v>386870.87</v>
      </c>
      <c r="AM168" s="370">
        <v>150454.9</v>
      </c>
      <c r="AN168" s="370">
        <v>0</v>
      </c>
      <c r="AO168" s="370">
        <v>0</v>
      </c>
      <c r="AP168" s="370">
        <v>0</v>
      </c>
      <c r="AQ168" s="370">
        <v>101466.38</v>
      </c>
      <c r="AR168" s="370">
        <v>0</v>
      </c>
      <c r="AS168" s="370">
        <v>0</v>
      </c>
      <c r="AT168" s="370">
        <v>32985.120000000003</v>
      </c>
      <c r="AU168" s="370">
        <v>651.6</v>
      </c>
      <c r="AV168" s="370">
        <v>101312.87</v>
      </c>
      <c r="AW168" s="370">
        <v>0</v>
      </c>
      <c r="AX168" s="370">
        <v>0</v>
      </c>
      <c r="AY168" s="370">
        <v>0</v>
      </c>
      <c r="AZ168" s="370">
        <v>44695.68</v>
      </c>
      <c r="BA168" s="370">
        <v>33546.959999999999</v>
      </c>
      <c r="BB168" s="370">
        <v>36244.1</v>
      </c>
      <c r="BC168" s="370">
        <v>30573.88</v>
      </c>
      <c r="BD168" s="370">
        <v>34372.46</v>
      </c>
      <c r="BE168" s="370">
        <v>33546.959999999999</v>
      </c>
      <c r="BF168" s="370">
        <v>2697.14</v>
      </c>
      <c r="BG168" s="370">
        <v>67183.679999999993</v>
      </c>
      <c r="BH168" s="370">
        <v>0</v>
      </c>
      <c r="BI168" s="370">
        <v>0</v>
      </c>
      <c r="BJ168" s="370">
        <v>0</v>
      </c>
      <c r="BK168" s="370">
        <v>0</v>
      </c>
      <c r="BL168" s="370">
        <v>22398.240000000002</v>
      </c>
      <c r="BM168" s="370">
        <v>55844.4</v>
      </c>
      <c r="BN168" s="370">
        <v>36244.1</v>
      </c>
      <c r="BO168" s="370">
        <v>0</v>
      </c>
      <c r="BP168" s="370">
        <v>31399.38</v>
      </c>
      <c r="BQ168" s="370">
        <v>67093.919999999998</v>
      </c>
      <c r="BR168" s="370">
        <v>2697.14</v>
      </c>
      <c r="BS168" s="370">
        <v>33546.959999999999</v>
      </c>
      <c r="BT168" s="370">
        <v>33636.720000000001</v>
      </c>
      <c r="BU168" s="370">
        <v>0</v>
      </c>
      <c r="BV168" s="370">
        <v>0</v>
      </c>
      <c r="BW168" s="370">
        <v>142480.70000000001</v>
      </c>
      <c r="BX168" s="370">
        <v>0</v>
      </c>
      <c r="BY168" s="370">
        <v>0</v>
      </c>
      <c r="BZ168" s="370">
        <v>0</v>
      </c>
      <c r="CA168" s="370">
        <v>101466.38</v>
      </c>
      <c r="CB168" s="370">
        <v>0</v>
      </c>
      <c r="CC168" s="370">
        <v>0</v>
      </c>
      <c r="CD168" s="370">
        <v>32985.120000000003</v>
      </c>
      <c r="CE168" s="370">
        <v>651.6</v>
      </c>
      <c r="CF168" s="370">
        <v>0</v>
      </c>
      <c r="CG168" s="370">
        <v>0</v>
      </c>
      <c r="CH168" s="370">
        <v>0</v>
      </c>
      <c r="CI168" s="48" t="s">
        <v>1987</v>
      </c>
      <c r="CJ168" s="48" t="s">
        <v>1991</v>
      </c>
      <c r="CK168" s="48" t="s">
        <v>1987</v>
      </c>
      <c r="CL168" s="48" t="s">
        <v>1991</v>
      </c>
      <c r="CM168" s="48" t="s">
        <v>1990</v>
      </c>
      <c r="CN168" s="48" t="s">
        <v>1990</v>
      </c>
      <c r="CO168" s="48" t="str">
        <f t="shared" si="40"/>
        <v>2.3.2.3.1.1</v>
      </c>
      <c r="CP168" s="48" t="str">
        <f>+VLOOKUP(Tabla1[[#This Row],[ESPECÍFICA]],CLASIFICADOR_,2,0)</f>
        <v>2.3.2.3.1.1 - SERVICIOS DE LIMPIEZA E HIGIENE</v>
      </c>
      <c r="CQ168" s="48" t="str">
        <f>+VLOOKUP(Tabla1[[#This Row],[ESPECÍFICA]],CLASIFICADOR_,3,0)</f>
        <v>2.3.2.3 - SERVICIOS DE LIMPIEZA, SEGURIDAD Y VIGILANCIA</v>
      </c>
      <c r="CR168" s="48" t="str">
        <f>+VLOOKUP(Tabla1[[#This Row],[ESPECÍFICA]],CLASIFICADOR_,4,0)</f>
        <v xml:space="preserve"> </v>
      </c>
      <c r="CS168" s="48">
        <f>+VLOOKUP(Tabla1[[#This Row],[ESPECÍFICA]],CLASIFICADOR_,5,0)</f>
        <v>0</v>
      </c>
      <c r="CT168" s="113" t="str">
        <f>+VLOOKUP(Tabla1[[#This Row],[ESPECÍFICA]],CLASIFICADOR_,6,0)</f>
        <v>N/R</v>
      </c>
      <c r="CU168" s="48" t="str">
        <f>+VLOOKUP(Tabla1[[#This Row],[ESPECÍFICA]],CLASIFICADOR_,7,0)</f>
        <v>N/R</v>
      </c>
      <c r="CV168" s="48">
        <f>+VLOOKUP(Tabla1[[#This Row],[ESPECÍFICA]],CLASIFICADOR_,8,0)</f>
        <v>0</v>
      </c>
      <c r="CW168" s="113" t="str">
        <f>+CONCATENATE("2.",Tabla1[[#This Row],[generica]])</f>
        <v>2.3.BIENES Y SERVICIOS</v>
      </c>
      <c r="CX168" s="48" t="str">
        <f t="shared" si="29"/>
        <v>0010-OA</v>
      </c>
      <c r="CY168" s="113" t="str">
        <f t="shared" si="30"/>
        <v>0010-OA</v>
      </c>
      <c r="CZ168" s="20" t="str">
        <f t="shared" si="31"/>
        <v>0010-OA</v>
      </c>
      <c r="DA168" s="113" t="str">
        <f>+CONCATENATE(Tabla1[[#This Row],[CC COMPLETO]],Tabla1[[#This Row],[ESPECÍFICA]])</f>
        <v>0010-OA2.3.2.3.1.1</v>
      </c>
      <c r="DB168" s="49">
        <f t="shared" si="32"/>
        <v>386870.87</v>
      </c>
      <c r="DC168" s="49">
        <f t="shared" si="33"/>
        <v>282860.86</v>
      </c>
      <c r="DD168" s="49">
        <f t="shared" si="34"/>
        <v>282860.86</v>
      </c>
      <c r="DE168" s="49">
        <f t="shared" si="35"/>
        <v>2.1300000000046566</v>
      </c>
      <c r="DF168" s="49">
        <f t="shared" si="36"/>
        <v>0</v>
      </c>
      <c r="DG168" s="49">
        <f t="shared" si="37"/>
        <v>104010.01000000001</v>
      </c>
      <c r="DH168" s="49">
        <f t="shared" si="38"/>
        <v>104012.14000000001</v>
      </c>
      <c r="DI168" s="50">
        <f t="shared" si="39"/>
        <v>0.82466723032069966</v>
      </c>
      <c r="DJ168" s="78">
        <f>+SUM(Tabla1[[#This Row],[EJECUTADO 01]:[EJECUTADO 06]])</f>
        <v>179433.08</v>
      </c>
      <c r="DK168" s="78">
        <f>+Tabla1[[#This Row],[mto_devenga_01]]</f>
        <v>0</v>
      </c>
      <c r="DL168" s="78">
        <f>+Tabla1[[#This Row],[mto_devenga_02]]</f>
        <v>44695.68</v>
      </c>
      <c r="DM168" s="78">
        <f>+Tabla1[[#This Row],[mto_devenga_03]]</f>
        <v>33546.959999999999</v>
      </c>
      <c r="DN168" s="78">
        <f>+Tabla1[[#This Row],[mto_devenga_04]]</f>
        <v>36244.1</v>
      </c>
      <c r="DO168" s="78">
        <f>+Tabla1[[#This Row],[mto_devenga_05]]</f>
        <v>30573.88</v>
      </c>
      <c r="DP168" s="76">
        <f>+Tabla1[[#This Row],[mto_devenga_06]]</f>
        <v>34372.46</v>
      </c>
      <c r="DQ168" s="76">
        <f>+Tabla1[[#This Row],[mto_devenga_07]]</f>
        <v>33546.959999999999</v>
      </c>
      <c r="DR168" s="76">
        <f>+Tabla1[[#This Row],[mto_devenga_08]]</f>
        <v>2697.14</v>
      </c>
      <c r="DS168" s="76">
        <f>+Tabla1[[#This Row],[mto_devenga_09]]</f>
        <v>67183.679999999993</v>
      </c>
      <c r="DT168" s="76">
        <f>IFERROR(VLOOKUP(Tabla1[[#This Row],[COD SE]],PF_OCTUBRE,14,0),"0")</f>
        <v>33770.959999999999</v>
      </c>
      <c r="DU168" s="76">
        <f>IFERROR(VLOOKUP(Tabla1[[#This Row],[COD SE]],PF_OCTUBRE,15,0),"0")</f>
        <v>33770.959999999999</v>
      </c>
      <c r="DV168" s="76">
        <f>IFERROR(VLOOKUP(Tabla1[[#This Row],[COD SE]],PF_OCTUBRE,16,0),"0")</f>
        <v>64096.220000000008</v>
      </c>
      <c r="DW168" s="76">
        <f>+SUM(Tabla1[[#This Row],[EJECUTADO 01]:[PF DICIEMBRE
]])</f>
        <v>414499.00000000006</v>
      </c>
      <c r="DX168" s="76">
        <f>IFERROR(VLOOKUP(Tabla1[[#This Row],[COD SE]],PF_OCTUBRE,18,0),"0")</f>
        <v>0</v>
      </c>
      <c r="DY168" s="76">
        <f>IFERROR(VLOOKUP(Tabla1[[#This Row],[COD SE]],PF_OCTUBRE,19,0),"0")</f>
        <v>0</v>
      </c>
      <c r="DZ168" s="76">
        <f>IFERROR(VLOOKUP(Tabla1[[#This Row],[COD SE]],PF_OCTUBRE,20,0),"0")</f>
        <v>0</v>
      </c>
      <c r="EA168" s="76">
        <f>+Tabla1[[#This Row],[TOTAL EJEC REAL]]+Tabla1[[#This Row],[SALDO FINAL]]</f>
        <v>414499.00000000006</v>
      </c>
      <c r="EB168" s="76">
        <f>IFERROR(VLOOKUP(Tabla1[[#This Row],[COD SE]],PF_OCTUBRE,22,0),"0")</f>
        <v>64096.220000000008</v>
      </c>
      <c r="EC168" s="76">
        <f>+IFERROR(VLOOKUP(Tabla1[[#This Row],[COD SE]],SALDO_ESC_2,7,0),0)</f>
        <v>0</v>
      </c>
      <c r="ED168" s="76">
        <f>+IFERROR(VLOOKUP(Tabla1[[#This Row],[COD SE]],SALDO_ESC_3,7,0),0)</f>
        <v>0</v>
      </c>
      <c r="EE168" s="76">
        <f>+Tabla1[[#This Row],[mto_pim]]-Tabla1[[#This Row],[TRANSF ESC2 ]]</f>
        <v>386873</v>
      </c>
      <c r="EF168" s="76">
        <f>+Tabla1[[#This Row],[mto_pim]]-Tabla1[[#This Row],[TRANFS ESC 3 ]]</f>
        <v>386873</v>
      </c>
      <c r="EG168" s="76">
        <f>+IFERROR(VLOOKUP(Tabla1[[#This Row],[COD SE]],HISTORICO,4,0),0)</f>
        <v>27750</v>
      </c>
      <c r="EH168" s="76">
        <f>+IFERROR(VLOOKUP(Tabla1[[#This Row],[COD SE]],HISTORICO,5,0),0)</f>
        <v>50303</v>
      </c>
      <c r="EI168" s="76">
        <f>+IFERROR(VLOOKUP(Tabla1[[#This Row],[COD SE]],HISTORICO,6,0),0)</f>
        <v>35953.96</v>
      </c>
      <c r="EJ168" s="76">
        <f>+IFERROR(VLOOKUP(Tabla1[[#This Row],[COD SE]],HISTORICO,7,0),0)</f>
        <v>67567.320000000007</v>
      </c>
      <c r="EK168" s="76">
        <f>+IFERROR(VLOOKUP(Tabla1[[#This Row],[COD SE]],HISTORICO,8,0),0)</f>
        <v>31400.36</v>
      </c>
      <c r="EL168" s="76">
        <f>+IFERROR(VLOOKUP(Tabla1[[#This Row],[COD SE]],HISTORICO,9,0),0)</f>
        <v>34372.46</v>
      </c>
      <c r="EM168" s="76">
        <f>+IFERROR(VLOOKUP(Tabla1[[#This Row],[COD SE]],HISTORICO,10,0),0)</f>
        <v>33546.959999999999</v>
      </c>
      <c r="EN168" s="76">
        <f>+IFERROR(VLOOKUP(Tabla1[[#This Row],[COD SE]],HISTORICO,11,0),0)</f>
        <v>36244.1</v>
      </c>
      <c r="EO168" s="76">
        <f>+IFERROR(VLOOKUP(Tabla1[[#This Row],[COD SE]],HISTORICO,12,0),0)</f>
        <v>67183.679999999993</v>
      </c>
      <c r="EP168" s="58">
        <f>+SUM(Tabla1[[#This Row],[EJECUTADO 01]:[EJECUTADO 03]])</f>
        <v>78242.64</v>
      </c>
      <c r="EQ168" s="58">
        <f>+SUM(Tabla1[[#This Row],[EJECUTADO 04]:[EJECUTADO 06]])</f>
        <v>101190.44</v>
      </c>
      <c r="ER168" s="58">
        <f>+SUM(Tabla1[[#This Row],[EJECUTADO 07]:[EJECUTADO 09]])</f>
        <v>103427.78</v>
      </c>
      <c r="ES168" s="58">
        <f>+SUM(Tabla1[[#This Row],[PF OCTUBRE]:[PF DICIEMBRE
]])</f>
        <v>131638.14000000001</v>
      </c>
      <c r="ET168" s="58">
        <f>+SUM(Tabla1[[#This Row],[EJECUTADO 01]:[EJECUTADO 09]])</f>
        <v>282860.86</v>
      </c>
    </row>
    <row r="169" spans="1:150" ht="12.75" customHeight="1" x14ac:dyDescent="0.2">
      <c r="A169" s="369">
        <v>2025</v>
      </c>
      <c r="B169" s="369" t="s">
        <v>1969</v>
      </c>
      <c r="C169" s="369" t="s">
        <v>1970</v>
      </c>
      <c r="D169" s="369" t="s">
        <v>1971</v>
      </c>
      <c r="E169" s="369">
        <v>1650</v>
      </c>
      <c r="F169" s="369" t="s">
        <v>1599</v>
      </c>
      <c r="G169" s="369" t="s">
        <v>1999</v>
      </c>
      <c r="H169" s="369" t="s">
        <v>1606</v>
      </c>
      <c r="I169" s="369" t="s">
        <v>2000</v>
      </c>
      <c r="J169" s="369" t="s">
        <v>2037</v>
      </c>
      <c r="K169" s="369" t="s">
        <v>1975</v>
      </c>
      <c r="L169" s="369" t="s">
        <v>2034</v>
      </c>
      <c r="M169" s="369" t="s">
        <v>2038</v>
      </c>
      <c r="N169" s="369">
        <v>3</v>
      </c>
      <c r="O169" s="369" t="s">
        <v>2046</v>
      </c>
      <c r="P169" s="369" t="s">
        <v>2032</v>
      </c>
      <c r="Q169" s="369">
        <v>43</v>
      </c>
      <c r="R169" s="369">
        <v>0</v>
      </c>
      <c r="S169" s="369">
        <v>0</v>
      </c>
      <c r="T169" s="369">
        <v>0</v>
      </c>
      <c r="U169" s="369">
        <v>10</v>
      </c>
      <c r="V169" s="369" t="s">
        <v>1980</v>
      </c>
      <c r="W169" s="369" t="s">
        <v>1981</v>
      </c>
      <c r="X169" s="369" t="s">
        <v>1982</v>
      </c>
      <c r="Y169" s="369" t="s">
        <v>1983</v>
      </c>
      <c r="Z169" s="369" t="s">
        <v>1984</v>
      </c>
      <c r="AA169" s="369" t="s">
        <v>2004</v>
      </c>
      <c r="AB169" s="369" t="s">
        <v>1986</v>
      </c>
      <c r="AC169" s="369" t="s">
        <v>1672</v>
      </c>
      <c r="AD169" s="369" t="s">
        <v>1673</v>
      </c>
      <c r="AE169" s="369" t="s">
        <v>1693</v>
      </c>
      <c r="AF169" s="369" t="s">
        <v>1694</v>
      </c>
      <c r="AG169" s="369" t="s">
        <v>1695</v>
      </c>
      <c r="AH169" s="369">
        <v>23840</v>
      </c>
      <c r="AI169" s="369">
        <v>-3040</v>
      </c>
      <c r="AJ169" s="369">
        <v>20800</v>
      </c>
      <c r="AK169" s="370">
        <v>19200</v>
      </c>
      <c r="AL169" s="370">
        <v>19200</v>
      </c>
      <c r="AM169" s="370">
        <v>12800</v>
      </c>
      <c r="AN169" s="370">
        <v>0</v>
      </c>
      <c r="AO169" s="370">
        <v>0</v>
      </c>
      <c r="AP169" s="370">
        <v>0</v>
      </c>
      <c r="AQ169" s="370">
        <v>0</v>
      </c>
      <c r="AR169" s="370">
        <v>0</v>
      </c>
      <c r="AS169" s="370">
        <v>0</v>
      </c>
      <c r="AT169" s="370">
        <v>6400</v>
      </c>
      <c r="AU169" s="370">
        <v>0</v>
      </c>
      <c r="AV169" s="370">
        <v>0</v>
      </c>
      <c r="AW169" s="370">
        <v>0</v>
      </c>
      <c r="AX169" s="370">
        <v>0</v>
      </c>
      <c r="AY169" s="370">
        <v>1600</v>
      </c>
      <c r="AZ169" s="370">
        <v>1600</v>
      </c>
      <c r="BA169" s="370">
        <v>0</v>
      </c>
      <c r="BB169" s="370">
        <v>1600</v>
      </c>
      <c r="BC169" s="370">
        <v>3200</v>
      </c>
      <c r="BD169" s="370">
        <v>0</v>
      </c>
      <c r="BE169" s="370">
        <v>1600</v>
      </c>
      <c r="BF169" s="370">
        <v>1600</v>
      </c>
      <c r="BG169" s="370">
        <v>1600</v>
      </c>
      <c r="BH169" s="370">
        <v>1600</v>
      </c>
      <c r="BI169" s="370">
        <v>0</v>
      </c>
      <c r="BJ169" s="370">
        <v>0</v>
      </c>
      <c r="BK169" s="370">
        <v>1600</v>
      </c>
      <c r="BL169" s="370">
        <v>0</v>
      </c>
      <c r="BM169" s="370">
        <v>1600</v>
      </c>
      <c r="BN169" s="370">
        <v>1600</v>
      </c>
      <c r="BO169" s="370">
        <v>0</v>
      </c>
      <c r="BP169" s="370">
        <v>3200</v>
      </c>
      <c r="BQ169" s="370">
        <v>1600</v>
      </c>
      <c r="BR169" s="370">
        <v>1600</v>
      </c>
      <c r="BS169" s="370">
        <v>1600</v>
      </c>
      <c r="BT169" s="370">
        <v>1600</v>
      </c>
      <c r="BU169" s="370">
        <v>0</v>
      </c>
      <c r="BV169" s="370">
        <v>0</v>
      </c>
      <c r="BW169" s="370">
        <v>12800</v>
      </c>
      <c r="BX169" s="370">
        <v>0</v>
      </c>
      <c r="BY169" s="370">
        <v>0</v>
      </c>
      <c r="BZ169" s="370">
        <v>0</v>
      </c>
      <c r="CA169" s="370">
        <v>0</v>
      </c>
      <c r="CB169" s="370">
        <v>0</v>
      </c>
      <c r="CC169" s="370">
        <v>0</v>
      </c>
      <c r="CD169" s="370">
        <v>1600</v>
      </c>
      <c r="CE169" s="370">
        <v>0</v>
      </c>
      <c r="CF169" s="370">
        <v>0</v>
      </c>
      <c r="CG169" s="370">
        <v>0</v>
      </c>
      <c r="CH169" s="370">
        <v>0</v>
      </c>
      <c r="CI169" s="48" t="s">
        <v>1987</v>
      </c>
      <c r="CJ169" s="48" t="s">
        <v>1991</v>
      </c>
      <c r="CK169" s="48" t="s">
        <v>1987</v>
      </c>
      <c r="CL169" s="48" t="s">
        <v>2011</v>
      </c>
      <c r="CM169" s="48" t="s">
        <v>1990</v>
      </c>
      <c r="CN169" s="48" t="s">
        <v>1998</v>
      </c>
      <c r="CO169" s="48" t="str">
        <f t="shared" si="40"/>
        <v>2.3.2.5.1.99</v>
      </c>
      <c r="CP169" s="48" t="str">
        <f>+VLOOKUP(Tabla1[[#This Row],[ESPECÍFICA]],CLASIFICADOR_,2,0)</f>
        <v>2.3.2.5.1.99 - DE OTROS BIENES Y ACTIVOS</v>
      </c>
      <c r="CQ169" s="48" t="str">
        <f>+VLOOKUP(Tabla1[[#This Row],[ESPECÍFICA]],CLASIFICADOR_,3,0)</f>
        <v>2.3.2.5 - ALQUILERES DE MUEBLES E INMUEBLES</v>
      </c>
      <c r="CR169" s="48" t="str">
        <f>+VLOOKUP(Tabla1[[#This Row],[ESPECÍFICA]],CLASIFICADOR_,4,0)</f>
        <v xml:space="preserve"> </v>
      </c>
      <c r="CS169" s="48">
        <f>+VLOOKUP(Tabla1[[#This Row],[ESPECÍFICA]],CLASIFICADOR_,5,0)</f>
        <v>0</v>
      </c>
      <c r="CT169" s="113" t="str">
        <f>+VLOOKUP(Tabla1[[#This Row],[ESPECÍFICA]],CLASIFICADOR_,6,0)</f>
        <v>N/R</v>
      </c>
      <c r="CU169" s="48" t="str">
        <f>+VLOOKUP(Tabla1[[#This Row],[ESPECÍFICA]],CLASIFICADOR_,7,0)</f>
        <v>N/R</v>
      </c>
      <c r="CV169" s="48">
        <f>+VLOOKUP(Tabla1[[#This Row],[ESPECÍFICA]],CLASIFICADOR_,8,0)</f>
        <v>0</v>
      </c>
      <c r="CW169" s="113" t="str">
        <f>+CONCATENATE("2.",Tabla1[[#This Row],[generica]])</f>
        <v>2.3.BIENES Y SERVICIOS</v>
      </c>
      <c r="CX169" s="48" t="str">
        <f t="shared" si="29"/>
        <v>0010-OA</v>
      </c>
      <c r="CY169" s="113" t="str">
        <f t="shared" si="30"/>
        <v>0010-OA</v>
      </c>
      <c r="CZ169" s="20" t="str">
        <f t="shared" si="31"/>
        <v>0010-OA</v>
      </c>
      <c r="DA169" s="113" t="str">
        <f>+CONCATENATE(Tabla1[[#This Row],[CC COMPLETO]],Tabla1[[#This Row],[ESPECÍFICA]])</f>
        <v>0010-OA2.3.2.5.1.99</v>
      </c>
      <c r="DB169" s="49">
        <f t="shared" si="32"/>
        <v>19200</v>
      </c>
      <c r="DC169" s="49">
        <f t="shared" si="33"/>
        <v>14400</v>
      </c>
      <c r="DD169" s="49">
        <f t="shared" si="34"/>
        <v>14400</v>
      </c>
      <c r="DE169" s="49">
        <f t="shared" si="35"/>
        <v>1600</v>
      </c>
      <c r="DF169" s="49">
        <f t="shared" si="36"/>
        <v>0</v>
      </c>
      <c r="DG169" s="49">
        <f t="shared" si="37"/>
        <v>4800</v>
      </c>
      <c r="DH169" s="49">
        <f t="shared" si="38"/>
        <v>6400</v>
      </c>
      <c r="DI169" s="50">
        <f t="shared" si="39"/>
        <v>0.60402684563758391</v>
      </c>
      <c r="DJ169" s="78">
        <f>+SUM(Tabla1[[#This Row],[EJECUTADO 01]:[EJECUTADO 06]])</f>
        <v>8000</v>
      </c>
      <c r="DK169" s="78">
        <f>+Tabla1[[#This Row],[mto_devenga_01]]</f>
        <v>1600</v>
      </c>
      <c r="DL169" s="78">
        <f>+Tabla1[[#This Row],[mto_devenga_02]]</f>
        <v>1600</v>
      </c>
      <c r="DM169" s="78">
        <f>+Tabla1[[#This Row],[mto_devenga_03]]</f>
        <v>0</v>
      </c>
      <c r="DN169" s="78">
        <f>+Tabla1[[#This Row],[mto_devenga_04]]</f>
        <v>1600</v>
      </c>
      <c r="DO169" s="78">
        <f>+Tabla1[[#This Row],[mto_devenga_05]]</f>
        <v>3200</v>
      </c>
      <c r="DP169" s="76">
        <f>+Tabla1[[#This Row],[mto_devenga_06]]</f>
        <v>0</v>
      </c>
      <c r="DQ169" s="76">
        <f>+Tabla1[[#This Row],[mto_devenga_07]]</f>
        <v>1600</v>
      </c>
      <c r="DR169" s="76">
        <f>+Tabla1[[#This Row],[mto_devenga_08]]</f>
        <v>1600</v>
      </c>
      <c r="DS169" s="76">
        <f>+Tabla1[[#This Row],[mto_devenga_09]]</f>
        <v>1600</v>
      </c>
      <c r="DT169" s="76">
        <f>IFERROR(VLOOKUP(Tabla1[[#This Row],[COD SE]],PF_OCTUBRE,14,0),"0")</f>
        <v>1600</v>
      </c>
      <c r="DU169" s="76">
        <f>IFERROR(VLOOKUP(Tabla1[[#This Row],[COD SE]],PF_OCTUBRE,15,0),"0")</f>
        <v>1600</v>
      </c>
      <c r="DV169" s="76">
        <f>IFERROR(VLOOKUP(Tabla1[[#This Row],[COD SE]],PF_OCTUBRE,16,0),"0")</f>
        <v>4800</v>
      </c>
      <c r="DW169" s="76">
        <f>+SUM(Tabla1[[#This Row],[EJECUTADO 01]:[PF DICIEMBRE
]])</f>
        <v>20800</v>
      </c>
      <c r="DX169" s="76">
        <f>IFERROR(VLOOKUP(Tabla1[[#This Row],[COD SE]],PF_OCTUBRE,18,0),"0")</f>
        <v>0</v>
      </c>
      <c r="DY169" s="76">
        <f>IFERROR(VLOOKUP(Tabla1[[#This Row],[COD SE]],PF_OCTUBRE,19,0),"0")</f>
        <v>0</v>
      </c>
      <c r="DZ169" s="76">
        <f>IFERROR(VLOOKUP(Tabla1[[#This Row],[COD SE]],PF_OCTUBRE,20,0),"0")</f>
        <v>0</v>
      </c>
      <c r="EA169" s="76">
        <f>+Tabla1[[#This Row],[TOTAL EJEC REAL]]+Tabla1[[#This Row],[SALDO FINAL]]</f>
        <v>20800</v>
      </c>
      <c r="EB169" s="76">
        <f>IFERROR(VLOOKUP(Tabla1[[#This Row],[COD SE]],PF_OCTUBRE,22,0),"0")</f>
        <v>4800</v>
      </c>
      <c r="EC169" s="76">
        <f>+IFERROR(VLOOKUP(Tabla1[[#This Row],[COD SE]],SALDO_ESC_2,7,0),0)</f>
        <v>0</v>
      </c>
      <c r="ED169" s="76">
        <f>+IFERROR(VLOOKUP(Tabla1[[#This Row],[COD SE]],SALDO_ESC_3,7,0),0)</f>
        <v>0</v>
      </c>
      <c r="EE169" s="76">
        <f>+Tabla1[[#This Row],[mto_pim]]-Tabla1[[#This Row],[TRANSF ESC2 ]]</f>
        <v>20800</v>
      </c>
      <c r="EF169" s="76">
        <f>+Tabla1[[#This Row],[mto_pim]]-Tabla1[[#This Row],[TRANFS ESC 3 ]]</f>
        <v>20800</v>
      </c>
      <c r="EG169" s="76">
        <f>+IFERROR(VLOOKUP(Tabla1[[#This Row],[COD SE]],HISTORICO,4,0),0)</f>
        <v>1600</v>
      </c>
      <c r="EH169" s="76">
        <f>+IFERROR(VLOOKUP(Tabla1[[#This Row],[COD SE]],HISTORICO,5,0),0)</f>
        <v>1600</v>
      </c>
      <c r="EI169" s="76">
        <f>+IFERROR(VLOOKUP(Tabla1[[#This Row],[COD SE]],HISTORICO,6,0),0)</f>
        <v>1600</v>
      </c>
      <c r="EJ169" s="76">
        <f>+IFERROR(VLOOKUP(Tabla1[[#This Row],[COD SE]],HISTORICO,7,0),0)</f>
        <v>3200</v>
      </c>
      <c r="EK169" s="76">
        <f>+IFERROR(VLOOKUP(Tabla1[[#This Row],[COD SE]],HISTORICO,8,0),0)</f>
        <v>1600</v>
      </c>
      <c r="EL169" s="76">
        <f>+IFERROR(VLOOKUP(Tabla1[[#This Row],[COD SE]],HISTORICO,9,0),0)</f>
        <v>0</v>
      </c>
      <c r="EM169" s="76">
        <f>+IFERROR(VLOOKUP(Tabla1[[#This Row],[COD SE]],HISTORICO,10,0),0)</f>
        <v>1600</v>
      </c>
      <c r="EN169" s="76">
        <f>+IFERROR(VLOOKUP(Tabla1[[#This Row],[COD SE]],HISTORICO,11,0),0)</f>
        <v>3200</v>
      </c>
      <c r="EO169" s="76">
        <f>+IFERROR(VLOOKUP(Tabla1[[#This Row],[COD SE]],HISTORICO,12,0),0)</f>
        <v>1600</v>
      </c>
      <c r="EP169" s="58">
        <f>+SUM(Tabla1[[#This Row],[EJECUTADO 01]:[EJECUTADO 03]])</f>
        <v>3200</v>
      </c>
      <c r="EQ169" s="58">
        <f>+SUM(Tabla1[[#This Row],[EJECUTADO 04]:[EJECUTADO 06]])</f>
        <v>4800</v>
      </c>
      <c r="ER169" s="58">
        <f>+SUM(Tabla1[[#This Row],[EJECUTADO 07]:[EJECUTADO 09]])</f>
        <v>4800</v>
      </c>
      <c r="ES169" s="58">
        <f>+SUM(Tabla1[[#This Row],[PF OCTUBRE]:[PF DICIEMBRE
]])</f>
        <v>8000</v>
      </c>
      <c r="ET169" s="58">
        <f>+SUM(Tabla1[[#This Row],[EJECUTADO 01]:[EJECUTADO 09]])</f>
        <v>12800</v>
      </c>
    </row>
    <row r="170" spans="1:150" ht="12.75" customHeight="1" x14ac:dyDescent="0.2">
      <c r="A170" s="369">
        <v>2025</v>
      </c>
      <c r="B170" s="369" t="s">
        <v>1969</v>
      </c>
      <c r="C170" s="369" t="s">
        <v>1970</v>
      </c>
      <c r="D170" s="369" t="s">
        <v>1971</v>
      </c>
      <c r="E170" s="369">
        <v>1650</v>
      </c>
      <c r="F170" s="369" t="s">
        <v>1599</v>
      </c>
      <c r="G170" s="369" t="s">
        <v>1999</v>
      </c>
      <c r="H170" s="369" t="s">
        <v>1606</v>
      </c>
      <c r="I170" s="369" t="s">
        <v>2000</v>
      </c>
      <c r="J170" s="369" t="s">
        <v>2037</v>
      </c>
      <c r="K170" s="369" t="s">
        <v>1975</v>
      </c>
      <c r="L170" s="369" t="s">
        <v>2034</v>
      </c>
      <c r="M170" s="369" t="s">
        <v>2038</v>
      </c>
      <c r="N170" s="369">
        <v>3</v>
      </c>
      <c r="O170" s="369" t="s">
        <v>2046</v>
      </c>
      <c r="P170" s="369" t="s">
        <v>2032</v>
      </c>
      <c r="Q170" s="369">
        <v>43</v>
      </c>
      <c r="R170" s="369">
        <v>0</v>
      </c>
      <c r="S170" s="369">
        <v>0</v>
      </c>
      <c r="T170" s="369">
        <v>0</v>
      </c>
      <c r="U170" s="369">
        <v>10</v>
      </c>
      <c r="V170" s="369" t="s">
        <v>1980</v>
      </c>
      <c r="W170" s="369" t="s">
        <v>1981</v>
      </c>
      <c r="X170" s="369" t="s">
        <v>1982</v>
      </c>
      <c r="Y170" s="369" t="s">
        <v>1983</v>
      </c>
      <c r="Z170" s="369" t="s">
        <v>1984</v>
      </c>
      <c r="AA170" s="369" t="s">
        <v>2004</v>
      </c>
      <c r="AB170" s="369" t="s">
        <v>1986</v>
      </c>
      <c r="AC170" s="369" t="s">
        <v>1672</v>
      </c>
      <c r="AD170" s="369" t="s">
        <v>1673</v>
      </c>
      <c r="AE170" s="369" t="s">
        <v>1736</v>
      </c>
      <c r="AF170" s="369" t="s">
        <v>1782</v>
      </c>
      <c r="AG170" s="369" t="s">
        <v>1768</v>
      </c>
      <c r="AH170" s="369">
        <v>17097</v>
      </c>
      <c r="AI170" s="369">
        <v>-10395</v>
      </c>
      <c r="AJ170" s="369">
        <v>6702</v>
      </c>
      <c r="AK170" s="370">
        <v>6701.36</v>
      </c>
      <c r="AL170" s="370">
        <v>6701.36</v>
      </c>
      <c r="AM170" s="370">
        <v>697.89</v>
      </c>
      <c r="AN170" s="370">
        <v>0</v>
      </c>
      <c r="AO170" s="370">
        <v>0</v>
      </c>
      <c r="AP170" s="370">
        <v>0</v>
      </c>
      <c r="AQ170" s="370">
        <v>0</v>
      </c>
      <c r="AR170" s="370">
        <v>980</v>
      </c>
      <c r="AS170" s="370">
        <v>0</v>
      </c>
      <c r="AT170" s="370">
        <v>0</v>
      </c>
      <c r="AU170" s="370">
        <v>5023.47</v>
      </c>
      <c r="AV170" s="370">
        <v>0</v>
      </c>
      <c r="AW170" s="370">
        <v>0</v>
      </c>
      <c r="AX170" s="370">
        <v>0</v>
      </c>
      <c r="AY170" s="370">
        <v>0</v>
      </c>
      <c r="AZ170" s="370">
        <v>0</v>
      </c>
      <c r="BA170" s="370">
        <v>0</v>
      </c>
      <c r="BB170" s="370">
        <v>0</v>
      </c>
      <c r="BC170" s="370">
        <v>0</v>
      </c>
      <c r="BD170" s="370">
        <v>0</v>
      </c>
      <c r="BE170" s="370">
        <v>980</v>
      </c>
      <c r="BF170" s="370">
        <v>0</v>
      </c>
      <c r="BG170" s="370">
        <v>697.89</v>
      </c>
      <c r="BH170" s="370">
        <v>5023.47</v>
      </c>
      <c r="BI170" s="370">
        <v>0</v>
      </c>
      <c r="BJ170" s="370">
        <v>0</v>
      </c>
      <c r="BK170" s="370">
        <v>0</v>
      </c>
      <c r="BL170" s="370">
        <v>0</v>
      </c>
      <c r="BM170" s="370">
        <v>0</v>
      </c>
      <c r="BN170" s="370">
        <v>0</v>
      </c>
      <c r="BO170" s="370">
        <v>0</v>
      </c>
      <c r="BP170" s="370">
        <v>0</v>
      </c>
      <c r="BQ170" s="370">
        <v>0</v>
      </c>
      <c r="BR170" s="370">
        <v>980</v>
      </c>
      <c r="BS170" s="370">
        <v>697.89</v>
      </c>
      <c r="BT170" s="370">
        <v>5023.47</v>
      </c>
      <c r="BU170" s="370">
        <v>0</v>
      </c>
      <c r="BV170" s="370">
        <v>0</v>
      </c>
      <c r="BW170" s="370">
        <v>697.89</v>
      </c>
      <c r="BX170" s="370">
        <v>0</v>
      </c>
      <c r="BY170" s="370">
        <v>0</v>
      </c>
      <c r="BZ170" s="370">
        <v>0</v>
      </c>
      <c r="CA170" s="370">
        <v>0</v>
      </c>
      <c r="CB170" s="370">
        <v>980</v>
      </c>
      <c r="CC170" s="370">
        <v>0</v>
      </c>
      <c r="CD170" s="370">
        <v>0</v>
      </c>
      <c r="CE170" s="370">
        <v>5023.47</v>
      </c>
      <c r="CF170" s="370">
        <v>0</v>
      </c>
      <c r="CG170" s="370">
        <v>0</v>
      </c>
      <c r="CH170" s="370">
        <v>0</v>
      </c>
      <c r="CI170" s="48" t="s">
        <v>1987</v>
      </c>
      <c r="CJ170" s="48" t="s">
        <v>1991</v>
      </c>
      <c r="CK170" s="48" t="s">
        <v>1987</v>
      </c>
      <c r="CL170" s="48" t="s">
        <v>1993</v>
      </c>
      <c r="CM170" s="48" t="s">
        <v>2011</v>
      </c>
      <c r="CN170" s="48" t="s">
        <v>1990</v>
      </c>
      <c r="CO170" s="48" t="str">
        <f t="shared" si="40"/>
        <v>2.3.2.4.5.1</v>
      </c>
      <c r="CP170" s="48" t="str">
        <f>+VLOOKUP(Tabla1[[#This Row],[ESPECÍFICA]],CLASIFICADOR_,2,0)</f>
        <v>2.3.2.4.5.1 - DE VEHICULOS</v>
      </c>
      <c r="CQ170" s="48" t="str">
        <f>+VLOOKUP(Tabla1[[#This Row],[ESPECÍFICA]],CLASIFICADOR_,3,0)</f>
        <v>2.3.2.4 - SERVICIO DE MANTENIMIENTO, ACONDICIONAMIENTO Y  REPARACIONES</v>
      </c>
      <c r="CR170" s="48" t="str">
        <f>+VLOOKUP(Tabla1[[#This Row],[ESPECÍFICA]],CLASIFICADOR_,4,0)</f>
        <v xml:space="preserve"> </v>
      </c>
      <c r="CS170" s="48">
        <f>+VLOOKUP(Tabla1[[#This Row],[ESPECÍFICA]],CLASIFICADOR_,5,0)</f>
        <v>0</v>
      </c>
      <c r="CT170" s="113" t="str">
        <f>+VLOOKUP(Tabla1[[#This Row],[ESPECÍFICA]],CLASIFICADOR_,6,0)</f>
        <v>Partidas restringidas</v>
      </c>
      <c r="CU170" s="48" t="str">
        <f>+VLOOKUP(Tabla1[[#This Row],[ESPECÍFICA]],CLASIFICADOR_,7,0)</f>
        <v>9.6 Hasta el 1er Semestre</v>
      </c>
      <c r="CV170" s="48">
        <f>+VLOOKUP(Tabla1[[#This Row],[ESPECÍFICA]],CLASIFICADOR_,8,0)</f>
        <v>3</v>
      </c>
      <c r="CW170" s="113" t="str">
        <f>+CONCATENATE("2.",Tabla1[[#This Row],[generica]])</f>
        <v>2.3.BIENES Y SERVICIOS</v>
      </c>
      <c r="CX170" s="48" t="str">
        <f t="shared" si="29"/>
        <v>0010-OA</v>
      </c>
      <c r="CY170" s="113" t="str">
        <f t="shared" si="30"/>
        <v>0010-OA</v>
      </c>
      <c r="CZ170" s="20" t="str">
        <f t="shared" si="31"/>
        <v>0010-OA</v>
      </c>
      <c r="DA170" s="113" t="str">
        <f>+CONCATENATE(Tabla1[[#This Row],[CC COMPLETO]],Tabla1[[#This Row],[ESPECÍFICA]])</f>
        <v>0010-OA2.3.2.4.5.1</v>
      </c>
      <c r="DB170" s="49">
        <f t="shared" si="32"/>
        <v>6701.3600000000006</v>
      </c>
      <c r="DC170" s="49">
        <f t="shared" si="33"/>
        <v>6701.3600000000006</v>
      </c>
      <c r="DD170" s="49">
        <f t="shared" si="34"/>
        <v>6701.3600000000006</v>
      </c>
      <c r="DE170" s="49">
        <f t="shared" si="35"/>
        <v>0.64000000000032742</v>
      </c>
      <c r="DF170" s="49">
        <f t="shared" si="36"/>
        <v>0</v>
      </c>
      <c r="DG170" s="49">
        <f t="shared" si="37"/>
        <v>0</v>
      </c>
      <c r="DH170" s="49">
        <f t="shared" si="38"/>
        <v>0.63999999999941792</v>
      </c>
      <c r="DI170" s="50">
        <f t="shared" si="39"/>
        <v>0.39196116277709542</v>
      </c>
      <c r="DJ170" s="78">
        <f>+SUM(Tabla1[[#This Row],[EJECUTADO 01]:[EJECUTADO 06]])</f>
        <v>0</v>
      </c>
      <c r="DK170" s="78">
        <f>+Tabla1[[#This Row],[mto_devenga_01]]</f>
        <v>0</v>
      </c>
      <c r="DL170" s="78">
        <f>+Tabla1[[#This Row],[mto_devenga_02]]</f>
        <v>0</v>
      </c>
      <c r="DM170" s="78">
        <f>+Tabla1[[#This Row],[mto_devenga_03]]</f>
        <v>0</v>
      </c>
      <c r="DN170" s="78">
        <f>+Tabla1[[#This Row],[mto_devenga_04]]</f>
        <v>0</v>
      </c>
      <c r="DO170" s="78">
        <f>+Tabla1[[#This Row],[mto_devenga_05]]</f>
        <v>0</v>
      </c>
      <c r="DP170" s="76">
        <f>+Tabla1[[#This Row],[mto_devenga_06]]</f>
        <v>0</v>
      </c>
      <c r="DQ170" s="76">
        <f>+Tabla1[[#This Row],[mto_devenga_07]]</f>
        <v>980</v>
      </c>
      <c r="DR170" s="76">
        <f>+Tabla1[[#This Row],[mto_devenga_08]]</f>
        <v>0</v>
      </c>
      <c r="DS170" s="76">
        <f>+Tabla1[[#This Row],[mto_devenga_09]]</f>
        <v>697.89</v>
      </c>
      <c r="DT170" s="76">
        <f>IFERROR(VLOOKUP(Tabla1[[#This Row],[COD SE]],PF_OCTUBRE,14,0),"0")</f>
        <v>5023.47</v>
      </c>
      <c r="DU170" s="76">
        <f>IFERROR(VLOOKUP(Tabla1[[#This Row],[COD SE]],PF_OCTUBRE,15,0),"0")</f>
        <v>0</v>
      </c>
      <c r="DV170" s="76">
        <f>IFERROR(VLOOKUP(Tabla1[[#This Row],[COD SE]],PF_OCTUBRE,16,0),"0")</f>
        <v>17447.64</v>
      </c>
      <c r="DW170" s="76">
        <f>+SUM(Tabla1[[#This Row],[EJECUTADO 01]:[PF DICIEMBRE
]])</f>
        <v>24149</v>
      </c>
      <c r="DX170" s="76">
        <f>IFERROR(VLOOKUP(Tabla1[[#This Row],[COD SE]],PF_OCTUBRE,18,0),"0")</f>
        <v>0</v>
      </c>
      <c r="DY170" s="76">
        <f>IFERROR(VLOOKUP(Tabla1[[#This Row],[COD SE]],PF_OCTUBRE,19,0),"0")</f>
        <v>0</v>
      </c>
      <c r="DZ170" s="76">
        <f>IFERROR(VLOOKUP(Tabla1[[#This Row],[COD SE]],PF_OCTUBRE,20,0),"0")</f>
        <v>0</v>
      </c>
      <c r="EA170" s="76">
        <f>+Tabla1[[#This Row],[TOTAL EJEC REAL]]+Tabla1[[#This Row],[SALDO FINAL]]</f>
        <v>24149</v>
      </c>
      <c r="EB170" s="76">
        <f>IFERROR(VLOOKUP(Tabla1[[#This Row],[COD SE]],PF_OCTUBRE,22,0),"0")</f>
        <v>17447.64</v>
      </c>
      <c r="EC170" s="76">
        <f>+IFERROR(VLOOKUP(Tabla1[[#This Row],[COD SE]],SALDO_ESC_2,7,0),0)</f>
        <v>0</v>
      </c>
      <c r="ED170" s="76">
        <f>+IFERROR(VLOOKUP(Tabla1[[#This Row],[COD SE]],SALDO_ESC_3,7,0),0)</f>
        <v>0</v>
      </c>
      <c r="EE170" s="76">
        <f>+Tabla1[[#This Row],[mto_pim]]-Tabla1[[#This Row],[TRANSF ESC2 ]]</f>
        <v>6702</v>
      </c>
      <c r="EF170" s="76">
        <f>+Tabla1[[#This Row],[mto_pim]]-Tabla1[[#This Row],[TRANFS ESC 3 ]]</f>
        <v>6702</v>
      </c>
      <c r="EG170" s="76">
        <f>+IFERROR(VLOOKUP(Tabla1[[#This Row],[COD SE]],HISTORICO,4,0),0)</f>
        <v>6072</v>
      </c>
      <c r="EH170" s="76">
        <f>+IFERROR(VLOOKUP(Tabla1[[#This Row],[COD SE]],HISTORICO,5,0),0)</f>
        <v>0</v>
      </c>
      <c r="EI170" s="76">
        <f>+IFERROR(VLOOKUP(Tabla1[[#This Row],[COD SE]],HISTORICO,6,0),0)</f>
        <v>0</v>
      </c>
      <c r="EJ170" s="76">
        <f>+IFERROR(VLOOKUP(Tabla1[[#This Row],[COD SE]],HISTORICO,7,0),0)</f>
        <v>0</v>
      </c>
      <c r="EK170" s="76">
        <f>+IFERROR(VLOOKUP(Tabla1[[#This Row],[COD SE]],HISTORICO,8,0),0)</f>
        <v>0</v>
      </c>
      <c r="EL170" s="76">
        <f>+IFERROR(VLOOKUP(Tabla1[[#This Row],[COD SE]],HISTORICO,9,0),0)</f>
        <v>0</v>
      </c>
      <c r="EM170" s="76">
        <f>+IFERROR(VLOOKUP(Tabla1[[#This Row],[COD SE]],HISTORICO,10,0),0)</f>
        <v>980</v>
      </c>
      <c r="EN170" s="76">
        <f>+IFERROR(VLOOKUP(Tabla1[[#This Row],[COD SE]],HISTORICO,11,0),0)</f>
        <v>1416.64</v>
      </c>
      <c r="EO170" s="76">
        <f>+IFERROR(VLOOKUP(Tabla1[[#This Row],[COD SE]],HISTORICO,12,0),0)</f>
        <v>697.89</v>
      </c>
      <c r="EP170" s="58">
        <f>+SUM(Tabla1[[#This Row],[EJECUTADO 01]:[EJECUTADO 03]])</f>
        <v>0</v>
      </c>
      <c r="EQ170" s="58">
        <f>+SUM(Tabla1[[#This Row],[EJECUTADO 04]:[EJECUTADO 06]])</f>
        <v>0</v>
      </c>
      <c r="ER170" s="58">
        <f>+SUM(Tabla1[[#This Row],[EJECUTADO 07]:[EJECUTADO 09]])</f>
        <v>1677.8899999999999</v>
      </c>
      <c r="ES170" s="58">
        <f>+SUM(Tabla1[[#This Row],[PF OCTUBRE]:[PF DICIEMBRE
]])</f>
        <v>22471.11</v>
      </c>
      <c r="ET170" s="58">
        <f>+SUM(Tabla1[[#This Row],[EJECUTADO 01]:[EJECUTADO 09]])</f>
        <v>1677.8899999999999</v>
      </c>
    </row>
    <row r="171" spans="1:150" ht="12.75" customHeight="1" x14ac:dyDescent="0.2">
      <c r="A171" s="369">
        <v>2025</v>
      </c>
      <c r="B171" s="369" t="s">
        <v>1969</v>
      </c>
      <c r="C171" s="369" t="s">
        <v>1970</v>
      </c>
      <c r="D171" s="369" t="s">
        <v>1971</v>
      </c>
      <c r="E171" s="369">
        <v>1650</v>
      </c>
      <c r="F171" s="369" t="s">
        <v>1599</v>
      </c>
      <c r="G171" s="369" t="s">
        <v>1999</v>
      </c>
      <c r="H171" s="369" t="s">
        <v>1606</v>
      </c>
      <c r="I171" s="369" t="s">
        <v>2000</v>
      </c>
      <c r="J171" s="369" t="s">
        <v>2037</v>
      </c>
      <c r="K171" s="369" t="s">
        <v>1975</v>
      </c>
      <c r="L171" s="369" t="s">
        <v>2034</v>
      </c>
      <c r="M171" s="369" t="s">
        <v>2038</v>
      </c>
      <c r="N171" s="369">
        <v>3</v>
      </c>
      <c r="O171" s="369" t="s">
        <v>2046</v>
      </c>
      <c r="P171" s="369" t="s">
        <v>2032</v>
      </c>
      <c r="Q171" s="369">
        <v>43</v>
      </c>
      <c r="R171" s="369">
        <v>0</v>
      </c>
      <c r="S171" s="369">
        <v>0</v>
      </c>
      <c r="T171" s="369">
        <v>0</v>
      </c>
      <c r="U171" s="369">
        <v>10</v>
      </c>
      <c r="V171" s="369" t="s">
        <v>1980</v>
      </c>
      <c r="W171" s="369" t="s">
        <v>1981</v>
      </c>
      <c r="X171" s="369" t="s">
        <v>1982</v>
      </c>
      <c r="Y171" s="369" t="s">
        <v>1983</v>
      </c>
      <c r="Z171" s="369" t="s">
        <v>1984</v>
      </c>
      <c r="AA171" s="369" t="s">
        <v>2004</v>
      </c>
      <c r="AB171" s="369" t="s">
        <v>1986</v>
      </c>
      <c r="AC171" s="369" t="s">
        <v>1745</v>
      </c>
      <c r="AD171" s="369" t="s">
        <v>1746</v>
      </c>
      <c r="AE171" s="369" t="s">
        <v>1747</v>
      </c>
      <c r="AF171" s="369" t="s">
        <v>2050</v>
      </c>
      <c r="AG171" s="369" t="s">
        <v>2050</v>
      </c>
      <c r="AH171" s="369">
        <v>0</v>
      </c>
      <c r="AI171" s="369">
        <v>916</v>
      </c>
      <c r="AJ171" s="369">
        <v>916</v>
      </c>
      <c r="AK171" s="370">
        <v>916</v>
      </c>
      <c r="AL171" s="370">
        <v>916</v>
      </c>
      <c r="AM171" s="370">
        <v>0</v>
      </c>
      <c r="AN171" s="370">
        <v>0</v>
      </c>
      <c r="AO171" s="370">
        <v>0</v>
      </c>
      <c r="AP171" s="370">
        <v>916</v>
      </c>
      <c r="AQ171" s="370">
        <v>0</v>
      </c>
      <c r="AR171" s="370">
        <v>0</v>
      </c>
      <c r="AS171" s="370">
        <v>0</v>
      </c>
      <c r="AT171" s="370">
        <v>0</v>
      </c>
      <c r="AU171" s="370">
        <v>0</v>
      </c>
      <c r="AV171" s="370">
        <v>0</v>
      </c>
      <c r="AW171" s="370">
        <v>0</v>
      </c>
      <c r="AX171" s="370">
        <v>0</v>
      </c>
      <c r="AY171" s="370">
        <v>0</v>
      </c>
      <c r="AZ171" s="370">
        <v>0</v>
      </c>
      <c r="BA171" s="370">
        <v>0</v>
      </c>
      <c r="BB171" s="370">
        <v>916</v>
      </c>
      <c r="BC171" s="370">
        <v>0</v>
      </c>
      <c r="BD171" s="370">
        <v>0</v>
      </c>
      <c r="BE171" s="370">
        <v>0</v>
      </c>
      <c r="BF171" s="370">
        <v>0</v>
      </c>
      <c r="BG171" s="370">
        <v>0</v>
      </c>
      <c r="BH171" s="370">
        <v>0</v>
      </c>
      <c r="BI171" s="370">
        <v>0</v>
      </c>
      <c r="BJ171" s="370">
        <v>0</v>
      </c>
      <c r="BK171" s="370">
        <v>0</v>
      </c>
      <c r="BL171" s="370">
        <v>0</v>
      </c>
      <c r="BM171" s="370">
        <v>0</v>
      </c>
      <c r="BN171" s="370">
        <v>916</v>
      </c>
      <c r="BO171" s="370">
        <v>0</v>
      </c>
      <c r="BP171" s="370">
        <v>0</v>
      </c>
      <c r="BQ171" s="370">
        <v>0</v>
      </c>
      <c r="BR171" s="370">
        <v>0</v>
      </c>
      <c r="BS171" s="370">
        <v>0</v>
      </c>
      <c r="BT171" s="370">
        <v>0</v>
      </c>
      <c r="BU171" s="370">
        <v>0</v>
      </c>
      <c r="BV171" s="370">
        <v>0</v>
      </c>
      <c r="BW171" s="370">
        <v>0</v>
      </c>
      <c r="BX171" s="370">
        <v>0</v>
      </c>
      <c r="BY171" s="370">
        <v>0</v>
      </c>
      <c r="BZ171" s="370">
        <v>916</v>
      </c>
      <c r="CA171" s="370">
        <v>0</v>
      </c>
      <c r="CB171" s="370">
        <v>0</v>
      </c>
      <c r="CC171" s="370">
        <v>0</v>
      </c>
      <c r="CD171" s="370">
        <v>0</v>
      </c>
      <c r="CE171" s="370">
        <v>0</v>
      </c>
      <c r="CF171" s="370">
        <v>0</v>
      </c>
      <c r="CG171" s="370">
        <v>0</v>
      </c>
      <c r="CH171" s="370">
        <v>0</v>
      </c>
      <c r="CI171" s="48" t="s">
        <v>1987</v>
      </c>
      <c r="CJ171" s="48" t="s">
        <v>2011</v>
      </c>
      <c r="CK171" s="48" t="s">
        <v>1993</v>
      </c>
      <c r="CL171" s="48" t="s">
        <v>1990</v>
      </c>
      <c r="CM171" s="48" t="s">
        <v>1990</v>
      </c>
      <c r="CN171" s="48" t="s">
        <v>1990</v>
      </c>
      <c r="CO171" s="48" t="str">
        <f t="shared" si="40"/>
        <v>2.5.4.1.1.1</v>
      </c>
      <c r="CP171" s="48" t="str">
        <f>+VLOOKUP(Tabla1[[#This Row],[ESPECÍFICA]],CLASIFICADOR_,2,0)</f>
        <v>2.5.4.1.1.1 - IMPUESTOS</v>
      </c>
      <c r="CQ171" s="48" t="str">
        <f>+VLOOKUP(Tabla1[[#This Row],[ESPECÍFICA]],CLASIFICADOR_,3,0)</f>
        <v>2.5.4.1 - AL GOBIERNO NACIONAL</v>
      </c>
      <c r="CR171" s="48" t="str">
        <f>+VLOOKUP(Tabla1[[#This Row],[ESPECÍFICA]],CLASIFICADOR_,4,0)</f>
        <v xml:space="preserve"> </v>
      </c>
      <c r="CS171" s="48">
        <f>+VLOOKUP(Tabla1[[#This Row],[ESPECÍFICA]],CLASIFICADOR_,5,0)</f>
        <v>0</v>
      </c>
      <c r="CT171" s="113" t="str">
        <f>+VLOOKUP(Tabla1[[#This Row],[ESPECÍFICA]],CLASIFICADOR_,6,0)</f>
        <v>N/R</v>
      </c>
      <c r="CU171" s="48" t="str">
        <f>+VLOOKUP(Tabla1[[#This Row],[ESPECÍFICA]],CLASIFICADOR_,7,0)</f>
        <v>N/R</v>
      </c>
      <c r="CV171" s="48">
        <f>+VLOOKUP(Tabla1[[#This Row],[ESPECÍFICA]],CLASIFICADOR_,8,0)</f>
        <v>0</v>
      </c>
      <c r="CW171" s="113" t="str">
        <f>+CONCATENATE("2.",Tabla1[[#This Row],[generica]])</f>
        <v>2.5.OTROS GASTOS</v>
      </c>
      <c r="CX171" s="48" t="str">
        <f t="shared" si="29"/>
        <v>0010-OA</v>
      </c>
      <c r="CY171" s="113" t="str">
        <f t="shared" si="30"/>
        <v>0010-OA</v>
      </c>
      <c r="CZ171" s="20" t="str">
        <f t="shared" si="31"/>
        <v>0010-OA</v>
      </c>
      <c r="DA171" s="113" t="str">
        <f>+CONCATENATE(Tabla1[[#This Row],[CC COMPLETO]],Tabla1[[#This Row],[ESPECÍFICA]])</f>
        <v>0010-OA2.5.4.1.1.1</v>
      </c>
      <c r="DB171" s="49">
        <f t="shared" si="32"/>
        <v>916</v>
      </c>
      <c r="DC171" s="49">
        <f t="shared" si="33"/>
        <v>916</v>
      </c>
      <c r="DD171" s="49">
        <f t="shared" si="34"/>
        <v>916</v>
      </c>
      <c r="DE171" s="49">
        <f t="shared" si="35"/>
        <v>0</v>
      </c>
      <c r="DF171" s="49">
        <f t="shared" si="36"/>
        <v>0</v>
      </c>
      <c r="DG171" s="49">
        <f t="shared" si="37"/>
        <v>0</v>
      </c>
      <c r="DH171" s="49">
        <f t="shared" si="38"/>
        <v>0</v>
      </c>
      <c r="DI171" s="50">
        <f t="shared" si="39"/>
        <v>0</v>
      </c>
      <c r="DJ171" s="78">
        <f>+SUM(Tabla1[[#This Row],[EJECUTADO 01]:[EJECUTADO 06]])</f>
        <v>916</v>
      </c>
      <c r="DK171" s="78">
        <f>+Tabla1[[#This Row],[mto_devenga_01]]</f>
        <v>0</v>
      </c>
      <c r="DL171" s="78">
        <f>+Tabla1[[#This Row],[mto_devenga_02]]</f>
        <v>0</v>
      </c>
      <c r="DM171" s="78">
        <f>+Tabla1[[#This Row],[mto_devenga_03]]</f>
        <v>0</v>
      </c>
      <c r="DN171" s="78">
        <f>+Tabla1[[#This Row],[mto_devenga_04]]</f>
        <v>916</v>
      </c>
      <c r="DO171" s="78">
        <f>+Tabla1[[#This Row],[mto_devenga_05]]</f>
        <v>0</v>
      </c>
      <c r="DP171" s="76">
        <f>+Tabla1[[#This Row],[mto_devenga_06]]</f>
        <v>0</v>
      </c>
      <c r="DQ171" s="76">
        <f>+Tabla1[[#This Row],[mto_devenga_07]]</f>
        <v>0</v>
      </c>
      <c r="DR171" s="76">
        <f>+Tabla1[[#This Row],[mto_devenga_08]]</f>
        <v>0</v>
      </c>
      <c r="DS171" s="76">
        <f>+Tabla1[[#This Row],[mto_devenga_09]]</f>
        <v>0</v>
      </c>
      <c r="DT171" s="76">
        <f>IFERROR(VLOOKUP(Tabla1[[#This Row],[COD SE]],PF_OCTUBRE,14,0),"0")</f>
        <v>0</v>
      </c>
      <c r="DU171" s="76">
        <f>IFERROR(VLOOKUP(Tabla1[[#This Row],[COD SE]],PF_OCTUBRE,15,0),"0")</f>
        <v>0</v>
      </c>
      <c r="DV171" s="76">
        <f>IFERROR(VLOOKUP(Tabla1[[#This Row],[COD SE]],PF_OCTUBRE,16,0),"0")</f>
        <v>0</v>
      </c>
      <c r="DW171" s="76">
        <f>+SUM(Tabla1[[#This Row],[EJECUTADO 01]:[PF DICIEMBRE
]])</f>
        <v>916</v>
      </c>
      <c r="DX171" s="76">
        <f>IFERROR(VLOOKUP(Tabla1[[#This Row],[COD SE]],PF_OCTUBRE,18,0),"0")</f>
        <v>0</v>
      </c>
      <c r="DY171" s="76">
        <f>IFERROR(VLOOKUP(Tabla1[[#This Row],[COD SE]],PF_OCTUBRE,19,0),"0")</f>
        <v>0</v>
      </c>
      <c r="DZ171" s="76">
        <f>IFERROR(VLOOKUP(Tabla1[[#This Row],[COD SE]],PF_OCTUBRE,20,0),"0")</f>
        <v>0</v>
      </c>
      <c r="EA171" s="76">
        <f>+Tabla1[[#This Row],[TOTAL EJEC REAL]]+Tabla1[[#This Row],[SALDO FINAL]]</f>
        <v>916</v>
      </c>
      <c r="EB171" s="76">
        <f>IFERROR(VLOOKUP(Tabla1[[#This Row],[COD SE]],PF_OCTUBRE,22,0),"0")</f>
        <v>0</v>
      </c>
      <c r="EC171" s="76">
        <f>+IFERROR(VLOOKUP(Tabla1[[#This Row],[COD SE]],SALDO_ESC_2,7,0),0)</f>
        <v>0</v>
      </c>
      <c r="ED171" s="76">
        <f>+IFERROR(VLOOKUP(Tabla1[[#This Row],[COD SE]],SALDO_ESC_3,7,0),0)</f>
        <v>0</v>
      </c>
      <c r="EE171" s="76">
        <f>+Tabla1[[#This Row],[mto_pim]]-Tabla1[[#This Row],[TRANSF ESC2 ]]</f>
        <v>916</v>
      </c>
      <c r="EF171" s="76">
        <f>+Tabla1[[#This Row],[mto_pim]]-Tabla1[[#This Row],[TRANFS ESC 3 ]]</f>
        <v>916</v>
      </c>
      <c r="EG171" s="76">
        <f>+IFERROR(VLOOKUP(Tabla1[[#This Row],[COD SE]],HISTORICO,4,0),0)</f>
        <v>0</v>
      </c>
      <c r="EH171" s="76">
        <f>+IFERROR(VLOOKUP(Tabla1[[#This Row],[COD SE]],HISTORICO,5,0),0)</f>
        <v>0</v>
      </c>
      <c r="EI171" s="76">
        <f>+IFERROR(VLOOKUP(Tabla1[[#This Row],[COD SE]],HISTORICO,6,0),0)</f>
        <v>0</v>
      </c>
      <c r="EJ171" s="76">
        <f>+IFERROR(VLOOKUP(Tabla1[[#This Row],[COD SE]],HISTORICO,7,0),0)</f>
        <v>916</v>
      </c>
      <c r="EK171" s="76">
        <f>+IFERROR(VLOOKUP(Tabla1[[#This Row],[COD SE]],HISTORICO,8,0),0)</f>
        <v>0</v>
      </c>
      <c r="EL171" s="76">
        <f>+IFERROR(VLOOKUP(Tabla1[[#This Row],[COD SE]],HISTORICO,9,0),0)</f>
        <v>0</v>
      </c>
      <c r="EM171" s="76">
        <f>+IFERROR(VLOOKUP(Tabla1[[#This Row],[COD SE]],HISTORICO,10,0),0)</f>
        <v>0</v>
      </c>
      <c r="EN171" s="76">
        <f>+IFERROR(VLOOKUP(Tabla1[[#This Row],[COD SE]],HISTORICO,11,0),0)</f>
        <v>0</v>
      </c>
      <c r="EO171" s="76">
        <f>+IFERROR(VLOOKUP(Tabla1[[#This Row],[COD SE]],HISTORICO,12,0),0)</f>
        <v>0</v>
      </c>
      <c r="EP171" s="58">
        <f>+SUM(Tabla1[[#This Row],[EJECUTADO 01]:[EJECUTADO 03]])</f>
        <v>0</v>
      </c>
      <c r="EQ171" s="58">
        <f>+SUM(Tabla1[[#This Row],[EJECUTADO 04]:[EJECUTADO 06]])</f>
        <v>916</v>
      </c>
      <c r="ER171" s="58">
        <f>+SUM(Tabla1[[#This Row],[EJECUTADO 07]:[EJECUTADO 09]])</f>
        <v>0</v>
      </c>
      <c r="ES171" s="58">
        <f>+SUM(Tabla1[[#This Row],[PF OCTUBRE]:[PF DICIEMBRE
]])</f>
        <v>0</v>
      </c>
      <c r="ET171" s="58">
        <f>+SUM(Tabla1[[#This Row],[EJECUTADO 01]:[EJECUTADO 09]])</f>
        <v>916</v>
      </c>
    </row>
    <row r="172" spans="1:150" ht="12.75" customHeight="1" x14ac:dyDescent="0.2">
      <c r="A172" s="369">
        <v>2025</v>
      </c>
      <c r="B172" s="369" t="s">
        <v>1969</v>
      </c>
      <c r="C172" s="369" t="s">
        <v>1970</v>
      </c>
      <c r="D172" s="369" t="s">
        <v>1971</v>
      </c>
      <c r="E172" s="369">
        <v>1650</v>
      </c>
      <c r="F172" s="369" t="s">
        <v>1599</v>
      </c>
      <c r="G172" s="369" t="s">
        <v>1999</v>
      </c>
      <c r="H172" s="369" t="s">
        <v>1606</v>
      </c>
      <c r="I172" s="369" t="s">
        <v>2000</v>
      </c>
      <c r="J172" s="369" t="s">
        <v>2037</v>
      </c>
      <c r="K172" s="369" t="s">
        <v>1975</v>
      </c>
      <c r="L172" s="369" t="s">
        <v>2034</v>
      </c>
      <c r="M172" s="369" t="s">
        <v>2038</v>
      </c>
      <c r="N172" s="369">
        <v>3</v>
      </c>
      <c r="O172" s="369" t="s">
        <v>2046</v>
      </c>
      <c r="P172" s="369" t="s">
        <v>2032</v>
      </c>
      <c r="Q172" s="369">
        <v>43</v>
      </c>
      <c r="R172" s="369">
        <v>0</v>
      </c>
      <c r="S172" s="369">
        <v>0</v>
      </c>
      <c r="T172" s="369">
        <v>0</v>
      </c>
      <c r="U172" s="369">
        <v>10</v>
      </c>
      <c r="V172" s="369" t="s">
        <v>1980</v>
      </c>
      <c r="W172" s="369" t="s">
        <v>1981</v>
      </c>
      <c r="X172" s="369" t="s">
        <v>1982</v>
      </c>
      <c r="Y172" s="369" t="s">
        <v>1983</v>
      </c>
      <c r="Z172" s="369" t="s">
        <v>1984</v>
      </c>
      <c r="AA172" s="369" t="s">
        <v>2004</v>
      </c>
      <c r="AB172" s="369" t="s">
        <v>1986</v>
      </c>
      <c r="AC172" s="369" t="s">
        <v>1656</v>
      </c>
      <c r="AD172" s="369" t="s">
        <v>1668</v>
      </c>
      <c r="AE172" s="369" t="s">
        <v>1669</v>
      </c>
      <c r="AF172" s="369" t="s">
        <v>1669</v>
      </c>
      <c r="AG172" s="369" t="s">
        <v>1671</v>
      </c>
      <c r="AH172" s="369">
        <v>112634</v>
      </c>
      <c r="AI172" s="369">
        <v>-3705</v>
      </c>
      <c r="AJ172" s="369">
        <v>108929</v>
      </c>
      <c r="AK172" s="370">
        <v>104355.28</v>
      </c>
      <c r="AL172" s="370">
        <v>99252.160000000003</v>
      </c>
      <c r="AM172" s="370">
        <v>8233.84</v>
      </c>
      <c r="AN172" s="370">
        <v>7800.48</v>
      </c>
      <c r="AO172" s="370">
        <v>7676.05</v>
      </c>
      <c r="AP172" s="370">
        <v>8017.16</v>
      </c>
      <c r="AQ172" s="370">
        <v>8450.52</v>
      </c>
      <c r="AR172" s="370">
        <v>8450.52</v>
      </c>
      <c r="AS172" s="370">
        <v>8883.8799999999992</v>
      </c>
      <c r="AT172" s="370">
        <v>9317.24</v>
      </c>
      <c r="AU172" s="370">
        <v>9501.2800000000007</v>
      </c>
      <c r="AV172" s="370">
        <v>9225.09</v>
      </c>
      <c r="AW172" s="370">
        <v>0</v>
      </c>
      <c r="AX172" s="370">
        <v>0</v>
      </c>
      <c r="AY172" s="370">
        <v>8233.84</v>
      </c>
      <c r="AZ172" s="370">
        <v>7800.48</v>
      </c>
      <c r="BA172" s="370">
        <v>7676.05</v>
      </c>
      <c r="BB172" s="370">
        <v>8017.16</v>
      </c>
      <c r="BC172" s="370">
        <v>8450.52</v>
      </c>
      <c r="BD172" s="370">
        <v>8450.52</v>
      </c>
      <c r="BE172" s="370">
        <v>8883.8799999999992</v>
      </c>
      <c r="BF172" s="370">
        <v>9317.24</v>
      </c>
      <c r="BG172" s="370">
        <v>9501.2800000000007</v>
      </c>
      <c r="BH172" s="370">
        <v>9225.09</v>
      </c>
      <c r="BI172" s="370">
        <v>0</v>
      </c>
      <c r="BJ172" s="370">
        <v>0</v>
      </c>
      <c r="BK172" s="370">
        <v>8233.84</v>
      </c>
      <c r="BL172" s="370">
        <v>7800.48</v>
      </c>
      <c r="BM172" s="370">
        <v>7676.05</v>
      </c>
      <c r="BN172" s="370">
        <v>8017.16</v>
      </c>
      <c r="BO172" s="370">
        <v>8450.52</v>
      </c>
      <c r="BP172" s="370">
        <v>8450.52</v>
      </c>
      <c r="BQ172" s="370">
        <v>8883.8799999999992</v>
      </c>
      <c r="BR172" s="370">
        <v>9317.24</v>
      </c>
      <c r="BS172" s="370">
        <v>9317.24</v>
      </c>
      <c r="BT172" s="370">
        <v>9409.1299999999992</v>
      </c>
      <c r="BU172" s="370">
        <v>0</v>
      </c>
      <c r="BV172" s="370">
        <v>0</v>
      </c>
      <c r="BW172" s="370">
        <v>8233.84</v>
      </c>
      <c r="BX172" s="370">
        <v>7800.48</v>
      </c>
      <c r="BY172" s="370">
        <v>7676.05</v>
      </c>
      <c r="BZ172" s="370">
        <v>8017.16</v>
      </c>
      <c r="CA172" s="370">
        <v>8450.52</v>
      </c>
      <c r="CB172" s="370">
        <v>8450.52</v>
      </c>
      <c r="CC172" s="370">
        <v>8883.8799999999992</v>
      </c>
      <c r="CD172" s="370">
        <v>9317.24</v>
      </c>
      <c r="CE172" s="370">
        <v>9501.2800000000007</v>
      </c>
      <c r="CF172" s="370">
        <v>9225.09</v>
      </c>
      <c r="CG172" s="370">
        <v>0</v>
      </c>
      <c r="CH172" s="370">
        <v>0</v>
      </c>
      <c r="CI172" s="48" t="s">
        <v>1987</v>
      </c>
      <c r="CJ172" s="48" t="s">
        <v>1990</v>
      </c>
      <c r="CK172" s="48" t="s">
        <v>1991</v>
      </c>
      <c r="CL172" s="48" t="s">
        <v>1990</v>
      </c>
      <c r="CM172" s="48" t="s">
        <v>1990</v>
      </c>
      <c r="CN172" s="48" t="s">
        <v>2014</v>
      </c>
      <c r="CO172" s="48" t="str">
        <f t="shared" si="40"/>
        <v>2.1.3.1.1.15</v>
      </c>
      <c r="CP172" s="48" t="str">
        <f>+VLOOKUP(Tabla1[[#This Row],[ESPECÍFICA]],CLASIFICADOR_,2,0)</f>
        <v>2.1.3.1.1.15 - CONTRIBUCIONES A ESSALUD DE CONTRATO ADMINISTRATIVO DE SERVICIOS</v>
      </c>
      <c r="CQ172" s="48" t="str">
        <f>+VLOOKUP(Tabla1[[#This Row],[ESPECÍFICA]],CLASIFICADOR_,3,0)</f>
        <v>01.CAS</v>
      </c>
      <c r="CR172" s="48" t="str">
        <f>+VLOOKUP(Tabla1[[#This Row],[ESPECÍFICA]],CLASIFICADOR_,4,0)</f>
        <v xml:space="preserve"> </v>
      </c>
      <c r="CS172" s="48">
        <f>+VLOOKUP(Tabla1[[#This Row],[ESPECÍFICA]],CLASIFICADOR_,5,0)</f>
        <v>0</v>
      </c>
      <c r="CT172" s="113" t="str">
        <f>+VLOOKUP(Tabla1[[#This Row],[ESPECÍFICA]],CLASIFICADOR_,6,0)</f>
        <v>N/R</v>
      </c>
      <c r="CU172" s="48" t="str">
        <f>+VLOOKUP(Tabla1[[#This Row],[ESPECÍFICA]],CLASIFICADOR_,7,0)</f>
        <v>N/R</v>
      </c>
      <c r="CV172" s="48">
        <f>+VLOOKUP(Tabla1[[#This Row],[ESPECÍFICA]],CLASIFICADOR_,8,0)</f>
        <v>0</v>
      </c>
      <c r="CW172" s="113" t="str">
        <f>+CONCATENATE("2.",Tabla1[[#This Row],[generica]])</f>
        <v>2.1.PERSONAL Y OBLIGACIONES SOCIALES</v>
      </c>
      <c r="CX172" s="48" t="str">
        <f t="shared" si="29"/>
        <v>0010-OA</v>
      </c>
      <c r="CY172" s="113" t="str">
        <f t="shared" si="30"/>
        <v>0010-OA</v>
      </c>
      <c r="CZ172" s="20" t="str">
        <f t="shared" si="31"/>
        <v>0010-OA</v>
      </c>
      <c r="DA172" s="113" t="str">
        <f>+CONCATENATE(Tabla1[[#This Row],[CC COMPLETO]],Tabla1[[#This Row],[ESPECÍFICA]])</f>
        <v>0010-OA2.1.3.1.1.15</v>
      </c>
      <c r="DB172" s="49">
        <f t="shared" si="32"/>
        <v>85556.06</v>
      </c>
      <c r="DC172" s="49">
        <f t="shared" si="33"/>
        <v>85556.06</v>
      </c>
      <c r="DD172" s="49">
        <f t="shared" si="34"/>
        <v>85556.060000000012</v>
      </c>
      <c r="DE172" s="49">
        <f t="shared" si="35"/>
        <v>4573.7200000000012</v>
      </c>
      <c r="DF172" s="49">
        <f t="shared" si="36"/>
        <v>5103.1199999999953</v>
      </c>
      <c r="DG172" s="49">
        <f t="shared" si="37"/>
        <v>13696.100000000006</v>
      </c>
      <c r="DH172" s="49">
        <f t="shared" si="38"/>
        <v>23372.940000000002</v>
      </c>
      <c r="DI172" s="50">
        <f t="shared" si="39"/>
        <v>0.75959355079283342</v>
      </c>
      <c r="DJ172" s="78">
        <f>+SUM(Tabla1[[#This Row],[EJECUTADO 01]:[EJECUTADO 06]])</f>
        <v>48628.570000000007</v>
      </c>
      <c r="DK172" s="78">
        <f>+Tabla1[[#This Row],[mto_devenga_01]]</f>
        <v>8233.84</v>
      </c>
      <c r="DL172" s="78">
        <f>+Tabla1[[#This Row],[mto_devenga_02]]</f>
        <v>7800.48</v>
      </c>
      <c r="DM172" s="78">
        <f>+Tabla1[[#This Row],[mto_devenga_03]]</f>
        <v>7676.05</v>
      </c>
      <c r="DN172" s="78">
        <f>+Tabla1[[#This Row],[mto_devenga_04]]</f>
        <v>8017.16</v>
      </c>
      <c r="DO172" s="78">
        <f>+Tabla1[[#This Row],[mto_devenga_05]]</f>
        <v>8450.52</v>
      </c>
      <c r="DP172" s="76">
        <f>+Tabla1[[#This Row],[mto_devenga_06]]</f>
        <v>8450.52</v>
      </c>
      <c r="DQ172" s="76">
        <f>+Tabla1[[#This Row],[mto_devenga_07]]</f>
        <v>8883.8799999999992</v>
      </c>
      <c r="DR172" s="76">
        <f>+Tabla1[[#This Row],[mto_devenga_08]]</f>
        <v>9317.24</v>
      </c>
      <c r="DS172" s="76">
        <f>+Tabla1[[#This Row],[mto_devenga_09]]</f>
        <v>9501.2800000000007</v>
      </c>
      <c r="DT172" s="76">
        <f>IFERROR(VLOOKUP(Tabla1[[#This Row],[COD SE]],PF_OCTUBRE,14,0),"0")</f>
        <v>9317.2400000000052</v>
      </c>
      <c r="DU172" s="76">
        <f>IFERROR(VLOOKUP(Tabla1[[#This Row],[COD SE]],PF_OCTUBRE,15,0),"0")</f>
        <v>9317.2400000000052</v>
      </c>
      <c r="DV172" s="76">
        <f>IFERROR(VLOOKUP(Tabla1[[#This Row],[COD SE]],PF_OCTUBRE,16,0),"0")</f>
        <v>9317.2400000000052</v>
      </c>
      <c r="DW172" s="76">
        <f>+SUM(Tabla1[[#This Row],[EJECUTADO 01]:[PF DICIEMBRE
]])</f>
        <v>104282.69000000002</v>
      </c>
      <c r="DX172" s="76">
        <f>IFERROR(VLOOKUP(Tabla1[[#This Row],[COD SE]],PF_OCTUBRE,18,0),"0")</f>
        <v>0</v>
      </c>
      <c r="DY172" s="76">
        <f>IFERROR(VLOOKUP(Tabla1[[#This Row],[COD SE]],PF_OCTUBRE,19,0),"0")</f>
        <v>4646.3099999999995</v>
      </c>
      <c r="DZ172" s="76">
        <f>IFERROR(VLOOKUP(Tabla1[[#This Row],[COD SE]],PF_OCTUBRE,20,0),"0")</f>
        <v>4646.3099999999995</v>
      </c>
      <c r="EA172" s="76">
        <f>+Tabla1[[#This Row],[TOTAL EJEC REAL]]+Tabla1[[#This Row],[SALDO FINAL]]</f>
        <v>108929.00000000001</v>
      </c>
      <c r="EB172" s="76">
        <f>IFERROR(VLOOKUP(Tabla1[[#This Row],[COD SE]],PF_OCTUBRE,22,0),"0")</f>
        <v>13963.550000000005</v>
      </c>
      <c r="EC172" s="76">
        <f>+IFERROR(VLOOKUP(Tabla1[[#This Row],[COD SE]],SALDO_ESC_2,7,0),0)</f>
        <v>0</v>
      </c>
      <c r="ED172" s="76">
        <f>+IFERROR(VLOOKUP(Tabla1[[#This Row],[COD SE]],SALDO_ESC_3,7,0),0)</f>
        <v>4646.3099999999995</v>
      </c>
      <c r="EE172" s="76">
        <f>+Tabla1[[#This Row],[mto_pim]]-Tabla1[[#This Row],[TRANSF ESC2 ]]</f>
        <v>108929</v>
      </c>
      <c r="EF172" s="76">
        <f>+Tabla1[[#This Row],[mto_pim]]-Tabla1[[#This Row],[TRANFS ESC 3 ]]</f>
        <v>104282.69</v>
      </c>
      <c r="EG172" s="76">
        <f>+IFERROR(VLOOKUP(Tabla1[[#This Row],[COD SE]],HISTORICO,4,0),0)</f>
        <v>9276.4600000000028</v>
      </c>
      <c r="EH172" s="76">
        <f>+IFERROR(VLOOKUP(Tabla1[[#This Row],[COD SE]],HISTORICO,5,0),0)</f>
        <v>8233.8400000000038</v>
      </c>
      <c r="EI172" s="76">
        <f>+IFERROR(VLOOKUP(Tabla1[[#This Row],[COD SE]],HISTORICO,6,0),0)</f>
        <v>8859.5800000000036</v>
      </c>
      <c r="EJ172" s="76">
        <f>+IFERROR(VLOOKUP(Tabla1[[#This Row],[COD SE]],HISTORICO,7,0),0)</f>
        <v>9068.1600000000035</v>
      </c>
      <c r="EK172" s="76">
        <f>+IFERROR(VLOOKUP(Tabla1[[#This Row],[COD SE]],HISTORICO,8,0),0)</f>
        <v>8434.3200000000052</v>
      </c>
      <c r="EL172" s="76">
        <f>+IFERROR(VLOOKUP(Tabla1[[#This Row],[COD SE]],HISTORICO,9,0),0)</f>
        <v>8434.3200000000052</v>
      </c>
      <c r="EM172" s="76">
        <f>+IFERROR(VLOOKUP(Tabla1[[#This Row],[COD SE]],HISTORICO,10,0),0)</f>
        <v>8667.2000000000044</v>
      </c>
      <c r="EN172" s="76">
        <f>+IFERROR(VLOOKUP(Tabla1[[#This Row],[COD SE]],HISTORICO,11,0),0)</f>
        <v>9100.5600000000049</v>
      </c>
      <c r="EO172" s="76">
        <f>+IFERROR(VLOOKUP(Tabla1[[#This Row],[COD SE]],HISTORICO,12,0),0)</f>
        <v>9317.2400000000052</v>
      </c>
      <c r="EP172" s="58">
        <f>+SUM(Tabla1[[#This Row],[EJECUTADO 01]:[EJECUTADO 03]])</f>
        <v>23710.37</v>
      </c>
      <c r="EQ172" s="58">
        <f>+SUM(Tabla1[[#This Row],[EJECUTADO 04]:[EJECUTADO 06]])</f>
        <v>24918.2</v>
      </c>
      <c r="ER172" s="58">
        <f>+SUM(Tabla1[[#This Row],[EJECUTADO 07]:[EJECUTADO 09]])</f>
        <v>27702.400000000001</v>
      </c>
      <c r="ES172" s="58">
        <f>+SUM(Tabla1[[#This Row],[PF OCTUBRE]:[PF DICIEMBRE
]])</f>
        <v>27951.720000000016</v>
      </c>
      <c r="ET172" s="58">
        <f>+SUM(Tabla1[[#This Row],[EJECUTADO 01]:[EJECUTADO 09]])</f>
        <v>76330.97</v>
      </c>
    </row>
    <row r="173" spans="1:150" ht="12.75" customHeight="1" x14ac:dyDescent="0.2">
      <c r="A173" s="369">
        <v>2025</v>
      </c>
      <c r="B173" s="369" t="s">
        <v>1969</v>
      </c>
      <c r="C173" s="369" t="s">
        <v>1970</v>
      </c>
      <c r="D173" s="369" t="s">
        <v>1971</v>
      </c>
      <c r="E173" s="369">
        <v>1650</v>
      </c>
      <c r="F173" s="369" t="s">
        <v>1599</v>
      </c>
      <c r="G173" s="369" t="s">
        <v>1999</v>
      </c>
      <c r="H173" s="369" t="s">
        <v>1606</v>
      </c>
      <c r="I173" s="369" t="s">
        <v>2000</v>
      </c>
      <c r="J173" s="369" t="s">
        <v>2037</v>
      </c>
      <c r="K173" s="369" t="s">
        <v>1975</v>
      </c>
      <c r="L173" s="369" t="s">
        <v>2034</v>
      </c>
      <c r="M173" s="369" t="s">
        <v>2038</v>
      </c>
      <c r="N173" s="369">
        <v>3</v>
      </c>
      <c r="O173" s="369" t="s">
        <v>2046</v>
      </c>
      <c r="P173" s="369" t="s">
        <v>2032</v>
      </c>
      <c r="Q173" s="369">
        <v>43</v>
      </c>
      <c r="R173" s="369">
        <v>0</v>
      </c>
      <c r="S173" s="369">
        <v>0</v>
      </c>
      <c r="T173" s="369">
        <v>0</v>
      </c>
      <c r="U173" s="369">
        <v>10</v>
      </c>
      <c r="V173" s="369" t="s">
        <v>1980</v>
      </c>
      <c r="W173" s="369" t="s">
        <v>1981</v>
      </c>
      <c r="X173" s="369" t="s">
        <v>1982</v>
      </c>
      <c r="Y173" s="369" t="s">
        <v>1983</v>
      </c>
      <c r="Z173" s="369" t="s">
        <v>1984</v>
      </c>
      <c r="AA173" s="369" t="s">
        <v>2004</v>
      </c>
      <c r="AB173" s="369" t="s">
        <v>1986</v>
      </c>
      <c r="AC173" s="369" t="s">
        <v>1672</v>
      </c>
      <c r="AD173" s="369" t="s">
        <v>1673</v>
      </c>
      <c r="AE173" s="369" t="s">
        <v>1678</v>
      </c>
      <c r="AF173" s="369" t="s">
        <v>1679</v>
      </c>
      <c r="AG173" s="369" t="s">
        <v>1696</v>
      </c>
      <c r="AH173" s="369">
        <v>60000</v>
      </c>
      <c r="AI173" s="369">
        <v>-34818</v>
      </c>
      <c r="AJ173" s="369">
        <v>25182</v>
      </c>
      <c r="AK173" s="370">
        <v>24922.94</v>
      </c>
      <c r="AL173" s="370">
        <v>24922.94</v>
      </c>
      <c r="AM173" s="370">
        <v>0</v>
      </c>
      <c r="AN173" s="370">
        <v>0</v>
      </c>
      <c r="AO173" s="370">
        <v>8759.94</v>
      </c>
      <c r="AP173" s="370">
        <v>6592</v>
      </c>
      <c r="AQ173" s="370">
        <v>0</v>
      </c>
      <c r="AR173" s="370">
        <v>4720</v>
      </c>
      <c r="AS173" s="370">
        <v>0</v>
      </c>
      <c r="AT173" s="370">
        <v>4851</v>
      </c>
      <c r="AU173" s="370">
        <v>0</v>
      </c>
      <c r="AV173" s="370">
        <v>0</v>
      </c>
      <c r="AW173" s="370">
        <v>0</v>
      </c>
      <c r="AX173" s="370">
        <v>0</v>
      </c>
      <c r="AY173" s="370">
        <v>0</v>
      </c>
      <c r="AZ173" s="370">
        <v>0</v>
      </c>
      <c r="BA173" s="370">
        <v>0</v>
      </c>
      <c r="BB173" s="370">
        <v>8759.94</v>
      </c>
      <c r="BC173" s="370">
        <v>6592</v>
      </c>
      <c r="BD173" s="370">
        <v>4720</v>
      </c>
      <c r="BE173" s="370">
        <v>0</v>
      </c>
      <c r="BF173" s="370">
        <v>4851</v>
      </c>
      <c r="BG173" s="370">
        <v>0</v>
      </c>
      <c r="BH173" s="370">
        <v>0</v>
      </c>
      <c r="BI173" s="370">
        <v>0</v>
      </c>
      <c r="BJ173" s="370">
        <v>0</v>
      </c>
      <c r="BK173" s="370">
        <v>0</v>
      </c>
      <c r="BL173" s="370">
        <v>0</v>
      </c>
      <c r="BM173" s="370">
        <v>0</v>
      </c>
      <c r="BN173" s="370">
        <v>8759.94</v>
      </c>
      <c r="BO173" s="370">
        <v>6592</v>
      </c>
      <c r="BP173" s="370">
        <v>4720</v>
      </c>
      <c r="BQ173" s="370">
        <v>0</v>
      </c>
      <c r="BR173" s="370">
        <v>4851</v>
      </c>
      <c r="BS173" s="370">
        <v>0</v>
      </c>
      <c r="BT173" s="370">
        <v>0</v>
      </c>
      <c r="BU173" s="370">
        <v>0</v>
      </c>
      <c r="BV173" s="370">
        <v>0</v>
      </c>
      <c r="BW173" s="370">
        <v>0</v>
      </c>
      <c r="BX173" s="370">
        <v>0</v>
      </c>
      <c r="BY173" s="370">
        <v>8759.94</v>
      </c>
      <c r="BZ173" s="370">
        <v>6592</v>
      </c>
      <c r="CA173" s="370">
        <v>0</v>
      </c>
      <c r="CB173" s="370">
        <v>4720</v>
      </c>
      <c r="CC173" s="370">
        <v>0</v>
      </c>
      <c r="CD173" s="370">
        <v>4851</v>
      </c>
      <c r="CE173" s="370">
        <v>0</v>
      </c>
      <c r="CF173" s="370">
        <v>0</v>
      </c>
      <c r="CG173" s="370">
        <v>0</v>
      </c>
      <c r="CH173" s="370">
        <v>0</v>
      </c>
      <c r="CI173" s="48" t="s">
        <v>1987</v>
      </c>
      <c r="CJ173" s="48" t="s">
        <v>1991</v>
      </c>
      <c r="CK173" s="48" t="s">
        <v>1987</v>
      </c>
      <c r="CL173" s="48" t="s">
        <v>1989</v>
      </c>
      <c r="CM173" s="48" t="s">
        <v>2013</v>
      </c>
      <c r="CN173" s="48" t="s">
        <v>1990</v>
      </c>
      <c r="CO173" s="48" t="str">
        <f t="shared" si="40"/>
        <v>2.3.2.7.10.1</v>
      </c>
      <c r="CP173" s="48" t="str">
        <f>+VLOOKUP(Tabla1[[#This Row],[ESPECÍFICA]],CLASIFICADOR_,2,0)</f>
        <v>2.3.2.7.10.1 - SEMINARIOS ,TALLERES Y SIMILARES ORGANIZADOS POR LA  INSTITUCION</v>
      </c>
      <c r="CQ173" s="48" t="str">
        <f>+VLOOKUP(Tabla1[[#This Row],[ESPECÍFICA]],CLASIFICADOR_,3,0)</f>
        <v>2.3.2.7 - SERVICIOS PROFESIONALES Y TECNICOS</v>
      </c>
      <c r="CR173" s="48" t="str">
        <f>+VLOOKUP(Tabla1[[#This Row],[ESPECÍFICA]],CLASIFICADOR_,4,0)</f>
        <v>Límite de Gasto</v>
      </c>
      <c r="CS173" s="48" t="str">
        <f>+VLOOKUP(Tabla1[[#This Row],[ESPECÍFICA]],CLASIFICADOR_,5,0)</f>
        <v>10.6 f)</v>
      </c>
      <c r="CT173" s="113" t="str">
        <f>+VLOOKUP(Tabla1[[#This Row],[ESPECÍFICA]],CLASIFICADOR_,6,0)</f>
        <v>N/R</v>
      </c>
      <c r="CU173" s="48" t="str">
        <f>+VLOOKUP(Tabla1[[#This Row],[ESPECÍFICA]],CLASIFICADOR_,7,0)</f>
        <v>N/R</v>
      </c>
      <c r="CV173" s="48">
        <f>+VLOOKUP(Tabla1[[#This Row],[ESPECÍFICA]],CLASIFICADOR_,8,0)</f>
        <v>0</v>
      </c>
      <c r="CW173" s="113" t="str">
        <f>+CONCATENATE("2.",Tabla1[[#This Row],[generica]])</f>
        <v>2.3.BIENES Y SERVICIOS</v>
      </c>
      <c r="CX173" s="113" t="str">
        <f t="shared" si="29"/>
        <v>0010-OA</v>
      </c>
      <c r="CY173" s="113" t="str">
        <f t="shared" si="30"/>
        <v>0010-OA</v>
      </c>
      <c r="CZ173" s="20" t="str">
        <f t="shared" si="31"/>
        <v>0010-OA</v>
      </c>
      <c r="DA173" s="113" t="str">
        <f>+CONCATENATE(Tabla1[[#This Row],[CC COMPLETO]],Tabla1[[#This Row],[ESPECÍFICA]])</f>
        <v>0010-OA2.3.2.7.10.1</v>
      </c>
      <c r="DB173" s="49">
        <f t="shared" si="32"/>
        <v>24922.940000000002</v>
      </c>
      <c r="DC173" s="49">
        <f t="shared" si="33"/>
        <v>24922.940000000002</v>
      </c>
      <c r="DD173" s="49">
        <f t="shared" si="34"/>
        <v>24922.940000000002</v>
      </c>
      <c r="DE173" s="49">
        <f t="shared" si="35"/>
        <v>259.06000000000131</v>
      </c>
      <c r="DF173" s="49">
        <f t="shared" si="36"/>
        <v>0</v>
      </c>
      <c r="DG173" s="49">
        <f t="shared" si="37"/>
        <v>0</v>
      </c>
      <c r="DH173" s="49">
        <f t="shared" si="38"/>
        <v>259.05999999999767</v>
      </c>
      <c r="DI173" s="50">
        <f t="shared" si="39"/>
        <v>0.41538233333333335</v>
      </c>
      <c r="DJ173" s="78">
        <f>+SUM(Tabla1[[#This Row],[EJECUTADO 01]:[EJECUTADO 06]])</f>
        <v>20071.940000000002</v>
      </c>
      <c r="DK173" s="78">
        <f>+Tabla1[[#This Row],[mto_devenga_01]]</f>
        <v>0</v>
      </c>
      <c r="DL173" s="78">
        <f>+Tabla1[[#This Row],[mto_devenga_02]]</f>
        <v>0</v>
      </c>
      <c r="DM173" s="78">
        <f>+Tabla1[[#This Row],[mto_devenga_03]]</f>
        <v>0</v>
      </c>
      <c r="DN173" s="78">
        <f>+Tabla1[[#This Row],[mto_devenga_04]]</f>
        <v>8759.94</v>
      </c>
      <c r="DO173" s="78">
        <f>+Tabla1[[#This Row],[mto_devenga_05]]</f>
        <v>6592</v>
      </c>
      <c r="DP173" s="76">
        <f>+Tabla1[[#This Row],[mto_devenga_06]]</f>
        <v>4720</v>
      </c>
      <c r="DQ173" s="76">
        <f>+Tabla1[[#This Row],[mto_devenga_07]]</f>
        <v>0</v>
      </c>
      <c r="DR173" s="76">
        <f>+Tabla1[[#This Row],[mto_devenga_08]]</f>
        <v>4851</v>
      </c>
      <c r="DS173" s="76">
        <f>+Tabla1[[#This Row],[mto_devenga_09]]</f>
        <v>0</v>
      </c>
      <c r="DT173" s="76">
        <f>IFERROR(VLOOKUP(Tabla1[[#This Row],[COD SE]],PF_OCTUBRE,14,0),"0")</f>
        <v>0</v>
      </c>
      <c r="DU173" s="76">
        <f>IFERROR(VLOOKUP(Tabla1[[#This Row],[COD SE]],PF_OCTUBRE,15,0),"0")</f>
        <v>0</v>
      </c>
      <c r="DV173" s="76">
        <f>IFERROR(VLOOKUP(Tabla1[[#This Row],[COD SE]],PF_OCTUBRE,16,0),"0")</f>
        <v>259.06</v>
      </c>
      <c r="DW173" s="76">
        <f>+SUM(Tabla1[[#This Row],[EJECUTADO 01]:[PF DICIEMBRE
]])</f>
        <v>25182.000000000004</v>
      </c>
      <c r="DX173" s="76">
        <f>IFERROR(VLOOKUP(Tabla1[[#This Row],[COD SE]],PF_OCTUBRE,18,0),"0")</f>
        <v>0</v>
      </c>
      <c r="DY173" s="76">
        <f>IFERROR(VLOOKUP(Tabla1[[#This Row],[COD SE]],PF_OCTUBRE,19,0),"0")</f>
        <v>0</v>
      </c>
      <c r="DZ173" s="76">
        <f>IFERROR(VLOOKUP(Tabla1[[#This Row],[COD SE]],PF_OCTUBRE,20,0),"0")</f>
        <v>0</v>
      </c>
      <c r="EA173" s="76">
        <f>+Tabla1[[#This Row],[TOTAL EJEC REAL]]+Tabla1[[#This Row],[SALDO FINAL]]</f>
        <v>25182.000000000004</v>
      </c>
      <c r="EB173" s="76">
        <f>IFERROR(VLOOKUP(Tabla1[[#This Row],[COD SE]],PF_OCTUBRE,22,0),"0")</f>
        <v>259.06</v>
      </c>
      <c r="EC173" s="76">
        <f>+IFERROR(VLOOKUP(Tabla1[[#This Row],[COD SE]],SALDO_ESC_2,7,0),0)</f>
        <v>0</v>
      </c>
      <c r="ED173" s="76">
        <f>+IFERROR(VLOOKUP(Tabla1[[#This Row],[COD SE]],SALDO_ESC_3,7,0),0)</f>
        <v>0</v>
      </c>
      <c r="EE173" s="76">
        <f>+Tabla1[[#This Row],[mto_pim]]-Tabla1[[#This Row],[TRANSF ESC2 ]]</f>
        <v>25182</v>
      </c>
      <c r="EF173" s="76">
        <f>+Tabla1[[#This Row],[mto_pim]]-Tabla1[[#This Row],[TRANFS ESC 3 ]]</f>
        <v>25182</v>
      </c>
      <c r="EG173" s="76">
        <f>+IFERROR(VLOOKUP(Tabla1[[#This Row],[COD SE]],HISTORICO,4,0),0)</f>
        <v>0</v>
      </c>
      <c r="EH173" s="76">
        <f>+IFERROR(VLOOKUP(Tabla1[[#This Row],[COD SE]],HISTORICO,5,0),0)</f>
        <v>0</v>
      </c>
      <c r="EI173" s="76">
        <f>+IFERROR(VLOOKUP(Tabla1[[#This Row],[COD SE]],HISTORICO,6,0),0)</f>
        <v>10000</v>
      </c>
      <c r="EJ173" s="76">
        <f>+IFERROR(VLOOKUP(Tabla1[[#This Row],[COD SE]],HISTORICO,7,0),0)</f>
        <v>8759.94</v>
      </c>
      <c r="EK173" s="76">
        <f>+IFERROR(VLOOKUP(Tabla1[[#This Row],[COD SE]],HISTORICO,8,0),0)</f>
        <v>6592</v>
      </c>
      <c r="EL173" s="76">
        <f>+IFERROR(VLOOKUP(Tabla1[[#This Row],[COD SE]],HISTORICO,9,0),0)</f>
        <v>4720</v>
      </c>
      <c r="EM173" s="76">
        <f>+IFERROR(VLOOKUP(Tabla1[[#This Row],[COD SE]],HISTORICO,10,0),0)</f>
        <v>0</v>
      </c>
      <c r="EN173" s="76">
        <f>+IFERROR(VLOOKUP(Tabla1[[#This Row],[COD SE]],HISTORICO,11,0),0)</f>
        <v>4851</v>
      </c>
      <c r="EO173" s="76">
        <f>+IFERROR(VLOOKUP(Tabla1[[#This Row],[COD SE]],HISTORICO,12,0),0)</f>
        <v>0</v>
      </c>
      <c r="EP173" s="58">
        <f>+SUM(Tabla1[[#This Row],[EJECUTADO 01]:[EJECUTADO 03]])</f>
        <v>0</v>
      </c>
      <c r="EQ173" s="58">
        <f>+SUM(Tabla1[[#This Row],[EJECUTADO 04]:[EJECUTADO 06]])</f>
        <v>20071.940000000002</v>
      </c>
      <c r="ER173" s="58">
        <f>+SUM(Tabla1[[#This Row],[EJECUTADO 07]:[EJECUTADO 09]])</f>
        <v>4851</v>
      </c>
      <c r="ES173" s="58">
        <f>+SUM(Tabla1[[#This Row],[PF OCTUBRE]:[PF DICIEMBRE
]])</f>
        <v>259.06</v>
      </c>
      <c r="ET173" s="58">
        <f>+SUM(Tabla1[[#This Row],[EJECUTADO 01]:[EJECUTADO 09]])</f>
        <v>24922.940000000002</v>
      </c>
    </row>
    <row r="174" spans="1:150" ht="12.75" customHeight="1" x14ac:dyDescent="0.2">
      <c r="A174" s="369">
        <v>2025</v>
      </c>
      <c r="B174" s="369" t="s">
        <v>1969</v>
      </c>
      <c r="C174" s="369" t="s">
        <v>1970</v>
      </c>
      <c r="D174" s="369" t="s">
        <v>1971</v>
      </c>
      <c r="E174" s="369">
        <v>1650</v>
      </c>
      <c r="F174" s="369" t="s">
        <v>1599</v>
      </c>
      <c r="G174" s="369" t="s">
        <v>1999</v>
      </c>
      <c r="H174" s="369" t="s">
        <v>1606</v>
      </c>
      <c r="I174" s="369" t="s">
        <v>2000</v>
      </c>
      <c r="J174" s="369" t="s">
        <v>2037</v>
      </c>
      <c r="K174" s="369" t="s">
        <v>1975</v>
      </c>
      <c r="L174" s="369" t="s">
        <v>2034</v>
      </c>
      <c r="M174" s="369" t="s">
        <v>2038</v>
      </c>
      <c r="N174" s="369">
        <v>3</v>
      </c>
      <c r="O174" s="369" t="s">
        <v>2046</v>
      </c>
      <c r="P174" s="369" t="s">
        <v>2032</v>
      </c>
      <c r="Q174" s="369">
        <v>43</v>
      </c>
      <c r="R174" s="369">
        <v>0</v>
      </c>
      <c r="S174" s="369">
        <v>0</v>
      </c>
      <c r="T174" s="369">
        <v>0</v>
      </c>
      <c r="U174" s="369">
        <v>10</v>
      </c>
      <c r="V174" s="369" t="s">
        <v>1980</v>
      </c>
      <c r="W174" s="369" t="s">
        <v>1981</v>
      </c>
      <c r="X174" s="369" t="s">
        <v>1982</v>
      </c>
      <c r="Y174" s="369" t="s">
        <v>1983</v>
      </c>
      <c r="Z174" s="369" t="s">
        <v>1984</v>
      </c>
      <c r="AA174" s="369" t="s">
        <v>2004</v>
      </c>
      <c r="AB174" s="369" t="s">
        <v>1986</v>
      </c>
      <c r="AC174" s="369" t="s">
        <v>1672</v>
      </c>
      <c r="AD174" s="369" t="s">
        <v>1673</v>
      </c>
      <c r="AE174" s="369" t="s">
        <v>1678</v>
      </c>
      <c r="AF174" s="369" t="s">
        <v>1798</v>
      </c>
      <c r="AG174" s="369" t="s">
        <v>1799</v>
      </c>
      <c r="AH174" s="369">
        <v>100000</v>
      </c>
      <c r="AI174" s="369">
        <v>-10000</v>
      </c>
      <c r="AJ174" s="369">
        <v>90000</v>
      </c>
      <c r="AK174" s="370">
        <v>90000</v>
      </c>
      <c r="AL174" s="370">
        <v>58460</v>
      </c>
      <c r="AM174" s="370">
        <v>0</v>
      </c>
      <c r="AN174" s="370">
        <v>0</v>
      </c>
      <c r="AO174" s="370">
        <v>0</v>
      </c>
      <c r="AP174" s="370">
        <v>0</v>
      </c>
      <c r="AQ174" s="370">
        <v>0</v>
      </c>
      <c r="AR174" s="370">
        <v>0</v>
      </c>
      <c r="AS174" s="370">
        <v>0</v>
      </c>
      <c r="AT174" s="370">
        <v>19770</v>
      </c>
      <c r="AU174" s="370">
        <v>35190</v>
      </c>
      <c r="AV174" s="370">
        <v>3500</v>
      </c>
      <c r="AW174" s="370">
        <v>0</v>
      </c>
      <c r="AX174" s="370">
        <v>0</v>
      </c>
      <c r="AY174" s="370">
        <v>0</v>
      </c>
      <c r="AZ174" s="370">
        <v>0</v>
      </c>
      <c r="BA174" s="370">
        <v>0</v>
      </c>
      <c r="BB174" s="370">
        <v>0</v>
      </c>
      <c r="BC174" s="370">
        <v>0</v>
      </c>
      <c r="BD174" s="370">
        <v>0</v>
      </c>
      <c r="BE174" s="370">
        <v>0</v>
      </c>
      <c r="BF174" s="370">
        <v>0</v>
      </c>
      <c r="BG174" s="370">
        <v>0</v>
      </c>
      <c r="BH174" s="370">
        <v>0</v>
      </c>
      <c r="BI174" s="370">
        <v>0</v>
      </c>
      <c r="BJ174" s="370">
        <v>0</v>
      </c>
      <c r="BK174" s="370">
        <v>0</v>
      </c>
      <c r="BL174" s="370">
        <v>0</v>
      </c>
      <c r="BM174" s="370">
        <v>0</v>
      </c>
      <c r="BN174" s="370">
        <v>0</v>
      </c>
      <c r="BO174" s="370">
        <v>0</v>
      </c>
      <c r="BP174" s="370">
        <v>0</v>
      </c>
      <c r="BQ174" s="370">
        <v>0</v>
      </c>
      <c r="BR174" s="370">
        <v>0</v>
      </c>
      <c r="BS174" s="370">
        <v>0</v>
      </c>
      <c r="BT174" s="370">
        <v>0</v>
      </c>
      <c r="BU174" s="370">
        <v>0</v>
      </c>
      <c r="BV174" s="370">
        <v>0</v>
      </c>
      <c r="BW174" s="370">
        <v>0</v>
      </c>
      <c r="BX174" s="370">
        <v>0</v>
      </c>
      <c r="BY174" s="370">
        <v>0</v>
      </c>
      <c r="BZ174" s="370">
        <v>0</v>
      </c>
      <c r="CA174" s="370">
        <v>0</v>
      </c>
      <c r="CB174" s="370">
        <v>0</v>
      </c>
      <c r="CC174" s="370">
        <v>0</v>
      </c>
      <c r="CD174" s="370">
        <v>0</v>
      </c>
      <c r="CE174" s="370">
        <v>0</v>
      </c>
      <c r="CF174" s="370">
        <v>0</v>
      </c>
      <c r="CG174" s="370">
        <v>0</v>
      </c>
      <c r="CH174" s="370">
        <v>0</v>
      </c>
      <c r="CI174" s="48" t="s">
        <v>1987</v>
      </c>
      <c r="CJ174" s="48" t="s">
        <v>1991</v>
      </c>
      <c r="CK174" s="48" t="s">
        <v>1987</v>
      </c>
      <c r="CL174" s="48" t="s">
        <v>1989</v>
      </c>
      <c r="CM174" s="48" t="s">
        <v>1991</v>
      </c>
      <c r="CN174" s="48" t="s">
        <v>1990</v>
      </c>
      <c r="CO174" s="48" t="str">
        <f t="shared" si="40"/>
        <v>2.3.2.7.3.1</v>
      </c>
      <c r="CP174" s="48" t="str">
        <f>+VLOOKUP(Tabla1[[#This Row],[ESPECÍFICA]],CLASIFICADOR_,2,0)</f>
        <v>2.3.2.7.3.1 - REALIZADO POR PERSONAS JURIDICAS</v>
      </c>
      <c r="CQ174" s="48" t="str">
        <f>+VLOOKUP(Tabla1[[#This Row],[ESPECÍFICA]],CLASIFICADOR_,3,0)</f>
        <v>2.3.2.7 - SERVICIOS PROFESIONALES Y TECNICOS</v>
      </c>
      <c r="CR174" s="48" t="str">
        <f>+VLOOKUP(Tabla1[[#This Row],[ESPECÍFICA]],CLASIFICADOR_,4,0)</f>
        <v xml:space="preserve"> </v>
      </c>
      <c r="CS174" s="48">
        <f>+VLOOKUP(Tabla1[[#This Row],[ESPECÍFICA]],CLASIFICADOR_,5,0)</f>
        <v>0</v>
      </c>
      <c r="CT174" s="113" t="str">
        <f>+VLOOKUP(Tabla1[[#This Row],[ESPECÍFICA]],CLASIFICADOR_,6,0)</f>
        <v>N/R</v>
      </c>
      <c r="CU174" s="48" t="str">
        <f>+VLOOKUP(Tabla1[[#This Row],[ESPECÍFICA]],CLASIFICADOR_,7,0)</f>
        <v>N/R</v>
      </c>
      <c r="CV174" s="48">
        <f>+VLOOKUP(Tabla1[[#This Row],[ESPECÍFICA]],CLASIFICADOR_,8,0)</f>
        <v>0</v>
      </c>
      <c r="CW174" s="113" t="str">
        <f>+CONCATENATE("2.",Tabla1[[#This Row],[generica]])</f>
        <v>2.3.BIENES Y SERVICIOS</v>
      </c>
      <c r="CX174" s="48" t="str">
        <f t="shared" si="29"/>
        <v>0010-OA</v>
      </c>
      <c r="CY174" s="113" t="str">
        <f t="shared" si="30"/>
        <v>0010-OA</v>
      </c>
      <c r="CZ174" s="20" t="str">
        <f t="shared" si="31"/>
        <v>0010-OA</v>
      </c>
      <c r="DA174" s="113" t="str">
        <f>+CONCATENATE(Tabla1[[#This Row],[CC COMPLETO]],Tabla1[[#This Row],[ESPECÍFICA]])</f>
        <v>0010-OA2.3.2.7.3.1</v>
      </c>
      <c r="DB174" s="49">
        <f t="shared" si="32"/>
        <v>58460</v>
      </c>
      <c r="DC174" s="49">
        <f t="shared" si="33"/>
        <v>0</v>
      </c>
      <c r="DD174" s="49">
        <f t="shared" si="34"/>
        <v>0</v>
      </c>
      <c r="DE174" s="49">
        <f t="shared" si="35"/>
        <v>0</v>
      </c>
      <c r="DF174" s="49">
        <f t="shared" si="36"/>
        <v>31540</v>
      </c>
      <c r="DG174" s="49">
        <f t="shared" si="37"/>
        <v>58460</v>
      </c>
      <c r="DH174" s="49">
        <f t="shared" si="38"/>
        <v>90000</v>
      </c>
      <c r="DI174" s="50">
        <f t="shared" si="39"/>
        <v>0</v>
      </c>
      <c r="DJ174" s="78">
        <f>+SUM(Tabla1[[#This Row],[EJECUTADO 01]:[EJECUTADO 06]])</f>
        <v>0</v>
      </c>
      <c r="DK174" s="78">
        <f>+Tabla1[[#This Row],[mto_devenga_01]]</f>
        <v>0</v>
      </c>
      <c r="DL174" s="78">
        <f>+Tabla1[[#This Row],[mto_devenga_02]]</f>
        <v>0</v>
      </c>
      <c r="DM174" s="78">
        <f>+Tabla1[[#This Row],[mto_devenga_03]]</f>
        <v>0</v>
      </c>
      <c r="DN174" s="78">
        <f>+Tabla1[[#This Row],[mto_devenga_04]]</f>
        <v>0</v>
      </c>
      <c r="DO174" s="78">
        <f>+Tabla1[[#This Row],[mto_devenga_05]]</f>
        <v>0</v>
      </c>
      <c r="DP174" s="76">
        <f>+Tabla1[[#This Row],[mto_devenga_06]]</f>
        <v>0</v>
      </c>
      <c r="DQ174" s="76">
        <f>+Tabla1[[#This Row],[mto_devenga_07]]</f>
        <v>0</v>
      </c>
      <c r="DR174" s="76">
        <f>+Tabla1[[#This Row],[mto_devenga_08]]</f>
        <v>0</v>
      </c>
      <c r="DS174" s="76">
        <f>+Tabla1[[#This Row],[mto_devenga_09]]</f>
        <v>0</v>
      </c>
      <c r="DT174" s="76">
        <f>IFERROR(VLOOKUP(Tabla1[[#This Row],[COD SE]],PF_OCTUBRE,14,0),"0")</f>
        <v>0</v>
      </c>
      <c r="DU174" s="76">
        <f>IFERROR(VLOOKUP(Tabla1[[#This Row],[COD SE]],PF_OCTUBRE,15,0),"0")</f>
        <v>54960</v>
      </c>
      <c r="DV174" s="76">
        <f>IFERROR(VLOOKUP(Tabla1[[#This Row],[COD SE]],PF_OCTUBRE,16,0),"0")</f>
        <v>35040</v>
      </c>
      <c r="DW174" s="76">
        <f>+SUM(Tabla1[[#This Row],[EJECUTADO 01]:[PF DICIEMBRE
]])</f>
        <v>90000</v>
      </c>
      <c r="DX174" s="76">
        <f>IFERROR(VLOOKUP(Tabla1[[#This Row],[COD SE]],PF_OCTUBRE,18,0),"0")</f>
        <v>0</v>
      </c>
      <c r="DY174" s="76">
        <f>IFERROR(VLOOKUP(Tabla1[[#This Row],[COD SE]],PF_OCTUBRE,19,0),"0")</f>
        <v>0</v>
      </c>
      <c r="DZ174" s="76">
        <f>IFERROR(VLOOKUP(Tabla1[[#This Row],[COD SE]],PF_OCTUBRE,20,0),"0")</f>
        <v>0</v>
      </c>
      <c r="EA174" s="76">
        <f>+Tabla1[[#This Row],[TOTAL EJEC REAL]]+Tabla1[[#This Row],[SALDO FINAL]]</f>
        <v>90000</v>
      </c>
      <c r="EB174" s="76">
        <f>IFERROR(VLOOKUP(Tabla1[[#This Row],[COD SE]],PF_OCTUBRE,22,0),"0")</f>
        <v>35040</v>
      </c>
      <c r="EC174" s="76">
        <f>+IFERROR(VLOOKUP(Tabla1[[#This Row],[COD SE]],SALDO_ESC_2,7,0),0)</f>
        <v>0</v>
      </c>
      <c r="ED174" s="76">
        <f>+IFERROR(VLOOKUP(Tabla1[[#This Row],[COD SE]],SALDO_ESC_3,7,0),0)</f>
        <v>0</v>
      </c>
      <c r="EE174" s="76">
        <f>+Tabla1[[#This Row],[mto_pim]]-Tabla1[[#This Row],[TRANSF ESC2 ]]</f>
        <v>90000</v>
      </c>
      <c r="EF174" s="76">
        <f>+Tabla1[[#This Row],[mto_pim]]-Tabla1[[#This Row],[TRANFS ESC 3 ]]</f>
        <v>90000</v>
      </c>
      <c r="EG174" s="76">
        <f>+IFERROR(VLOOKUP(Tabla1[[#This Row],[COD SE]],HISTORICO,4,0),0)</f>
        <v>0</v>
      </c>
      <c r="EH174" s="76">
        <f>+IFERROR(VLOOKUP(Tabla1[[#This Row],[COD SE]],HISTORICO,5,0),0)</f>
        <v>18000</v>
      </c>
      <c r="EI174" s="76">
        <f>+IFERROR(VLOOKUP(Tabla1[[#This Row],[COD SE]],HISTORICO,6,0),0)</f>
        <v>0</v>
      </c>
      <c r="EJ174" s="76">
        <f>+IFERROR(VLOOKUP(Tabla1[[#This Row],[COD SE]],HISTORICO,7,0),0)</f>
        <v>0</v>
      </c>
      <c r="EK174" s="76">
        <f>+IFERROR(VLOOKUP(Tabla1[[#This Row],[COD SE]],HISTORICO,8,0),0)</f>
        <v>0</v>
      </c>
      <c r="EL174" s="76">
        <f>+IFERROR(VLOOKUP(Tabla1[[#This Row],[COD SE]],HISTORICO,9,0),0)</f>
        <v>0</v>
      </c>
      <c r="EM174" s="76">
        <f>+IFERROR(VLOOKUP(Tabla1[[#This Row],[COD SE]],HISTORICO,10,0),0)</f>
        <v>0</v>
      </c>
      <c r="EN174" s="76">
        <f>+IFERROR(VLOOKUP(Tabla1[[#This Row],[COD SE]],HISTORICO,11,0),0)</f>
        <v>0</v>
      </c>
      <c r="EO174" s="76">
        <f>+IFERROR(VLOOKUP(Tabla1[[#This Row],[COD SE]],HISTORICO,12,0),0)</f>
        <v>0</v>
      </c>
      <c r="EP174" s="58">
        <f>+SUM(Tabla1[[#This Row],[EJECUTADO 01]:[EJECUTADO 03]])</f>
        <v>0</v>
      </c>
      <c r="EQ174" s="58">
        <f>+SUM(Tabla1[[#This Row],[EJECUTADO 04]:[EJECUTADO 06]])</f>
        <v>0</v>
      </c>
      <c r="ER174" s="58">
        <f>+SUM(Tabla1[[#This Row],[EJECUTADO 07]:[EJECUTADO 09]])</f>
        <v>0</v>
      </c>
      <c r="ES174" s="58">
        <f>+SUM(Tabla1[[#This Row],[PF OCTUBRE]:[PF DICIEMBRE
]])</f>
        <v>90000</v>
      </c>
      <c r="ET174" s="58">
        <f>+SUM(Tabla1[[#This Row],[EJECUTADO 01]:[EJECUTADO 09]])</f>
        <v>0</v>
      </c>
    </row>
    <row r="175" spans="1:150" ht="12.75" customHeight="1" x14ac:dyDescent="0.2">
      <c r="A175" s="369">
        <v>2025</v>
      </c>
      <c r="B175" s="369" t="s">
        <v>1969</v>
      </c>
      <c r="C175" s="369" t="s">
        <v>1970</v>
      </c>
      <c r="D175" s="369" t="s">
        <v>1971</v>
      </c>
      <c r="E175" s="369">
        <v>1650</v>
      </c>
      <c r="F175" s="369" t="s">
        <v>1599</v>
      </c>
      <c r="G175" s="369" t="s">
        <v>1999</v>
      </c>
      <c r="H175" s="369" t="s">
        <v>1606</v>
      </c>
      <c r="I175" s="369" t="s">
        <v>2000</v>
      </c>
      <c r="J175" s="369" t="s">
        <v>2037</v>
      </c>
      <c r="K175" s="369" t="s">
        <v>1975</v>
      </c>
      <c r="L175" s="369" t="s">
        <v>2034</v>
      </c>
      <c r="M175" s="369" t="s">
        <v>2038</v>
      </c>
      <c r="N175" s="369">
        <v>3</v>
      </c>
      <c r="O175" s="369" t="s">
        <v>2046</v>
      </c>
      <c r="P175" s="369" t="s">
        <v>2032</v>
      </c>
      <c r="Q175" s="369">
        <v>43</v>
      </c>
      <c r="R175" s="369">
        <v>0</v>
      </c>
      <c r="S175" s="369">
        <v>0</v>
      </c>
      <c r="T175" s="369">
        <v>0</v>
      </c>
      <c r="U175" s="369">
        <v>10</v>
      </c>
      <c r="V175" s="369" t="s">
        <v>1980</v>
      </c>
      <c r="W175" s="369" t="s">
        <v>1981</v>
      </c>
      <c r="X175" s="369" t="s">
        <v>1982</v>
      </c>
      <c r="Y175" s="369" t="s">
        <v>1983</v>
      </c>
      <c r="Z175" s="369" t="s">
        <v>1984</v>
      </c>
      <c r="AA175" s="369" t="s">
        <v>2004</v>
      </c>
      <c r="AB175" s="369" t="s">
        <v>1986</v>
      </c>
      <c r="AC175" s="369" t="s">
        <v>1672</v>
      </c>
      <c r="AD175" s="369" t="s">
        <v>1673</v>
      </c>
      <c r="AE175" s="369" t="s">
        <v>1688</v>
      </c>
      <c r="AF175" s="369" t="s">
        <v>1691</v>
      </c>
      <c r="AG175" s="369" t="s">
        <v>1692</v>
      </c>
      <c r="AH175" s="369">
        <v>151752</v>
      </c>
      <c r="AI175" s="369">
        <v>-63000</v>
      </c>
      <c r="AJ175" s="369">
        <v>88752</v>
      </c>
      <c r="AK175" s="370">
        <v>88752</v>
      </c>
      <c r="AL175" s="370">
        <v>88752</v>
      </c>
      <c r="AM175" s="370">
        <v>88752</v>
      </c>
      <c r="AN175" s="370">
        <v>0</v>
      </c>
      <c r="AO175" s="370">
        <v>0</v>
      </c>
      <c r="AP175" s="370">
        <v>0</v>
      </c>
      <c r="AQ175" s="370">
        <v>0</v>
      </c>
      <c r="AR175" s="370">
        <v>0</v>
      </c>
      <c r="AS175" s="370">
        <v>0</v>
      </c>
      <c r="AT175" s="370">
        <v>0</v>
      </c>
      <c r="AU175" s="370">
        <v>0</v>
      </c>
      <c r="AV175" s="370">
        <v>0</v>
      </c>
      <c r="AW175" s="370">
        <v>0</v>
      </c>
      <c r="AX175" s="370">
        <v>0</v>
      </c>
      <c r="AY175" s="370">
        <v>9930.2900000000009</v>
      </c>
      <c r="AZ175" s="370">
        <v>4611.25</v>
      </c>
      <c r="BA175" s="370">
        <v>7206.42</v>
      </c>
      <c r="BB175" s="370">
        <v>15109.91</v>
      </c>
      <c r="BC175" s="370">
        <v>6080.42</v>
      </c>
      <c r="BD175" s="370">
        <v>6252</v>
      </c>
      <c r="BE175" s="370">
        <v>3656.84</v>
      </c>
      <c r="BF175" s="370">
        <v>11833.77</v>
      </c>
      <c r="BG175" s="370">
        <v>15946.37</v>
      </c>
      <c r="BH175" s="370">
        <v>2595.17</v>
      </c>
      <c r="BI175" s="370">
        <v>0</v>
      </c>
      <c r="BJ175" s="370">
        <v>0</v>
      </c>
      <c r="BK175" s="370">
        <v>9930.2900000000009</v>
      </c>
      <c r="BL175" s="370">
        <v>4611.25</v>
      </c>
      <c r="BM175" s="370">
        <v>7206.42</v>
      </c>
      <c r="BN175" s="370">
        <v>4042.89</v>
      </c>
      <c r="BO175" s="370">
        <v>17147.439999999999</v>
      </c>
      <c r="BP175" s="370">
        <v>3131.36</v>
      </c>
      <c r="BQ175" s="370">
        <v>6777.48</v>
      </c>
      <c r="BR175" s="370">
        <v>11833.77</v>
      </c>
      <c r="BS175" s="370">
        <v>14096.51</v>
      </c>
      <c r="BT175" s="370">
        <v>4133.03</v>
      </c>
      <c r="BU175" s="370">
        <v>0</v>
      </c>
      <c r="BV175" s="370">
        <v>0</v>
      </c>
      <c r="BW175" s="370">
        <v>82910.44</v>
      </c>
      <c r="BX175" s="370">
        <v>0</v>
      </c>
      <c r="BY175" s="370">
        <v>0</v>
      </c>
      <c r="BZ175" s="370">
        <v>0</v>
      </c>
      <c r="CA175" s="370">
        <v>0</v>
      </c>
      <c r="CB175" s="370">
        <v>0</v>
      </c>
      <c r="CC175" s="370">
        <v>0</v>
      </c>
      <c r="CD175" s="370">
        <v>0</v>
      </c>
      <c r="CE175" s="370">
        <v>0</v>
      </c>
      <c r="CF175" s="370">
        <v>0</v>
      </c>
      <c r="CG175" s="370">
        <v>0</v>
      </c>
      <c r="CH175" s="370">
        <v>0</v>
      </c>
      <c r="CI175" s="48" t="s">
        <v>1987</v>
      </c>
      <c r="CJ175" s="48" t="s">
        <v>1991</v>
      </c>
      <c r="CK175" s="48" t="s">
        <v>1987</v>
      </c>
      <c r="CL175" s="48" t="s">
        <v>1987</v>
      </c>
      <c r="CM175" s="48" t="s">
        <v>2011</v>
      </c>
      <c r="CN175" s="48" t="s">
        <v>1990</v>
      </c>
      <c r="CO175" s="48" t="str">
        <f t="shared" si="40"/>
        <v>2.3.2.2.5.1</v>
      </c>
      <c r="CP175" s="48" t="str">
        <f>+VLOOKUP(Tabla1[[#This Row],[ESPECÍFICA]],CLASIFICADOR_,2,0)</f>
        <v>2.3.2.2.5.1 - DIFUSIÓN EN EL DIARIO OFICIAL</v>
      </c>
      <c r="CQ175" s="48" t="str">
        <f>+VLOOKUP(Tabla1[[#This Row],[ESPECÍFICA]],CLASIFICADOR_,3,0)</f>
        <v>2.3.2.2 - SERVICIOS BASICOS, COMUNICACIONES, PUBLICIDAD Y DIFUSION</v>
      </c>
      <c r="CR175" s="48" t="str">
        <f>+VLOOKUP(Tabla1[[#This Row],[ESPECÍFICA]],CLASIFICADOR_,4,0)</f>
        <v xml:space="preserve"> </v>
      </c>
      <c r="CS175" s="48">
        <f>+VLOOKUP(Tabla1[[#This Row],[ESPECÍFICA]],CLASIFICADOR_,5,0)</f>
        <v>0</v>
      </c>
      <c r="CT175" s="113" t="str">
        <f>+VLOOKUP(Tabla1[[#This Row],[ESPECÍFICA]],CLASIFICADOR_,6,0)</f>
        <v>N/R</v>
      </c>
      <c r="CU175" s="48" t="str">
        <f>+VLOOKUP(Tabla1[[#This Row],[ESPECÍFICA]],CLASIFICADOR_,7,0)</f>
        <v>N/R</v>
      </c>
      <c r="CV175" s="48">
        <f>+VLOOKUP(Tabla1[[#This Row],[ESPECÍFICA]],CLASIFICADOR_,8,0)</f>
        <v>0</v>
      </c>
      <c r="CW175" s="113" t="str">
        <f>+CONCATENATE("2.",Tabla1[[#This Row],[generica]])</f>
        <v>2.3.BIENES Y SERVICIOS</v>
      </c>
      <c r="CX175" s="48" t="str">
        <f t="shared" si="29"/>
        <v>0010-OA</v>
      </c>
      <c r="CY175" s="113" t="str">
        <f t="shared" si="30"/>
        <v>0010-OA</v>
      </c>
      <c r="CZ175" s="20" t="str">
        <f t="shared" si="31"/>
        <v>0010-OA</v>
      </c>
      <c r="DA175" s="113" t="str">
        <f>+CONCATENATE(Tabla1[[#This Row],[CC COMPLETO]],Tabla1[[#This Row],[ESPECÍFICA]])</f>
        <v>0010-OA2.3.2.2.5.1</v>
      </c>
      <c r="DB175" s="49">
        <f t="shared" si="32"/>
        <v>88752</v>
      </c>
      <c r="DC175" s="49">
        <f t="shared" si="33"/>
        <v>83222.439999999988</v>
      </c>
      <c r="DD175" s="49">
        <f t="shared" si="34"/>
        <v>82910.439999999988</v>
      </c>
      <c r="DE175" s="49">
        <f t="shared" si="35"/>
        <v>0</v>
      </c>
      <c r="DF175" s="49">
        <f t="shared" si="36"/>
        <v>0</v>
      </c>
      <c r="DG175" s="49">
        <f t="shared" si="37"/>
        <v>5529.5600000000122</v>
      </c>
      <c r="DH175" s="49">
        <f t="shared" si="38"/>
        <v>5529.5600000000122</v>
      </c>
      <c r="DI175" s="50">
        <f t="shared" si="39"/>
        <v>0.54841082819336806</v>
      </c>
      <c r="DJ175" s="78">
        <f>+SUM(Tabla1[[#This Row],[EJECUTADO 01]:[EJECUTADO 06]])</f>
        <v>49190.289999999994</v>
      </c>
      <c r="DK175" s="78">
        <f>+Tabla1[[#This Row],[mto_devenga_01]]</f>
        <v>9930.2900000000009</v>
      </c>
      <c r="DL175" s="78">
        <f>+Tabla1[[#This Row],[mto_devenga_02]]</f>
        <v>4611.25</v>
      </c>
      <c r="DM175" s="78">
        <f>+Tabla1[[#This Row],[mto_devenga_03]]</f>
        <v>7206.42</v>
      </c>
      <c r="DN175" s="78">
        <f>+Tabla1[[#This Row],[mto_devenga_04]]</f>
        <v>15109.91</v>
      </c>
      <c r="DO175" s="78">
        <f>+Tabla1[[#This Row],[mto_devenga_05]]</f>
        <v>6080.42</v>
      </c>
      <c r="DP175" s="76">
        <f>+Tabla1[[#This Row],[mto_devenga_06]]</f>
        <v>6252</v>
      </c>
      <c r="DQ175" s="76">
        <f>+Tabla1[[#This Row],[mto_devenga_07]]</f>
        <v>3656.84</v>
      </c>
      <c r="DR175" s="76">
        <f>+Tabla1[[#This Row],[mto_devenga_08]]</f>
        <v>11833.77</v>
      </c>
      <c r="DS175" s="76">
        <f>+Tabla1[[#This Row],[mto_devenga_09]]</f>
        <v>15946.37</v>
      </c>
      <c r="DT175" s="76">
        <f>IFERROR(VLOOKUP(Tabla1[[#This Row],[COD SE]],PF_OCTUBRE,14,0),"0")</f>
        <v>5500</v>
      </c>
      <c r="DU175" s="76">
        <f>IFERROR(VLOOKUP(Tabla1[[#This Row],[COD SE]],PF_OCTUBRE,15,0),"0")</f>
        <v>2624.73</v>
      </c>
      <c r="DV175" s="76">
        <f>IFERROR(VLOOKUP(Tabla1[[#This Row],[COD SE]],PF_OCTUBRE,16,0),"0")</f>
        <v>0</v>
      </c>
      <c r="DW175" s="76">
        <f>+SUM(Tabla1[[#This Row],[EJECUTADO 01]:[PF DICIEMBRE
]])</f>
        <v>88751.999999999985</v>
      </c>
      <c r="DX175" s="76">
        <f>IFERROR(VLOOKUP(Tabla1[[#This Row],[COD SE]],PF_OCTUBRE,18,0),"0")</f>
        <v>0</v>
      </c>
      <c r="DY175" s="76">
        <f>IFERROR(VLOOKUP(Tabla1[[#This Row],[COD SE]],PF_OCTUBRE,19,0),"0")</f>
        <v>0</v>
      </c>
      <c r="DZ175" s="76">
        <f>IFERROR(VLOOKUP(Tabla1[[#This Row],[COD SE]],PF_OCTUBRE,20,0),"0")</f>
        <v>0</v>
      </c>
      <c r="EA175" s="76">
        <f>+Tabla1[[#This Row],[TOTAL EJEC REAL]]+Tabla1[[#This Row],[SALDO FINAL]]</f>
        <v>88751.999999999985</v>
      </c>
      <c r="EB175" s="76">
        <f>IFERROR(VLOOKUP(Tabla1[[#This Row],[COD SE]],PF_OCTUBRE,22,0),"0")</f>
        <v>0</v>
      </c>
      <c r="EC175" s="76">
        <f>+IFERROR(VLOOKUP(Tabla1[[#This Row],[COD SE]],SALDO_ESC_2,7,0),0)</f>
        <v>0</v>
      </c>
      <c r="ED175" s="76">
        <f>+IFERROR(VLOOKUP(Tabla1[[#This Row],[COD SE]],SALDO_ESC_3,7,0),0)</f>
        <v>0</v>
      </c>
      <c r="EE175" s="76">
        <f>+Tabla1[[#This Row],[mto_pim]]-Tabla1[[#This Row],[TRANSF ESC2 ]]</f>
        <v>88752</v>
      </c>
      <c r="EF175" s="76">
        <f>+Tabla1[[#This Row],[mto_pim]]-Tabla1[[#This Row],[TRANFS ESC 3 ]]</f>
        <v>88752</v>
      </c>
      <c r="EG175" s="76">
        <f>+IFERROR(VLOOKUP(Tabla1[[#This Row],[COD SE]],HISTORICO,4,0),0)</f>
        <v>0</v>
      </c>
      <c r="EH175" s="76">
        <f>+IFERROR(VLOOKUP(Tabla1[[#This Row],[COD SE]],HISTORICO,5,0),0)</f>
        <v>3872</v>
      </c>
      <c r="EI175" s="76">
        <f>+IFERROR(VLOOKUP(Tabla1[[#This Row],[COD SE]],HISTORICO,6,0),0)</f>
        <v>5912.46</v>
      </c>
      <c r="EJ175" s="76">
        <f>+IFERROR(VLOOKUP(Tabla1[[#This Row],[COD SE]],HISTORICO,7,0),0)</f>
        <v>9930.2900000000009</v>
      </c>
      <c r="EK175" s="76">
        <f>+IFERROR(VLOOKUP(Tabla1[[#This Row],[COD SE]],HISTORICO,8,0),0)</f>
        <v>14361.77</v>
      </c>
      <c r="EL175" s="76">
        <f>+IFERROR(VLOOKUP(Tabla1[[#This Row],[COD SE]],HISTORICO,9,0),0)</f>
        <v>6412.3419999999996</v>
      </c>
      <c r="EM175" s="76">
        <f>+IFERROR(VLOOKUP(Tabla1[[#This Row],[COD SE]],HISTORICO,10,0),0)</f>
        <v>6655.4779999999992</v>
      </c>
      <c r="EN175" s="76">
        <f>+IFERROR(VLOOKUP(Tabla1[[#This Row],[COD SE]],HISTORICO,11,0),0)</f>
        <v>6000</v>
      </c>
      <c r="EO175" s="76">
        <f>+IFERROR(VLOOKUP(Tabla1[[#This Row],[COD SE]],HISTORICO,12,0),0)</f>
        <v>6000</v>
      </c>
      <c r="EP175" s="58">
        <f>+SUM(Tabla1[[#This Row],[EJECUTADO 01]:[EJECUTADO 03]])</f>
        <v>21747.96</v>
      </c>
      <c r="EQ175" s="58">
        <f>+SUM(Tabla1[[#This Row],[EJECUTADO 04]:[EJECUTADO 06]])</f>
        <v>27442.33</v>
      </c>
      <c r="ER175" s="58">
        <f>+SUM(Tabla1[[#This Row],[EJECUTADO 07]:[EJECUTADO 09]])</f>
        <v>31436.980000000003</v>
      </c>
      <c r="ES175" s="58">
        <f>+SUM(Tabla1[[#This Row],[PF OCTUBRE]:[PF DICIEMBRE
]])</f>
        <v>8124.73</v>
      </c>
      <c r="ET175" s="58">
        <f>+SUM(Tabla1[[#This Row],[EJECUTADO 01]:[EJECUTADO 09]])</f>
        <v>80627.26999999999</v>
      </c>
    </row>
    <row r="176" spans="1:150" ht="12.75" customHeight="1" x14ac:dyDescent="0.2">
      <c r="A176" s="369">
        <v>2025</v>
      </c>
      <c r="B176" s="369" t="s">
        <v>1969</v>
      </c>
      <c r="C176" s="369" t="s">
        <v>1970</v>
      </c>
      <c r="D176" s="369" t="s">
        <v>1971</v>
      </c>
      <c r="E176" s="369">
        <v>1650</v>
      </c>
      <c r="F176" s="369" t="s">
        <v>1599</v>
      </c>
      <c r="G176" s="369" t="s">
        <v>1999</v>
      </c>
      <c r="H176" s="369" t="s">
        <v>1606</v>
      </c>
      <c r="I176" s="369" t="s">
        <v>2000</v>
      </c>
      <c r="J176" s="369" t="s">
        <v>2037</v>
      </c>
      <c r="K176" s="369" t="s">
        <v>1975</v>
      </c>
      <c r="L176" s="369" t="s">
        <v>2034</v>
      </c>
      <c r="M176" s="369" t="s">
        <v>2038</v>
      </c>
      <c r="N176" s="369">
        <v>3</v>
      </c>
      <c r="O176" s="369" t="s">
        <v>2046</v>
      </c>
      <c r="P176" s="369" t="s">
        <v>2032</v>
      </c>
      <c r="Q176" s="369">
        <v>43</v>
      </c>
      <c r="R176" s="369">
        <v>0</v>
      </c>
      <c r="S176" s="369">
        <v>0</v>
      </c>
      <c r="T176" s="369">
        <v>0</v>
      </c>
      <c r="U176" s="369">
        <v>10</v>
      </c>
      <c r="V176" s="369" t="s">
        <v>1980</v>
      </c>
      <c r="W176" s="369" t="s">
        <v>1981</v>
      </c>
      <c r="X176" s="369" t="s">
        <v>1982</v>
      </c>
      <c r="Y176" s="369" t="s">
        <v>1983</v>
      </c>
      <c r="Z176" s="369" t="s">
        <v>1984</v>
      </c>
      <c r="AA176" s="369" t="s">
        <v>2004</v>
      </c>
      <c r="AB176" s="369" t="s">
        <v>1986</v>
      </c>
      <c r="AC176" s="369" t="s">
        <v>1672</v>
      </c>
      <c r="AD176" s="369" t="s">
        <v>1684</v>
      </c>
      <c r="AE176" s="369" t="s">
        <v>1716</v>
      </c>
      <c r="AF176" s="369" t="s">
        <v>1764</v>
      </c>
      <c r="AG176" s="369" t="s">
        <v>1765</v>
      </c>
      <c r="AH176" s="369">
        <v>30000</v>
      </c>
      <c r="AI176" s="369">
        <v>440</v>
      </c>
      <c r="AJ176" s="369">
        <v>30440</v>
      </c>
      <c r="AK176" s="370">
        <v>30439.41</v>
      </c>
      <c r="AL176" s="370">
        <v>30439.41</v>
      </c>
      <c r="AM176" s="370">
        <v>0</v>
      </c>
      <c r="AN176" s="370">
        <v>1996.67</v>
      </c>
      <c r="AO176" s="370">
        <v>0</v>
      </c>
      <c r="AP176" s="370">
        <v>28027.74</v>
      </c>
      <c r="AQ176" s="370">
        <v>0</v>
      </c>
      <c r="AR176" s="370">
        <v>415</v>
      </c>
      <c r="AS176" s="370">
        <v>0</v>
      </c>
      <c r="AT176" s="370">
        <v>0</v>
      </c>
      <c r="AU176" s="370">
        <v>0</v>
      </c>
      <c r="AV176" s="370">
        <v>0</v>
      </c>
      <c r="AW176" s="370">
        <v>0</v>
      </c>
      <c r="AX176" s="370">
        <v>0</v>
      </c>
      <c r="AY176" s="370">
        <v>0</v>
      </c>
      <c r="AZ176" s="370">
        <v>1996.67</v>
      </c>
      <c r="BA176" s="370">
        <v>0</v>
      </c>
      <c r="BB176" s="370">
        <v>0</v>
      </c>
      <c r="BC176" s="370">
        <v>8668.19</v>
      </c>
      <c r="BD176" s="370">
        <v>19774.55</v>
      </c>
      <c r="BE176" s="370">
        <v>0</v>
      </c>
      <c r="BF176" s="370">
        <v>0</v>
      </c>
      <c r="BG176" s="370">
        <v>0</v>
      </c>
      <c r="BH176" s="370">
        <v>0</v>
      </c>
      <c r="BI176" s="370">
        <v>0</v>
      </c>
      <c r="BJ176" s="370">
        <v>0</v>
      </c>
      <c r="BK176" s="370">
        <v>0</v>
      </c>
      <c r="BL176" s="370">
        <v>1996.67</v>
      </c>
      <c r="BM176" s="370">
        <v>0</v>
      </c>
      <c r="BN176" s="370">
        <v>0</v>
      </c>
      <c r="BO176" s="370">
        <v>8668.19</v>
      </c>
      <c r="BP176" s="370">
        <v>19774.55</v>
      </c>
      <c r="BQ176" s="370">
        <v>0</v>
      </c>
      <c r="BR176" s="370">
        <v>0</v>
      </c>
      <c r="BS176" s="370">
        <v>0</v>
      </c>
      <c r="BT176" s="370">
        <v>0</v>
      </c>
      <c r="BU176" s="370">
        <v>0</v>
      </c>
      <c r="BV176" s="370">
        <v>0</v>
      </c>
      <c r="BW176" s="370">
        <v>0</v>
      </c>
      <c r="BX176" s="370">
        <v>1996.67</v>
      </c>
      <c r="BY176" s="370">
        <v>0</v>
      </c>
      <c r="BZ176" s="370">
        <v>28027.74</v>
      </c>
      <c r="CA176" s="370">
        <v>0</v>
      </c>
      <c r="CB176" s="370">
        <v>415</v>
      </c>
      <c r="CC176" s="370">
        <v>0</v>
      </c>
      <c r="CD176" s="370">
        <v>0</v>
      </c>
      <c r="CE176" s="370">
        <v>0</v>
      </c>
      <c r="CF176" s="370">
        <v>0</v>
      </c>
      <c r="CG176" s="370">
        <v>0</v>
      </c>
      <c r="CH176" s="370">
        <v>0</v>
      </c>
      <c r="CI176" s="48" t="s">
        <v>1987</v>
      </c>
      <c r="CJ176" s="48" t="s">
        <v>1991</v>
      </c>
      <c r="CK176" s="48" t="s">
        <v>1990</v>
      </c>
      <c r="CL176" s="48" t="s">
        <v>2011</v>
      </c>
      <c r="CM176" s="48" t="s">
        <v>1991</v>
      </c>
      <c r="CN176" s="48" t="s">
        <v>1990</v>
      </c>
      <c r="CO176" s="48" t="str">
        <f t="shared" si="40"/>
        <v>2.3.1.5.3.1</v>
      </c>
      <c r="CP176" s="48" t="str">
        <f>+VLOOKUP(Tabla1[[#This Row],[ESPECÍFICA]],CLASIFICADOR_,2,0)</f>
        <v>2.3.1.5.3.1 - ASEO, LIMPIEZA Y TOCADOR</v>
      </c>
      <c r="CQ176" s="48" t="str">
        <f>+VLOOKUP(Tabla1[[#This Row],[ESPECÍFICA]],CLASIFICADOR_,3,0)</f>
        <v>2.3.1.5 - MATERIALES Y  UTILES</v>
      </c>
      <c r="CR176" s="48" t="str">
        <f>+VLOOKUP(Tabla1[[#This Row],[ESPECÍFICA]],CLASIFICADOR_,4,0)</f>
        <v xml:space="preserve"> </v>
      </c>
      <c r="CS176" s="48">
        <f>+VLOOKUP(Tabla1[[#This Row],[ESPECÍFICA]],CLASIFICADOR_,5,0)</f>
        <v>0</v>
      </c>
      <c r="CT176" s="113" t="str">
        <f>+VLOOKUP(Tabla1[[#This Row],[ESPECÍFICA]],CLASIFICADOR_,6,0)</f>
        <v>N/R</v>
      </c>
      <c r="CU176" s="48" t="str">
        <f>+VLOOKUP(Tabla1[[#This Row],[ESPECÍFICA]],CLASIFICADOR_,7,0)</f>
        <v>N/R</v>
      </c>
      <c r="CV176" s="48">
        <f>+VLOOKUP(Tabla1[[#This Row],[ESPECÍFICA]],CLASIFICADOR_,8,0)</f>
        <v>0</v>
      </c>
      <c r="CW176" s="113" t="str">
        <f>+CONCATENATE("2.",Tabla1[[#This Row],[generica]])</f>
        <v>2.3.BIENES Y SERVICIOS</v>
      </c>
      <c r="CX176" s="48" t="str">
        <f t="shared" si="29"/>
        <v>0010-OA</v>
      </c>
      <c r="CY176" s="113" t="str">
        <f t="shared" si="30"/>
        <v>0010-OA</v>
      </c>
      <c r="CZ176" s="20" t="str">
        <f t="shared" si="31"/>
        <v>0010-OA</v>
      </c>
      <c r="DA176" s="113" t="str">
        <f>+CONCATENATE(Tabla1[[#This Row],[CC COMPLETO]],Tabla1[[#This Row],[ESPECÍFICA]])</f>
        <v>0010-OA2.3.1.5.3.1</v>
      </c>
      <c r="DB176" s="49">
        <f t="shared" si="32"/>
        <v>30439.410000000003</v>
      </c>
      <c r="DC176" s="49">
        <f t="shared" si="33"/>
        <v>30439.41</v>
      </c>
      <c r="DD176" s="49">
        <f t="shared" si="34"/>
        <v>30439.41</v>
      </c>
      <c r="DE176" s="49">
        <f t="shared" si="35"/>
        <v>0.59000000000014552</v>
      </c>
      <c r="DF176" s="49">
        <f t="shared" si="36"/>
        <v>0</v>
      </c>
      <c r="DG176" s="49">
        <f t="shared" si="37"/>
        <v>0</v>
      </c>
      <c r="DH176" s="49">
        <f t="shared" si="38"/>
        <v>0.59000000000014552</v>
      </c>
      <c r="DI176" s="50">
        <f t="shared" si="39"/>
        <v>1.0146470000000001</v>
      </c>
      <c r="DJ176" s="78">
        <f>+SUM(Tabla1[[#This Row],[EJECUTADO 01]:[EJECUTADO 06]])</f>
        <v>30439.41</v>
      </c>
      <c r="DK176" s="78">
        <f>+Tabla1[[#This Row],[mto_devenga_01]]</f>
        <v>0</v>
      </c>
      <c r="DL176" s="78">
        <f>+Tabla1[[#This Row],[mto_devenga_02]]</f>
        <v>1996.67</v>
      </c>
      <c r="DM176" s="78">
        <f>+Tabla1[[#This Row],[mto_devenga_03]]</f>
        <v>0</v>
      </c>
      <c r="DN176" s="78">
        <f>+Tabla1[[#This Row],[mto_devenga_04]]</f>
        <v>0</v>
      </c>
      <c r="DO176" s="78">
        <f>+Tabla1[[#This Row],[mto_devenga_05]]</f>
        <v>8668.19</v>
      </c>
      <c r="DP176" s="76">
        <f>+Tabla1[[#This Row],[mto_devenga_06]]</f>
        <v>19774.55</v>
      </c>
      <c r="DQ176" s="76">
        <f>+Tabla1[[#This Row],[mto_devenga_07]]</f>
        <v>0</v>
      </c>
      <c r="DR176" s="76">
        <f>+Tabla1[[#This Row],[mto_devenga_08]]</f>
        <v>0</v>
      </c>
      <c r="DS176" s="76">
        <f>+Tabla1[[#This Row],[mto_devenga_09]]</f>
        <v>0</v>
      </c>
      <c r="DT176" s="76">
        <f>IFERROR(VLOOKUP(Tabla1[[#This Row],[COD SE]],PF_OCTUBRE,14,0),"0")</f>
        <v>0</v>
      </c>
      <c r="DU176" s="76">
        <f>IFERROR(VLOOKUP(Tabla1[[#This Row],[COD SE]],PF_OCTUBRE,15,0),"0")</f>
        <v>0</v>
      </c>
      <c r="DV176" s="76">
        <f>IFERROR(VLOOKUP(Tabla1[[#This Row],[COD SE]],PF_OCTUBRE,16,0),"0")</f>
        <v>3.4924285685633549E-12</v>
      </c>
      <c r="DW176" s="76">
        <f>+SUM(Tabla1[[#This Row],[EJECUTADO 01]:[PF DICIEMBRE
]])</f>
        <v>30439.410000000003</v>
      </c>
      <c r="DX176" s="76">
        <f>IFERROR(VLOOKUP(Tabla1[[#This Row],[COD SE]],PF_OCTUBRE,18,0),"0")</f>
        <v>0</v>
      </c>
      <c r="DY176" s="76">
        <f>IFERROR(VLOOKUP(Tabla1[[#This Row],[COD SE]],PF_OCTUBRE,19,0),"0")</f>
        <v>0.58999999999650754</v>
      </c>
      <c r="DZ176" s="76">
        <f>IFERROR(VLOOKUP(Tabla1[[#This Row],[COD SE]],PF_OCTUBRE,20,0),"0")</f>
        <v>0.58999999999650754</v>
      </c>
      <c r="EA176" s="76">
        <f>+Tabla1[[#This Row],[TOTAL EJEC REAL]]+Tabla1[[#This Row],[SALDO FINAL]]</f>
        <v>30440</v>
      </c>
      <c r="EB176" s="76">
        <f>IFERROR(VLOOKUP(Tabla1[[#This Row],[COD SE]],PF_OCTUBRE,22,0),"0")</f>
        <v>0.59</v>
      </c>
      <c r="EC176" s="76">
        <f>+IFERROR(VLOOKUP(Tabla1[[#This Row],[COD SE]],SALDO_ESC_2,7,0),0)</f>
        <v>0</v>
      </c>
      <c r="ED176" s="76">
        <f>+IFERROR(VLOOKUP(Tabla1[[#This Row],[COD SE]],SALDO_ESC_3,7,0),0)</f>
        <v>0</v>
      </c>
      <c r="EE176" s="76">
        <f>+Tabla1[[#This Row],[mto_pim]]-Tabla1[[#This Row],[TRANSF ESC2 ]]</f>
        <v>30440</v>
      </c>
      <c r="EF176" s="76">
        <f>+Tabla1[[#This Row],[mto_pim]]-Tabla1[[#This Row],[TRANFS ESC 3 ]]</f>
        <v>30440</v>
      </c>
      <c r="EG176" s="76">
        <f>+IFERROR(VLOOKUP(Tabla1[[#This Row],[COD SE]],HISTORICO,4,0),0)</f>
        <v>0</v>
      </c>
      <c r="EH176" s="76">
        <f>+IFERROR(VLOOKUP(Tabla1[[#This Row],[COD SE]],HISTORICO,5,0),0)</f>
        <v>0</v>
      </c>
      <c r="EI176" s="76">
        <f>+IFERROR(VLOOKUP(Tabla1[[#This Row],[COD SE]],HISTORICO,6,0),0)</f>
        <v>503.33</v>
      </c>
      <c r="EJ176" s="76">
        <f>+IFERROR(VLOOKUP(Tabla1[[#This Row],[COD SE]],HISTORICO,7,0),0)</f>
        <v>0</v>
      </c>
      <c r="EK176" s="76">
        <f>+IFERROR(VLOOKUP(Tabla1[[#This Row],[COD SE]],HISTORICO,8,0),0)</f>
        <v>28029.330000000005</v>
      </c>
      <c r="EL176" s="76">
        <f>+IFERROR(VLOOKUP(Tabla1[[#This Row],[COD SE]],HISTORICO,9,0),0)</f>
        <v>19359.55</v>
      </c>
      <c r="EM176" s="76">
        <f>+IFERROR(VLOOKUP(Tabla1[[#This Row],[COD SE]],HISTORICO,10,0),0)</f>
        <v>0</v>
      </c>
      <c r="EN176" s="76">
        <f>+IFERROR(VLOOKUP(Tabla1[[#This Row],[COD SE]],HISTORICO,11,0),0)</f>
        <v>0</v>
      </c>
      <c r="EO176" s="76">
        <f>+IFERROR(VLOOKUP(Tabla1[[#This Row],[COD SE]],HISTORICO,12,0),0)</f>
        <v>0</v>
      </c>
      <c r="EP176" s="58">
        <f>+SUM(Tabla1[[#This Row],[EJECUTADO 01]:[EJECUTADO 03]])</f>
        <v>1996.67</v>
      </c>
      <c r="EQ176" s="58">
        <f>+SUM(Tabla1[[#This Row],[EJECUTADO 04]:[EJECUTADO 06]])</f>
        <v>28442.739999999998</v>
      </c>
      <c r="ER176" s="58">
        <f>+SUM(Tabla1[[#This Row],[EJECUTADO 07]:[EJECUTADO 09]])</f>
        <v>0</v>
      </c>
      <c r="ES176" s="58">
        <f>+SUM(Tabla1[[#This Row],[PF OCTUBRE]:[PF DICIEMBRE
]])</f>
        <v>3.4924285685633549E-12</v>
      </c>
      <c r="ET176" s="58">
        <f>+SUM(Tabla1[[#This Row],[EJECUTADO 01]:[EJECUTADO 09]])</f>
        <v>30439.41</v>
      </c>
    </row>
    <row r="177" spans="1:150" ht="12.75" customHeight="1" x14ac:dyDescent="0.2">
      <c r="A177" s="369">
        <v>2025</v>
      </c>
      <c r="B177" s="369" t="s">
        <v>1969</v>
      </c>
      <c r="C177" s="369" t="s">
        <v>1970</v>
      </c>
      <c r="D177" s="369" t="s">
        <v>1971</v>
      </c>
      <c r="E177" s="369">
        <v>1650</v>
      </c>
      <c r="F177" s="369" t="s">
        <v>1599</v>
      </c>
      <c r="G177" s="369" t="s">
        <v>1999</v>
      </c>
      <c r="H177" s="369" t="s">
        <v>1606</v>
      </c>
      <c r="I177" s="369" t="s">
        <v>2000</v>
      </c>
      <c r="J177" s="369" t="s">
        <v>2037</v>
      </c>
      <c r="K177" s="369" t="s">
        <v>1975</v>
      </c>
      <c r="L177" s="369" t="s">
        <v>2034</v>
      </c>
      <c r="M177" s="369" t="s">
        <v>2038</v>
      </c>
      <c r="N177" s="369">
        <v>3</v>
      </c>
      <c r="O177" s="369" t="s">
        <v>2046</v>
      </c>
      <c r="P177" s="369" t="s">
        <v>2032</v>
      </c>
      <c r="Q177" s="369">
        <v>43</v>
      </c>
      <c r="R177" s="369">
        <v>0</v>
      </c>
      <c r="S177" s="369">
        <v>0</v>
      </c>
      <c r="T177" s="369">
        <v>0</v>
      </c>
      <c r="U177" s="369">
        <v>10</v>
      </c>
      <c r="V177" s="369" t="s">
        <v>1980</v>
      </c>
      <c r="W177" s="369" t="s">
        <v>1981</v>
      </c>
      <c r="X177" s="369" t="s">
        <v>1982</v>
      </c>
      <c r="Y177" s="369" t="s">
        <v>1983</v>
      </c>
      <c r="Z177" s="369" t="s">
        <v>1984</v>
      </c>
      <c r="AA177" s="369" t="s">
        <v>2004</v>
      </c>
      <c r="AB177" s="369" t="s">
        <v>1986</v>
      </c>
      <c r="AC177" s="369" t="s">
        <v>1672</v>
      </c>
      <c r="AD177" s="369" t="s">
        <v>1684</v>
      </c>
      <c r="AE177" s="369" t="s">
        <v>1758</v>
      </c>
      <c r="AF177" s="369" t="s">
        <v>1759</v>
      </c>
      <c r="AG177" s="369" t="s">
        <v>2346</v>
      </c>
      <c r="AH177" s="369">
        <v>0</v>
      </c>
      <c r="AI177" s="369">
        <v>914</v>
      </c>
      <c r="AJ177" s="369">
        <v>914</v>
      </c>
      <c r="AK177" s="370">
        <v>0</v>
      </c>
      <c r="AL177" s="370">
        <v>0</v>
      </c>
      <c r="AM177" s="370">
        <v>0</v>
      </c>
      <c r="AN177" s="370">
        <v>0</v>
      </c>
      <c r="AO177" s="370">
        <v>0</v>
      </c>
      <c r="AP177" s="370">
        <v>0</v>
      </c>
      <c r="AQ177" s="370">
        <v>0</v>
      </c>
      <c r="AR177" s="370">
        <v>0</v>
      </c>
      <c r="AS177" s="370">
        <v>0</v>
      </c>
      <c r="AT177" s="370">
        <v>0</v>
      </c>
      <c r="AU177" s="370">
        <v>0</v>
      </c>
      <c r="AV177" s="370">
        <v>0</v>
      </c>
      <c r="AW177" s="370">
        <v>0</v>
      </c>
      <c r="AX177" s="370">
        <v>0</v>
      </c>
      <c r="AY177" s="370">
        <v>0</v>
      </c>
      <c r="AZ177" s="370">
        <v>0</v>
      </c>
      <c r="BA177" s="370">
        <v>0</v>
      </c>
      <c r="BB177" s="370">
        <v>0</v>
      </c>
      <c r="BC177" s="370">
        <v>0</v>
      </c>
      <c r="BD177" s="370">
        <v>0</v>
      </c>
      <c r="BE177" s="370">
        <v>0</v>
      </c>
      <c r="BF177" s="370">
        <v>0</v>
      </c>
      <c r="BG177" s="370">
        <v>0</v>
      </c>
      <c r="BH177" s="370">
        <v>0</v>
      </c>
      <c r="BI177" s="370">
        <v>0</v>
      </c>
      <c r="BJ177" s="370">
        <v>0</v>
      </c>
      <c r="BK177" s="370">
        <v>0</v>
      </c>
      <c r="BL177" s="370">
        <v>0</v>
      </c>
      <c r="BM177" s="370">
        <v>0</v>
      </c>
      <c r="BN177" s="370">
        <v>0</v>
      </c>
      <c r="BO177" s="370">
        <v>0</v>
      </c>
      <c r="BP177" s="370">
        <v>0</v>
      </c>
      <c r="BQ177" s="370">
        <v>0</v>
      </c>
      <c r="BR177" s="370">
        <v>0</v>
      </c>
      <c r="BS177" s="370">
        <v>0</v>
      </c>
      <c r="BT177" s="370">
        <v>0</v>
      </c>
      <c r="BU177" s="370">
        <v>0</v>
      </c>
      <c r="BV177" s="370">
        <v>0</v>
      </c>
      <c r="BW177" s="370">
        <v>0</v>
      </c>
      <c r="BX177" s="370">
        <v>0</v>
      </c>
      <c r="BY177" s="370">
        <v>0</v>
      </c>
      <c r="BZ177" s="370">
        <v>0</v>
      </c>
      <c r="CA177" s="370">
        <v>0</v>
      </c>
      <c r="CB177" s="370">
        <v>0</v>
      </c>
      <c r="CC177" s="370">
        <v>0</v>
      </c>
      <c r="CD177" s="370">
        <v>0</v>
      </c>
      <c r="CE177" s="370">
        <v>0</v>
      </c>
      <c r="CF177" s="370">
        <v>0</v>
      </c>
      <c r="CG177" s="370">
        <v>0</v>
      </c>
      <c r="CH177" s="370">
        <v>0</v>
      </c>
      <c r="CI177" s="48" t="s">
        <v>1987</v>
      </c>
      <c r="CJ177" s="48" t="s">
        <v>1991</v>
      </c>
      <c r="CK177" s="48" t="s">
        <v>1990</v>
      </c>
      <c r="CL177" s="48" t="s">
        <v>2021</v>
      </c>
      <c r="CM177" s="48" t="s">
        <v>1990</v>
      </c>
      <c r="CN177" s="48" t="s">
        <v>1990</v>
      </c>
      <c r="CO177" s="48" t="str">
        <f t="shared" si="40"/>
        <v>2.3.1.11.1.1</v>
      </c>
      <c r="CP177" s="48" t="str">
        <f>+VLOOKUP(Tabla1[[#This Row],[ESPECÍFICA]],CLASIFICADOR_,2,0)</f>
        <v>2.3.1.11.1.1 - PARA EDIFICIOS Y ESTRUCTURAS</v>
      </c>
      <c r="CQ177" s="48" t="str">
        <f>+VLOOKUP(Tabla1[[#This Row],[ESPECÍFICA]],CLASIFICADOR_,3,0)</f>
        <v>2.3.1.11 - SUMINISTROS PARA MANTENIMIENTO Y REPARACION</v>
      </c>
      <c r="CR177" s="48" t="str">
        <f>+VLOOKUP(Tabla1[[#This Row],[ESPECÍFICA]],CLASIFICADOR_,4,0)</f>
        <v xml:space="preserve"> </v>
      </c>
      <c r="CS177" s="48">
        <f>+VLOOKUP(Tabla1[[#This Row],[ESPECÍFICA]],CLASIFICADOR_,5,0)</f>
        <v>0</v>
      </c>
      <c r="CT177" s="113" t="str">
        <f>+VLOOKUP(Tabla1[[#This Row],[ESPECÍFICA]],CLASIFICADOR_,6,0)</f>
        <v>Partidas restringidas</v>
      </c>
      <c r="CU177" s="48" t="str">
        <f>+VLOOKUP(Tabla1[[#This Row],[ESPECÍFICA]],CLASIFICADOR_,7,0)</f>
        <v>9.6 Hasta el 1er Semestre</v>
      </c>
      <c r="CV177" s="48">
        <f>+VLOOKUP(Tabla1[[#This Row],[ESPECÍFICA]],CLASIFICADOR_,8,0)</f>
        <v>2</v>
      </c>
      <c r="CW177" s="113" t="str">
        <f>+CONCATENATE("2.",Tabla1[[#This Row],[generica]])</f>
        <v>2.3.BIENES Y SERVICIOS</v>
      </c>
      <c r="CX177" s="48" t="str">
        <f t="shared" si="29"/>
        <v>0010-OA</v>
      </c>
      <c r="CY177" s="113" t="str">
        <f t="shared" si="30"/>
        <v>0010-OA</v>
      </c>
      <c r="CZ177" s="20" t="str">
        <f t="shared" si="31"/>
        <v>0010-OA</v>
      </c>
      <c r="DA177" s="113" t="str">
        <f>+CONCATENATE(Tabla1[[#This Row],[CC COMPLETO]],Tabla1[[#This Row],[ESPECÍFICA]])</f>
        <v>0010-OA2.3.1.11.1.1</v>
      </c>
      <c r="DB177" s="49">
        <f t="shared" si="32"/>
        <v>0</v>
      </c>
      <c r="DC177" s="49">
        <f t="shared" si="33"/>
        <v>0</v>
      </c>
      <c r="DD177" s="49">
        <f t="shared" si="34"/>
        <v>0</v>
      </c>
      <c r="DE177" s="49">
        <f t="shared" si="35"/>
        <v>914</v>
      </c>
      <c r="DF177" s="49">
        <f t="shared" si="36"/>
        <v>0</v>
      </c>
      <c r="DG177" s="49">
        <f t="shared" si="37"/>
        <v>0</v>
      </c>
      <c r="DH177" s="49">
        <f t="shared" si="38"/>
        <v>914</v>
      </c>
      <c r="DI177" s="50">
        <f t="shared" si="39"/>
        <v>0</v>
      </c>
      <c r="DJ177" s="78">
        <f>+SUM(Tabla1[[#This Row],[EJECUTADO 01]:[EJECUTADO 06]])</f>
        <v>0</v>
      </c>
      <c r="DK177" s="78">
        <f>+Tabla1[[#This Row],[mto_devenga_01]]</f>
        <v>0</v>
      </c>
      <c r="DL177" s="78">
        <f>+Tabla1[[#This Row],[mto_devenga_02]]</f>
        <v>0</v>
      </c>
      <c r="DM177" s="78">
        <f>+Tabla1[[#This Row],[mto_devenga_03]]</f>
        <v>0</v>
      </c>
      <c r="DN177" s="78">
        <f>+Tabla1[[#This Row],[mto_devenga_04]]</f>
        <v>0</v>
      </c>
      <c r="DO177" s="78">
        <f>+Tabla1[[#This Row],[mto_devenga_05]]</f>
        <v>0</v>
      </c>
      <c r="DP177" s="76">
        <f>+Tabla1[[#This Row],[mto_devenga_06]]</f>
        <v>0</v>
      </c>
      <c r="DQ177" s="76">
        <f>+Tabla1[[#This Row],[mto_devenga_07]]</f>
        <v>0</v>
      </c>
      <c r="DR177" s="76">
        <f>+Tabla1[[#This Row],[mto_devenga_08]]</f>
        <v>0</v>
      </c>
      <c r="DS177" s="76">
        <f>+Tabla1[[#This Row],[mto_devenga_09]]</f>
        <v>0</v>
      </c>
      <c r="DT177" s="76" t="str">
        <f>IFERROR(VLOOKUP(Tabla1[[#This Row],[COD SE]],PF_OCTUBRE,14,0),"0")</f>
        <v>0</v>
      </c>
      <c r="DU177" s="76" t="str">
        <f>IFERROR(VLOOKUP(Tabla1[[#This Row],[COD SE]],PF_OCTUBRE,15,0),"0")</f>
        <v>0</v>
      </c>
      <c r="DV177" s="76" t="str">
        <f>IFERROR(VLOOKUP(Tabla1[[#This Row],[COD SE]],PF_OCTUBRE,16,0),"0")</f>
        <v>0</v>
      </c>
      <c r="DW177" s="76">
        <f>+SUM(Tabla1[[#This Row],[EJECUTADO 01]:[PF DICIEMBRE
]])</f>
        <v>0</v>
      </c>
      <c r="DX177" s="76" t="str">
        <f>IFERROR(VLOOKUP(Tabla1[[#This Row],[COD SE]],PF_OCTUBRE,18,0),"0")</f>
        <v>0</v>
      </c>
      <c r="DY177" s="76" t="str">
        <f>IFERROR(VLOOKUP(Tabla1[[#This Row],[COD SE]],PF_OCTUBRE,19,0),"0")</f>
        <v>0</v>
      </c>
      <c r="DZ177" s="76" t="str">
        <f>IFERROR(VLOOKUP(Tabla1[[#This Row],[COD SE]],PF_OCTUBRE,20,0),"0")</f>
        <v>0</v>
      </c>
      <c r="EA177" s="76">
        <f>+Tabla1[[#This Row],[TOTAL EJEC REAL]]+Tabla1[[#This Row],[SALDO FINAL]]</f>
        <v>0</v>
      </c>
      <c r="EB177" s="76" t="str">
        <f>IFERROR(VLOOKUP(Tabla1[[#This Row],[COD SE]],PF_OCTUBRE,22,0),"0")</f>
        <v>0</v>
      </c>
      <c r="EC177" s="76">
        <f>+IFERROR(VLOOKUP(Tabla1[[#This Row],[COD SE]],SALDO_ESC_2,7,0),0)</f>
        <v>0</v>
      </c>
      <c r="ED177" s="76">
        <f>+IFERROR(VLOOKUP(Tabla1[[#This Row],[COD SE]],SALDO_ESC_3,7,0),0)</f>
        <v>0</v>
      </c>
      <c r="EE177" s="76">
        <f>+Tabla1[[#This Row],[mto_pim]]-Tabla1[[#This Row],[TRANSF ESC2 ]]</f>
        <v>914</v>
      </c>
      <c r="EF177" s="76">
        <f>+Tabla1[[#This Row],[mto_pim]]-Tabla1[[#This Row],[TRANFS ESC 3 ]]</f>
        <v>914</v>
      </c>
      <c r="EG177" s="76">
        <f>+IFERROR(VLOOKUP(Tabla1[[#This Row],[COD SE]],HISTORICO,4,0),0)</f>
        <v>0</v>
      </c>
      <c r="EH177" s="76">
        <f>+IFERROR(VLOOKUP(Tabla1[[#This Row],[COD SE]],HISTORICO,5,0),0)</f>
        <v>0</v>
      </c>
      <c r="EI177" s="76">
        <f>+IFERROR(VLOOKUP(Tabla1[[#This Row],[COD SE]],HISTORICO,6,0),0)</f>
        <v>0</v>
      </c>
      <c r="EJ177" s="76">
        <f>+IFERROR(VLOOKUP(Tabla1[[#This Row],[COD SE]],HISTORICO,7,0),0)</f>
        <v>0</v>
      </c>
      <c r="EK177" s="76">
        <f>+IFERROR(VLOOKUP(Tabla1[[#This Row],[COD SE]],HISTORICO,8,0),0)</f>
        <v>0</v>
      </c>
      <c r="EL177" s="76">
        <f>+IFERROR(VLOOKUP(Tabla1[[#This Row],[COD SE]],HISTORICO,9,0),0)</f>
        <v>0</v>
      </c>
      <c r="EM177" s="76">
        <f>+IFERROR(VLOOKUP(Tabla1[[#This Row],[COD SE]],HISTORICO,10,0),0)</f>
        <v>0</v>
      </c>
      <c r="EN177" s="76">
        <f>+IFERROR(VLOOKUP(Tabla1[[#This Row],[COD SE]],HISTORICO,11,0),0)</f>
        <v>0</v>
      </c>
      <c r="EO177" s="76">
        <f>+IFERROR(VLOOKUP(Tabla1[[#This Row],[COD SE]],HISTORICO,12,0),0)</f>
        <v>0</v>
      </c>
      <c r="EP177" s="58">
        <f>+SUM(Tabla1[[#This Row],[EJECUTADO 01]:[EJECUTADO 03]])</f>
        <v>0</v>
      </c>
      <c r="EQ177" s="58">
        <f>+SUM(Tabla1[[#This Row],[EJECUTADO 04]:[EJECUTADO 06]])</f>
        <v>0</v>
      </c>
      <c r="ER177" s="58">
        <f>+SUM(Tabla1[[#This Row],[EJECUTADO 07]:[EJECUTADO 09]])</f>
        <v>0</v>
      </c>
      <c r="ES177" s="58">
        <f>+SUM(Tabla1[[#This Row],[PF OCTUBRE]:[PF DICIEMBRE
]])</f>
        <v>0</v>
      </c>
      <c r="ET177" s="58">
        <f>+SUM(Tabla1[[#This Row],[EJECUTADO 01]:[EJECUTADO 09]])</f>
        <v>0</v>
      </c>
    </row>
    <row r="178" spans="1:150" ht="12.75" customHeight="1" x14ac:dyDescent="0.2">
      <c r="A178" s="369">
        <v>2025</v>
      </c>
      <c r="B178" s="369" t="s">
        <v>1969</v>
      </c>
      <c r="C178" s="369" t="s">
        <v>1970</v>
      </c>
      <c r="D178" s="369" t="s">
        <v>1971</v>
      </c>
      <c r="E178" s="369">
        <v>1650</v>
      </c>
      <c r="F178" s="369" t="s">
        <v>1599</v>
      </c>
      <c r="G178" s="369" t="s">
        <v>1999</v>
      </c>
      <c r="H178" s="369" t="s">
        <v>1606</v>
      </c>
      <c r="I178" s="369" t="s">
        <v>2000</v>
      </c>
      <c r="J178" s="369" t="s">
        <v>2037</v>
      </c>
      <c r="K178" s="369" t="s">
        <v>1975</v>
      </c>
      <c r="L178" s="369" t="s">
        <v>2034</v>
      </c>
      <c r="M178" s="369" t="s">
        <v>2038</v>
      </c>
      <c r="N178" s="369">
        <v>3</v>
      </c>
      <c r="O178" s="369" t="s">
        <v>2046</v>
      </c>
      <c r="P178" s="369" t="s">
        <v>2032</v>
      </c>
      <c r="Q178" s="369">
        <v>43</v>
      </c>
      <c r="R178" s="369">
        <v>0</v>
      </c>
      <c r="S178" s="369">
        <v>0</v>
      </c>
      <c r="T178" s="369">
        <v>0</v>
      </c>
      <c r="U178" s="369">
        <v>10</v>
      </c>
      <c r="V178" s="369" t="s">
        <v>1980</v>
      </c>
      <c r="W178" s="369" t="s">
        <v>1981</v>
      </c>
      <c r="X178" s="369" t="s">
        <v>1982</v>
      </c>
      <c r="Y178" s="369" t="s">
        <v>1983</v>
      </c>
      <c r="Z178" s="369" t="s">
        <v>1984</v>
      </c>
      <c r="AA178" s="369" t="s">
        <v>2004</v>
      </c>
      <c r="AB178" s="369" t="s">
        <v>1986</v>
      </c>
      <c r="AC178" s="369" t="s">
        <v>1672</v>
      </c>
      <c r="AD178" s="369" t="s">
        <v>1684</v>
      </c>
      <c r="AE178" s="369" t="s">
        <v>1758</v>
      </c>
      <c r="AF178" s="369" t="s">
        <v>1759</v>
      </c>
      <c r="AG178" s="369" t="s">
        <v>2347</v>
      </c>
      <c r="AH178" s="369">
        <v>0</v>
      </c>
      <c r="AI178" s="369">
        <v>11</v>
      </c>
      <c r="AJ178" s="369">
        <v>11</v>
      </c>
      <c r="AK178" s="370">
        <v>0</v>
      </c>
      <c r="AL178" s="370">
        <v>0</v>
      </c>
      <c r="AM178" s="370">
        <v>0</v>
      </c>
      <c r="AN178" s="370">
        <v>0</v>
      </c>
      <c r="AO178" s="370">
        <v>0</v>
      </c>
      <c r="AP178" s="370">
        <v>0</v>
      </c>
      <c r="AQ178" s="370">
        <v>0</v>
      </c>
      <c r="AR178" s="370">
        <v>0</v>
      </c>
      <c r="AS178" s="370">
        <v>0</v>
      </c>
      <c r="AT178" s="370">
        <v>0</v>
      </c>
      <c r="AU178" s="370">
        <v>0</v>
      </c>
      <c r="AV178" s="370">
        <v>0</v>
      </c>
      <c r="AW178" s="370">
        <v>0</v>
      </c>
      <c r="AX178" s="370">
        <v>0</v>
      </c>
      <c r="AY178" s="370">
        <v>0</v>
      </c>
      <c r="AZ178" s="370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0</v>
      </c>
      <c r="BF178" s="370">
        <v>0</v>
      </c>
      <c r="BG178" s="370">
        <v>0</v>
      </c>
      <c r="BH178" s="370">
        <v>0</v>
      </c>
      <c r="BI178" s="370">
        <v>0</v>
      </c>
      <c r="BJ178" s="370">
        <v>0</v>
      </c>
      <c r="BK178" s="370">
        <v>0</v>
      </c>
      <c r="BL178" s="370">
        <v>0</v>
      </c>
      <c r="BM178" s="370">
        <v>0</v>
      </c>
      <c r="BN178" s="370">
        <v>0</v>
      </c>
      <c r="BO178" s="370">
        <v>0</v>
      </c>
      <c r="BP178" s="370">
        <v>0</v>
      </c>
      <c r="BQ178" s="370">
        <v>0</v>
      </c>
      <c r="BR178" s="370">
        <v>0</v>
      </c>
      <c r="BS178" s="370">
        <v>0</v>
      </c>
      <c r="BT178" s="370">
        <v>0</v>
      </c>
      <c r="BU178" s="370">
        <v>0</v>
      </c>
      <c r="BV178" s="370">
        <v>0</v>
      </c>
      <c r="BW178" s="370">
        <v>0</v>
      </c>
      <c r="BX178" s="370">
        <v>0</v>
      </c>
      <c r="BY178" s="370">
        <v>0</v>
      </c>
      <c r="BZ178" s="370">
        <v>0</v>
      </c>
      <c r="CA178" s="370">
        <v>0</v>
      </c>
      <c r="CB178" s="370">
        <v>0</v>
      </c>
      <c r="CC178" s="370">
        <v>0</v>
      </c>
      <c r="CD178" s="370">
        <v>0</v>
      </c>
      <c r="CE178" s="370">
        <v>0</v>
      </c>
      <c r="CF178" s="370">
        <v>0</v>
      </c>
      <c r="CG178" s="370">
        <v>0</v>
      </c>
      <c r="CH178" s="370">
        <v>0</v>
      </c>
      <c r="CI178" s="48" t="s">
        <v>1987</v>
      </c>
      <c r="CJ178" s="48" t="s">
        <v>1991</v>
      </c>
      <c r="CK178" s="48" t="s">
        <v>1990</v>
      </c>
      <c r="CL178" s="48" t="s">
        <v>2021</v>
      </c>
      <c r="CM178" s="48" t="s">
        <v>1990</v>
      </c>
      <c r="CN178" s="48" t="s">
        <v>1988</v>
      </c>
      <c r="CO178" s="48" t="str">
        <f t="shared" si="40"/>
        <v>2.3.1.11.1.6</v>
      </c>
      <c r="CP178" s="48" t="str">
        <f>+VLOOKUP(Tabla1[[#This Row],[ESPECÍFICA]],CLASIFICADOR_,2,0)</f>
        <v>2.3.1.11.1.6 - MATERIALES DE  ACONDICIONAMIENTO</v>
      </c>
      <c r="CQ178" s="48" t="str">
        <f>+VLOOKUP(Tabla1[[#This Row],[ESPECÍFICA]],CLASIFICADOR_,3,0)</f>
        <v>2.3.1.11 - SUMINISTROS PARA MANTENIMIENTO Y REPARACION</v>
      </c>
      <c r="CR178" s="48" t="str">
        <f>+VLOOKUP(Tabla1[[#This Row],[ESPECÍFICA]],CLASIFICADOR_,4,0)</f>
        <v xml:space="preserve"> </v>
      </c>
      <c r="CS178" s="48">
        <f>+VLOOKUP(Tabla1[[#This Row],[ESPECÍFICA]],CLASIFICADOR_,5,0)</f>
        <v>0</v>
      </c>
      <c r="CT178" s="113" t="str">
        <f>+VLOOKUP(Tabla1[[#This Row],[ESPECÍFICA]],CLASIFICADOR_,6,0)</f>
        <v>Partidas restringidas</v>
      </c>
      <c r="CU178" s="48" t="str">
        <f>+VLOOKUP(Tabla1[[#This Row],[ESPECÍFICA]],CLASIFICADOR_,7,0)</f>
        <v>9.6 Hasta el 1er Semestre</v>
      </c>
      <c r="CV178" s="48">
        <f>+VLOOKUP(Tabla1[[#This Row],[ESPECÍFICA]],CLASIFICADOR_,8,0)</f>
        <v>2</v>
      </c>
      <c r="CW178" s="113" t="str">
        <f>+CONCATENATE("2.",Tabla1[[#This Row],[generica]])</f>
        <v>2.3.BIENES Y SERVICIOS</v>
      </c>
      <c r="CX178" s="48" t="str">
        <f t="shared" si="29"/>
        <v>0010-OA</v>
      </c>
      <c r="CY178" s="113" t="str">
        <f t="shared" si="30"/>
        <v>0010-OA</v>
      </c>
      <c r="CZ178" s="20" t="str">
        <f t="shared" si="31"/>
        <v>0010-OA</v>
      </c>
      <c r="DA178" s="113" t="str">
        <f>+CONCATENATE(Tabla1[[#This Row],[CC COMPLETO]],Tabla1[[#This Row],[ESPECÍFICA]])</f>
        <v>0010-OA2.3.1.11.1.6</v>
      </c>
      <c r="DB178" s="49">
        <f t="shared" si="32"/>
        <v>0</v>
      </c>
      <c r="DC178" s="49">
        <f t="shared" si="33"/>
        <v>0</v>
      </c>
      <c r="DD178" s="49">
        <f t="shared" si="34"/>
        <v>0</v>
      </c>
      <c r="DE178" s="49">
        <f t="shared" si="35"/>
        <v>11</v>
      </c>
      <c r="DF178" s="49">
        <f t="shared" si="36"/>
        <v>0</v>
      </c>
      <c r="DG178" s="49">
        <f t="shared" si="37"/>
        <v>0</v>
      </c>
      <c r="DH178" s="49">
        <f t="shared" si="38"/>
        <v>11</v>
      </c>
      <c r="DI178" s="50">
        <f t="shared" si="39"/>
        <v>0</v>
      </c>
      <c r="DJ178" s="78">
        <f>+SUM(Tabla1[[#This Row],[EJECUTADO 01]:[EJECUTADO 06]])</f>
        <v>0</v>
      </c>
      <c r="DK178" s="78">
        <f>+Tabla1[[#This Row],[mto_devenga_01]]</f>
        <v>0</v>
      </c>
      <c r="DL178" s="78">
        <f>+Tabla1[[#This Row],[mto_devenga_02]]</f>
        <v>0</v>
      </c>
      <c r="DM178" s="78">
        <f>+Tabla1[[#This Row],[mto_devenga_03]]</f>
        <v>0</v>
      </c>
      <c r="DN178" s="78">
        <f>+Tabla1[[#This Row],[mto_devenga_04]]</f>
        <v>0</v>
      </c>
      <c r="DO178" s="78">
        <f>+Tabla1[[#This Row],[mto_devenga_05]]</f>
        <v>0</v>
      </c>
      <c r="DP178" s="76">
        <f>+Tabla1[[#This Row],[mto_devenga_06]]</f>
        <v>0</v>
      </c>
      <c r="DQ178" s="76">
        <f>+Tabla1[[#This Row],[mto_devenga_07]]</f>
        <v>0</v>
      </c>
      <c r="DR178" s="76">
        <f>+Tabla1[[#This Row],[mto_devenga_08]]</f>
        <v>0</v>
      </c>
      <c r="DS178" s="76">
        <f>+Tabla1[[#This Row],[mto_devenga_09]]</f>
        <v>0</v>
      </c>
      <c r="DT178" s="76" t="str">
        <f>IFERROR(VLOOKUP(Tabla1[[#This Row],[COD SE]],PF_OCTUBRE,14,0),"0")</f>
        <v>0</v>
      </c>
      <c r="DU178" s="76" t="str">
        <f>IFERROR(VLOOKUP(Tabla1[[#This Row],[COD SE]],PF_OCTUBRE,15,0),"0")</f>
        <v>0</v>
      </c>
      <c r="DV178" s="76" t="str">
        <f>IFERROR(VLOOKUP(Tabla1[[#This Row],[COD SE]],PF_OCTUBRE,16,0),"0")</f>
        <v>0</v>
      </c>
      <c r="DW178" s="76">
        <f>+SUM(Tabla1[[#This Row],[EJECUTADO 01]:[PF DICIEMBRE
]])</f>
        <v>0</v>
      </c>
      <c r="DX178" s="76" t="str">
        <f>IFERROR(VLOOKUP(Tabla1[[#This Row],[COD SE]],PF_OCTUBRE,18,0),"0")</f>
        <v>0</v>
      </c>
      <c r="DY178" s="76" t="str">
        <f>IFERROR(VLOOKUP(Tabla1[[#This Row],[COD SE]],PF_OCTUBRE,19,0),"0")</f>
        <v>0</v>
      </c>
      <c r="DZ178" s="76" t="str">
        <f>IFERROR(VLOOKUP(Tabla1[[#This Row],[COD SE]],PF_OCTUBRE,20,0),"0")</f>
        <v>0</v>
      </c>
      <c r="EA178" s="76">
        <f>+Tabla1[[#This Row],[TOTAL EJEC REAL]]+Tabla1[[#This Row],[SALDO FINAL]]</f>
        <v>0</v>
      </c>
      <c r="EB178" s="76" t="str">
        <f>IFERROR(VLOOKUP(Tabla1[[#This Row],[COD SE]],PF_OCTUBRE,22,0),"0")</f>
        <v>0</v>
      </c>
      <c r="EC178" s="76">
        <f>+IFERROR(VLOOKUP(Tabla1[[#This Row],[COD SE]],SALDO_ESC_2,7,0),0)</f>
        <v>0</v>
      </c>
      <c r="ED178" s="76">
        <f>+IFERROR(VLOOKUP(Tabla1[[#This Row],[COD SE]],SALDO_ESC_3,7,0),0)</f>
        <v>0</v>
      </c>
      <c r="EE178" s="76">
        <f>+Tabla1[[#This Row],[mto_pim]]-Tabla1[[#This Row],[TRANSF ESC2 ]]</f>
        <v>11</v>
      </c>
      <c r="EF178" s="76">
        <f>+Tabla1[[#This Row],[mto_pim]]-Tabla1[[#This Row],[TRANFS ESC 3 ]]</f>
        <v>11</v>
      </c>
      <c r="EG178" s="76">
        <f>+IFERROR(VLOOKUP(Tabla1[[#This Row],[COD SE]],HISTORICO,4,0),0)</f>
        <v>0</v>
      </c>
      <c r="EH178" s="76">
        <f>+IFERROR(VLOOKUP(Tabla1[[#This Row],[COD SE]],HISTORICO,5,0),0)</f>
        <v>0</v>
      </c>
      <c r="EI178" s="76">
        <f>+IFERROR(VLOOKUP(Tabla1[[#This Row],[COD SE]],HISTORICO,6,0),0)</f>
        <v>0</v>
      </c>
      <c r="EJ178" s="76">
        <f>+IFERROR(VLOOKUP(Tabla1[[#This Row],[COD SE]],HISTORICO,7,0),0)</f>
        <v>0</v>
      </c>
      <c r="EK178" s="76">
        <f>+IFERROR(VLOOKUP(Tabla1[[#This Row],[COD SE]],HISTORICO,8,0),0)</f>
        <v>0</v>
      </c>
      <c r="EL178" s="76">
        <f>+IFERROR(VLOOKUP(Tabla1[[#This Row],[COD SE]],HISTORICO,9,0),0)</f>
        <v>0</v>
      </c>
      <c r="EM178" s="76">
        <f>+IFERROR(VLOOKUP(Tabla1[[#This Row],[COD SE]],HISTORICO,10,0),0)</f>
        <v>0</v>
      </c>
      <c r="EN178" s="76">
        <f>+IFERROR(VLOOKUP(Tabla1[[#This Row],[COD SE]],HISTORICO,11,0),0)</f>
        <v>0</v>
      </c>
      <c r="EO178" s="76">
        <f>+IFERROR(VLOOKUP(Tabla1[[#This Row],[COD SE]],HISTORICO,12,0),0)</f>
        <v>0</v>
      </c>
      <c r="EP178" s="58">
        <f>+SUM(Tabla1[[#This Row],[EJECUTADO 01]:[EJECUTADO 03]])</f>
        <v>0</v>
      </c>
      <c r="EQ178" s="58">
        <f>+SUM(Tabla1[[#This Row],[EJECUTADO 04]:[EJECUTADO 06]])</f>
        <v>0</v>
      </c>
      <c r="ER178" s="58">
        <f>+SUM(Tabla1[[#This Row],[EJECUTADO 07]:[EJECUTADO 09]])</f>
        <v>0</v>
      </c>
      <c r="ES178" s="58">
        <f>+SUM(Tabla1[[#This Row],[PF OCTUBRE]:[PF DICIEMBRE
]])</f>
        <v>0</v>
      </c>
      <c r="ET178" s="58">
        <f>+SUM(Tabla1[[#This Row],[EJECUTADO 01]:[EJECUTADO 09]])</f>
        <v>0</v>
      </c>
    </row>
    <row r="179" spans="1:150" ht="12.75" customHeight="1" x14ac:dyDescent="0.2">
      <c r="A179" s="369">
        <v>2025</v>
      </c>
      <c r="B179" s="369" t="s">
        <v>1969</v>
      </c>
      <c r="C179" s="369" t="s">
        <v>1970</v>
      </c>
      <c r="D179" s="369" t="s">
        <v>1971</v>
      </c>
      <c r="E179" s="369">
        <v>1650</v>
      </c>
      <c r="F179" s="369" t="s">
        <v>1599</v>
      </c>
      <c r="G179" s="369" t="s">
        <v>1999</v>
      </c>
      <c r="H179" s="369" t="s">
        <v>1606</v>
      </c>
      <c r="I179" s="369" t="s">
        <v>2000</v>
      </c>
      <c r="J179" s="369" t="s">
        <v>2037</v>
      </c>
      <c r="K179" s="369" t="s">
        <v>1975</v>
      </c>
      <c r="L179" s="369" t="s">
        <v>2034</v>
      </c>
      <c r="M179" s="369" t="s">
        <v>2038</v>
      </c>
      <c r="N179" s="369">
        <v>3</v>
      </c>
      <c r="O179" s="369" t="s">
        <v>2046</v>
      </c>
      <c r="P179" s="369" t="s">
        <v>2032</v>
      </c>
      <c r="Q179" s="369">
        <v>43</v>
      </c>
      <c r="R179" s="369">
        <v>0</v>
      </c>
      <c r="S179" s="369">
        <v>0</v>
      </c>
      <c r="T179" s="369">
        <v>0</v>
      </c>
      <c r="U179" s="369">
        <v>10</v>
      </c>
      <c r="V179" s="369" t="s">
        <v>1980</v>
      </c>
      <c r="W179" s="369" t="s">
        <v>1981</v>
      </c>
      <c r="X179" s="369" t="s">
        <v>1982</v>
      </c>
      <c r="Y179" s="369" t="s">
        <v>1983</v>
      </c>
      <c r="Z179" s="369" t="s">
        <v>1984</v>
      </c>
      <c r="AA179" s="369" t="s">
        <v>2004</v>
      </c>
      <c r="AB179" s="369" t="s">
        <v>1986</v>
      </c>
      <c r="AC179" s="369" t="s">
        <v>1656</v>
      </c>
      <c r="AD179" s="369" t="s">
        <v>1657</v>
      </c>
      <c r="AE179" s="369" t="s">
        <v>1664</v>
      </c>
      <c r="AF179" s="369" t="s">
        <v>1665</v>
      </c>
      <c r="AG179" s="369" t="s">
        <v>1667</v>
      </c>
      <c r="AH179" s="369">
        <v>27000</v>
      </c>
      <c r="AI179" s="369">
        <v>-1200</v>
      </c>
      <c r="AJ179" s="369">
        <v>25800</v>
      </c>
      <c r="AK179" s="370">
        <v>24600</v>
      </c>
      <c r="AL179" s="370">
        <v>23400</v>
      </c>
      <c r="AM179" s="370">
        <v>0</v>
      </c>
      <c r="AN179" s="370">
        <v>0</v>
      </c>
      <c r="AO179" s="370">
        <v>0</v>
      </c>
      <c r="AP179" s="370">
        <v>0</v>
      </c>
      <c r="AQ179" s="370">
        <v>0</v>
      </c>
      <c r="AR179" s="370">
        <v>0</v>
      </c>
      <c r="AS179" s="370">
        <v>11453.34</v>
      </c>
      <c r="AT179" s="370">
        <v>0</v>
      </c>
      <c r="AU179" s="370">
        <v>0</v>
      </c>
      <c r="AV179" s="370">
        <v>0</v>
      </c>
      <c r="AW179" s="370">
        <v>0</v>
      </c>
      <c r="AX179" s="370">
        <v>0</v>
      </c>
      <c r="AY179" s="370">
        <v>0</v>
      </c>
      <c r="AZ179" s="370">
        <v>0</v>
      </c>
      <c r="BA179" s="370">
        <v>0</v>
      </c>
      <c r="BB179" s="370">
        <v>0</v>
      </c>
      <c r="BC179" s="370">
        <v>0</v>
      </c>
      <c r="BD179" s="370">
        <v>0</v>
      </c>
      <c r="BE179" s="370">
        <v>11453.34</v>
      </c>
      <c r="BF179" s="370">
        <v>0</v>
      </c>
      <c r="BG179" s="370">
        <v>0</v>
      </c>
      <c r="BH179" s="370">
        <v>0</v>
      </c>
      <c r="BI179" s="370">
        <v>0</v>
      </c>
      <c r="BJ179" s="370">
        <v>0</v>
      </c>
      <c r="BK179" s="370">
        <v>0</v>
      </c>
      <c r="BL179" s="370">
        <v>0</v>
      </c>
      <c r="BM179" s="370">
        <v>0</v>
      </c>
      <c r="BN179" s="370">
        <v>0</v>
      </c>
      <c r="BO179" s="370">
        <v>0</v>
      </c>
      <c r="BP179" s="370">
        <v>0</v>
      </c>
      <c r="BQ179" s="370">
        <v>11453.34</v>
      </c>
      <c r="BR179" s="370">
        <v>0</v>
      </c>
      <c r="BS179" s="370">
        <v>0</v>
      </c>
      <c r="BT179" s="370">
        <v>0</v>
      </c>
      <c r="BU179" s="370">
        <v>0</v>
      </c>
      <c r="BV179" s="370">
        <v>0</v>
      </c>
      <c r="BW179" s="370">
        <v>0</v>
      </c>
      <c r="BX179" s="370">
        <v>0</v>
      </c>
      <c r="BY179" s="370">
        <v>0</v>
      </c>
      <c r="BZ179" s="370">
        <v>0</v>
      </c>
      <c r="CA179" s="370">
        <v>0</v>
      </c>
      <c r="CB179" s="370">
        <v>0</v>
      </c>
      <c r="CC179" s="370">
        <v>11453.34</v>
      </c>
      <c r="CD179" s="370">
        <v>0</v>
      </c>
      <c r="CE179" s="370">
        <v>0</v>
      </c>
      <c r="CF179" s="370">
        <v>0</v>
      </c>
      <c r="CG179" s="370">
        <v>0</v>
      </c>
      <c r="CH179" s="370">
        <v>0</v>
      </c>
      <c r="CI179" s="48" t="s">
        <v>1987</v>
      </c>
      <c r="CJ179" s="48" t="s">
        <v>1990</v>
      </c>
      <c r="CK179" s="48" t="s">
        <v>1990</v>
      </c>
      <c r="CL179" s="48" t="s">
        <v>2005</v>
      </c>
      <c r="CM179" s="48" t="s">
        <v>1990</v>
      </c>
      <c r="CN179" s="48" t="s">
        <v>1993</v>
      </c>
      <c r="CO179" s="48" t="str">
        <f t="shared" si="40"/>
        <v>2.1.1.9.1.4</v>
      </c>
      <c r="CP179" s="48" t="str">
        <f>+VLOOKUP(Tabla1[[#This Row],[ESPECÍFICA]],CLASIFICADOR_,2,0)</f>
        <v>2.1.1.9.1.4 - AGUINALDOS DE CONTRATO ADMINISTRATIVO DE SERVICIOS</v>
      </c>
      <c r="CQ179" s="48" t="str">
        <f>+VLOOKUP(Tabla1[[#This Row],[ESPECÍFICA]],CLASIFICADOR_,3,0)</f>
        <v>01.CAS</v>
      </c>
      <c r="CR179" s="48" t="str">
        <f>+VLOOKUP(Tabla1[[#This Row],[ESPECÍFICA]],CLASIFICADOR_,4,0)</f>
        <v xml:space="preserve"> </v>
      </c>
      <c r="CS179" s="48">
        <f>+VLOOKUP(Tabla1[[#This Row],[ESPECÍFICA]],CLASIFICADOR_,5,0)</f>
        <v>0</v>
      </c>
      <c r="CT179" s="113" t="str">
        <f>+VLOOKUP(Tabla1[[#This Row],[ESPECÍFICA]],CLASIFICADOR_,6,0)</f>
        <v>N/R</v>
      </c>
      <c r="CU179" s="48" t="str">
        <f>+VLOOKUP(Tabla1[[#This Row],[ESPECÍFICA]],CLASIFICADOR_,7,0)</f>
        <v>N/R</v>
      </c>
      <c r="CV179" s="48">
        <f>+VLOOKUP(Tabla1[[#This Row],[ESPECÍFICA]],CLASIFICADOR_,8,0)</f>
        <v>0</v>
      </c>
      <c r="CW179" s="113" t="str">
        <f>+CONCATENATE("2.",Tabla1[[#This Row],[generica]])</f>
        <v>2.1.PERSONAL Y OBLIGACIONES SOCIALES</v>
      </c>
      <c r="CX179" s="48" t="str">
        <f t="shared" si="29"/>
        <v>0010-OA</v>
      </c>
      <c r="CY179" s="113" t="str">
        <f t="shared" si="30"/>
        <v>0010-OA</v>
      </c>
      <c r="CZ179" s="20" t="str">
        <f t="shared" si="31"/>
        <v>0010-OA</v>
      </c>
      <c r="DA179" s="113" t="str">
        <f>+CONCATENATE(Tabla1[[#This Row],[CC COMPLETO]],Tabla1[[#This Row],[ESPECÍFICA]])</f>
        <v>0010-OA2.1.1.9.1.4</v>
      </c>
      <c r="DB179" s="49">
        <f t="shared" si="32"/>
        <v>11453.34</v>
      </c>
      <c r="DC179" s="49">
        <f t="shared" si="33"/>
        <v>11453.34</v>
      </c>
      <c r="DD179" s="49">
        <f t="shared" si="34"/>
        <v>11453.34</v>
      </c>
      <c r="DE179" s="49">
        <f t="shared" si="35"/>
        <v>1200</v>
      </c>
      <c r="DF179" s="49">
        <f t="shared" si="36"/>
        <v>1200</v>
      </c>
      <c r="DG179" s="49">
        <f t="shared" si="37"/>
        <v>11946.66</v>
      </c>
      <c r="DH179" s="49">
        <f t="shared" si="38"/>
        <v>14346.66</v>
      </c>
      <c r="DI179" s="50">
        <f t="shared" si="39"/>
        <v>0.42419777777777778</v>
      </c>
      <c r="DJ179" s="78">
        <f>+SUM(Tabla1[[#This Row],[EJECUTADO 01]:[EJECUTADO 06]])</f>
        <v>0</v>
      </c>
      <c r="DK179" s="78">
        <f>+Tabla1[[#This Row],[mto_devenga_01]]</f>
        <v>0</v>
      </c>
      <c r="DL179" s="78">
        <f>+Tabla1[[#This Row],[mto_devenga_02]]</f>
        <v>0</v>
      </c>
      <c r="DM179" s="78">
        <f>+Tabla1[[#This Row],[mto_devenga_03]]</f>
        <v>0</v>
      </c>
      <c r="DN179" s="78">
        <f>+Tabla1[[#This Row],[mto_devenga_04]]</f>
        <v>0</v>
      </c>
      <c r="DO179" s="78">
        <f>+Tabla1[[#This Row],[mto_devenga_05]]</f>
        <v>0</v>
      </c>
      <c r="DP179" s="76">
        <f>+Tabla1[[#This Row],[mto_devenga_06]]</f>
        <v>0</v>
      </c>
      <c r="DQ179" s="76">
        <f>+Tabla1[[#This Row],[mto_devenga_07]]</f>
        <v>11453.34</v>
      </c>
      <c r="DR179" s="76">
        <f>+Tabla1[[#This Row],[mto_devenga_08]]</f>
        <v>0</v>
      </c>
      <c r="DS179" s="76">
        <f>+Tabla1[[#This Row],[mto_devenga_09]]</f>
        <v>0</v>
      </c>
      <c r="DT179" s="76">
        <f>IFERROR(VLOOKUP(Tabla1[[#This Row],[COD SE]],PF_OCTUBRE,14,0),"0")</f>
        <v>0</v>
      </c>
      <c r="DU179" s="76">
        <f>IFERROR(VLOOKUP(Tabla1[[#This Row],[COD SE]],PF_OCTUBRE,15,0),"0")</f>
        <v>0</v>
      </c>
      <c r="DV179" s="76">
        <f>IFERROR(VLOOKUP(Tabla1[[#This Row],[COD SE]],PF_OCTUBRE,16,0),"0")</f>
        <v>12900</v>
      </c>
      <c r="DW179" s="76">
        <f>+SUM(Tabla1[[#This Row],[EJECUTADO 01]:[PF DICIEMBRE
]])</f>
        <v>24353.34</v>
      </c>
      <c r="DX179" s="76">
        <f>IFERROR(VLOOKUP(Tabla1[[#This Row],[COD SE]],PF_OCTUBRE,18,0),"0")</f>
        <v>0</v>
      </c>
      <c r="DY179" s="76">
        <f>IFERROR(VLOOKUP(Tabla1[[#This Row],[COD SE]],PF_OCTUBRE,19,0),"0")</f>
        <v>1446.6599999999999</v>
      </c>
      <c r="DZ179" s="76">
        <f>IFERROR(VLOOKUP(Tabla1[[#This Row],[COD SE]],PF_OCTUBRE,20,0),"0")</f>
        <v>1446.6599999999999</v>
      </c>
      <c r="EA179" s="76">
        <f>+Tabla1[[#This Row],[TOTAL EJEC REAL]]+Tabla1[[#This Row],[SALDO FINAL]]</f>
        <v>25800</v>
      </c>
      <c r="EB179" s="76">
        <f>IFERROR(VLOOKUP(Tabla1[[#This Row],[COD SE]],PF_OCTUBRE,22,0),"0")</f>
        <v>14346.66</v>
      </c>
      <c r="EC179" s="76">
        <f>+IFERROR(VLOOKUP(Tabla1[[#This Row],[COD SE]],SALDO_ESC_2,7,0),0)</f>
        <v>0</v>
      </c>
      <c r="ED179" s="76">
        <f>+IFERROR(VLOOKUP(Tabla1[[#This Row],[COD SE]],SALDO_ESC_3,7,0),0)</f>
        <v>1446.6599999999999</v>
      </c>
      <c r="EE179" s="76">
        <f>+Tabla1[[#This Row],[mto_pim]]-Tabla1[[#This Row],[TRANSF ESC2 ]]</f>
        <v>25800</v>
      </c>
      <c r="EF179" s="76">
        <f>+Tabla1[[#This Row],[mto_pim]]-Tabla1[[#This Row],[TRANFS ESC 3 ]]</f>
        <v>24353.34</v>
      </c>
      <c r="EG179" s="76">
        <f>+IFERROR(VLOOKUP(Tabla1[[#This Row],[COD SE]],HISTORICO,4,0),0)</f>
        <v>0</v>
      </c>
      <c r="EH179" s="76">
        <f>+IFERROR(VLOOKUP(Tabla1[[#This Row],[COD SE]],HISTORICO,5,0),0)</f>
        <v>0</v>
      </c>
      <c r="EI179" s="76">
        <f>+IFERROR(VLOOKUP(Tabla1[[#This Row],[COD SE]],HISTORICO,6,0),0)</f>
        <v>0</v>
      </c>
      <c r="EJ179" s="76">
        <f>+IFERROR(VLOOKUP(Tabla1[[#This Row],[COD SE]],HISTORICO,7,0),0)</f>
        <v>0</v>
      </c>
      <c r="EK179" s="76">
        <f>+IFERROR(VLOOKUP(Tabla1[[#This Row],[COD SE]],HISTORICO,8,0),0)</f>
        <v>0</v>
      </c>
      <c r="EL179" s="76">
        <f>+IFERROR(VLOOKUP(Tabla1[[#This Row],[COD SE]],HISTORICO,9,0),0)</f>
        <v>0</v>
      </c>
      <c r="EM179" s="76">
        <f>+IFERROR(VLOOKUP(Tabla1[[#This Row],[COD SE]],HISTORICO,10,0),0)</f>
        <v>11700</v>
      </c>
      <c r="EN179" s="76">
        <f>+IFERROR(VLOOKUP(Tabla1[[#This Row],[COD SE]],HISTORICO,11,0),0)</f>
        <v>0</v>
      </c>
      <c r="EO179" s="76">
        <f>+IFERROR(VLOOKUP(Tabla1[[#This Row],[COD SE]],HISTORICO,12,0),0)</f>
        <v>0</v>
      </c>
      <c r="EP179" s="58">
        <f>+SUM(Tabla1[[#This Row],[EJECUTADO 01]:[EJECUTADO 03]])</f>
        <v>0</v>
      </c>
      <c r="EQ179" s="58">
        <f>+SUM(Tabla1[[#This Row],[EJECUTADO 04]:[EJECUTADO 06]])</f>
        <v>0</v>
      </c>
      <c r="ER179" s="58">
        <f>+SUM(Tabla1[[#This Row],[EJECUTADO 07]:[EJECUTADO 09]])</f>
        <v>11453.34</v>
      </c>
      <c r="ES179" s="58">
        <f>+SUM(Tabla1[[#This Row],[PF OCTUBRE]:[PF DICIEMBRE
]])</f>
        <v>12900</v>
      </c>
      <c r="ET179" s="58">
        <f>+SUM(Tabla1[[#This Row],[EJECUTADO 01]:[EJECUTADO 09]])</f>
        <v>11453.34</v>
      </c>
    </row>
    <row r="180" spans="1:150" ht="12.75" customHeight="1" x14ac:dyDescent="0.2">
      <c r="A180" s="369">
        <v>2025</v>
      </c>
      <c r="B180" s="369" t="s">
        <v>1969</v>
      </c>
      <c r="C180" s="369" t="s">
        <v>1970</v>
      </c>
      <c r="D180" s="369" t="s">
        <v>1971</v>
      </c>
      <c r="E180" s="369">
        <v>1650</v>
      </c>
      <c r="F180" s="369" t="s">
        <v>1599</v>
      </c>
      <c r="G180" s="369" t="s">
        <v>1999</v>
      </c>
      <c r="H180" s="369" t="s">
        <v>1606</v>
      </c>
      <c r="I180" s="369" t="s">
        <v>2000</v>
      </c>
      <c r="J180" s="369" t="s">
        <v>2037</v>
      </c>
      <c r="K180" s="369" t="s">
        <v>1975</v>
      </c>
      <c r="L180" s="369" t="s">
        <v>2034</v>
      </c>
      <c r="M180" s="369" t="s">
        <v>2038</v>
      </c>
      <c r="N180" s="369">
        <v>3</v>
      </c>
      <c r="O180" s="369" t="s">
        <v>2046</v>
      </c>
      <c r="P180" s="369" t="s">
        <v>2032</v>
      </c>
      <c r="Q180" s="369">
        <v>43</v>
      </c>
      <c r="R180" s="369">
        <v>0</v>
      </c>
      <c r="S180" s="369">
        <v>0</v>
      </c>
      <c r="T180" s="369">
        <v>0</v>
      </c>
      <c r="U180" s="369">
        <v>10</v>
      </c>
      <c r="V180" s="369" t="s">
        <v>1980</v>
      </c>
      <c r="W180" s="369" t="s">
        <v>1981</v>
      </c>
      <c r="X180" s="369" t="s">
        <v>1982</v>
      </c>
      <c r="Y180" s="369" t="s">
        <v>1983</v>
      </c>
      <c r="Z180" s="369" t="s">
        <v>1984</v>
      </c>
      <c r="AA180" s="369" t="s">
        <v>2004</v>
      </c>
      <c r="AB180" s="369" t="s">
        <v>1986</v>
      </c>
      <c r="AC180" s="369" t="s">
        <v>1672</v>
      </c>
      <c r="AD180" s="369" t="s">
        <v>1673</v>
      </c>
      <c r="AE180" s="369" t="s">
        <v>1736</v>
      </c>
      <c r="AF180" s="369" t="s">
        <v>1783</v>
      </c>
      <c r="AG180" s="369" t="s">
        <v>1784</v>
      </c>
      <c r="AH180" s="369">
        <v>15000</v>
      </c>
      <c r="AI180" s="369">
        <v>-15000</v>
      </c>
      <c r="AJ180" s="369">
        <v>0</v>
      </c>
      <c r="AK180" s="370">
        <v>0</v>
      </c>
      <c r="AL180" s="370">
        <v>0</v>
      </c>
      <c r="AM180" s="370">
        <v>0</v>
      </c>
      <c r="AN180" s="370">
        <v>0</v>
      </c>
      <c r="AO180" s="370">
        <v>0</v>
      </c>
      <c r="AP180" s="370">
        <v>0</v>
      </c>
      <c r="AQ180" s="370">
        <v>0</v>
      </c>
      <c r="AR180" s="370">
        <v>0</v>
      </c>
      <c r="AS180" s="370">
        <v>0</v>
      </c>
      <c r="AT180" s="370">
        <v>0</v>
      </c>
      <c r="AU180" s="370">
        <v>0</v>
      </c>
      <c r="AV180" s="370">
        <v>0</v>
      </c>
      <c r="AW180" s="370">
        <v>0</v>
      </c>
      <c r="AX180" s="370">
        <v>0</v>
      </c>
      <c r="AY180" s="370">
        <v>0</v>
      </c>
      <c r="AZ180" s="370">
        <v>0</v>
      </c>
      <c r="BA180" s="370">
        <v>0</v>
      </c>
      <c r="BB180" s="370">
        <v>0</v>
      </c>
      <c r="BC180" s="370">
        <v>0</v>
      </c>
      <c r="BD180" s="370">
        <v>0</v>
      </c>
      <c r="BE180" s="370">
        <v>0</v>
      </c>
      <c r="BF180" s="370">
        <v>0</v>
      </c>
      <c r="BG180" s="370">
        <v>0</v>
      </c>
      <c r="BH180" s="370">
        <v>0</v>
      </c>
      <c r="BI180" s="370">
        <v>0</v>
      </c>
      <c r="BJ180" s="370">
        <v>0</v>
      </c>
      <c r="BK180" s="370">
        <v>0</v>
      </c>
      <c r="BL180" s="370">
        <v>0</v>
      </c>
      <c r="BM180" s="370">
        <v>0</v>
      </c>
      <c r="BN180" s="370">
        <v>0</v>
      </c>
      <c r="BO180" s="370">
        <v>0</v>
      </c>
      <c r="BP180" s="370">
        <v>0</v>
      </c>
      <c r="BQ180" s="370">
        <v>0</v>
      </c>
      <c r="BR180" s="370">
        <v>0</v>
      </c>
      <c r="BS180" s="370">
        <v>0</v>
      </c>
      <c r="BT180" s="370">
        <v>0</v>
      </c>
      <c r="BU180" s="370">
        <v>0</v>
      </c>
      <c r="BV180" s="370">
        <v>0</v>
      </c>
      <c r="BW180" s="370">
        <v>0</v>
      </c>
      <c r="BX180" s="370">
        <v>0</v>
      </c>
      <c r="BY180" s="370">
        <v>0</v>
      </c>
      <c r="BZ180" s="370">
        <v>0</v>
      </c>
      <c r="CA180" s="370">
        <v>0</v>
      </c>
      <c r="CB180" s="370">
        <v>0</v>
      </c>
      <c r="CC180" s="370">
        <v>0</v>
      </c>
      <c r="CD180" s="370">
        <v>0</v>
      </c>
      <c r="CE180" s="370">
        <v>0</v>
      </c>
      <c r="CF180" s="370">
        <v>0</v>
      </c>
      <c r="CG180" s="370">
        <v>0</v>
      </c>
      <c r="CH180" s="370">
        <v>0</v>
      </c>
      <c r="CI180" s="48" t="s">
        <v>1987</v>
      </c>
      <c r="CJ180" s="48" t="s">
        <v>1991</v>
      </c>
      <c r="CK180" s="48" t="s">
        <v>1987</v>
      </c>
      <c r="CL180" s="48" t="s">
        <v>1993</v>
      </c>
      <c r="CM180" s="48" t="s">
        <v>1988</v>
      </c>
      <c r="CN180" s="48" t="s">
        <v>1990</v>
      </c>
      <c r="CO180" s="48" t="str">
        <f t="shared" si="40"/>
        <v>2.3.2.4.6.1</v>
      </c>
      <c r="CP180" s="48" t="str">
        <f>+VLOOKUP(Tabla1[[#This Row],[ESPECÍFICA]],CLASIFICADOR_,2,0)</f>
        <v>2.3.2.4.6.1 - DE MOBILIARIO Y SIMILARES</v>
      </c>
      <c r="CQ180" s="48" t="str">
        <f>+VLOOKUP(Tabla1[[#This Row],[ESPECÍFICA]],CLASIFICADOR_,3,0)</f>
        <v>2.3.2.4 - SERVICIO DE MANTENIMIENTO, ACONDICIONAMIENTO Y  REPARACIONES</v>
      </c>
      <c r="CR180" s="48" t="str">
        <f>+VLOOKUP(Tabla1[[#This Row],[ESPECÍFICA]],CLASIFICADOR_,4,0)</f>
        <v xml:space="preserve"> </v>
      </c>
      <c r="CS180" s="48">
        <f>+VLOOKUP(Tabla1[[#This Row],[ESPECÍFICA]],CLASIFICADOR_,5,0)</f>
        <v>0</v>
      </c>
      <c r="CT180" s="113" t="str">
        <f>+VLOOKUP(Tabla1[[#This Row],[ESPECÍFICA]],CLASIFICADOR_,6,0)</f>
        <v>Partidas restringidas</v>
      </c>
      <c r="CU180" s="48" t="str">
        <f>+VLOOKUP(Tabla1[[#This Row],[ESPECÍFICA]],CLASIFICADOR_,7,0)</f>
        <v>9.6 Hasta el 1er Semestre</v>
      </c>
      <c r="CV180" s="48">
        <f>+VLOOKUP(Tabla1[[#This Row],[ESPECÍFICA]],CLASIFICADOR_,8,0)</f>
        <v>3</v>
      </c>
      <c r="CW180" s="113" t="str">
        <f>+CONCATENATE("2.",Tabla1[[#This Row],[generica]])</f>
        <v>2.3.BIENES Y SERVICIOS</v>
      </c>
      <c r="CX180" s="48" t="str">
        <f t="shared" si="29"/>
        <v>0010-OA</v>
      </c>
      <c r="CY180" s="113" t="str">
        <f t="shared" si="30"/>
        <v>0010-OA</v>
      </c>
      <c r="CZ180" s="20" t="str">
        <f t="shared" si="31"/>
        <v>0010-OA</v>
      </c>
      <c r="DA180" s="113" t="str">
        <f>+CONCATENATE(Tabla1[[#This Row],[CC COMPLETO]],Tabla1[[#This Row],[ESPECÍFICA]])</f>
        <v>0010-OA2.3.2.4.6.1</v>
      </c>
      <c r="DB180" s="49">
        <f t="shared" si="32"/>
        <v>0</v>
      </c>
      <c r="DC180" s="49">
        <f t="shared" si="33"/>
        <v>0</v>
      </c>
      <c r="DD180" s="49">
        <f t="shared" si="34"/>
        <v>0</v>
      </c>
      <c r="DE180" s="49">
        <f t="shared" si="35"/>
        <v>0</v>
      </c>
      <c r="DF180" s="49">
        <f t="shared" si="36"/>
        <v>0</v>
      </c>
      <c r="DG180" s="49">
        <f t="shared" si="37"/>
        <v>0</v>
      </c>
      <c r="DH180" s="49">
        <f t="shared" si="38"/>
        <v>0</v>
      </c>
      <c r="DI180" s="50">
        <f t="shared" si="39"/>
        <v>0</v>
      </c>
      <c r="DJ180" s="78">
        <f>+SUM(Tabla1[[#This Row],[EJECUTADO 01]:[EJECUTADO 06]])</f>
        <v>0</v>
      </c>
      <c r="DK180" s="78">
        <f>+Tabla1[[#This Row],[mto_devenga_01]]</f>
        <v>0</v>
      </c>
      <c r="DL180" s="78">
        <f>+Tabla1[[#This Row],[mto_devenga_02]]</f>
        <v>0</v>
      </c>
      <c r="DM180" s="78">
        <f>+Tabla1[[#This Row],[mto_devenga_03]]</f>
        <v>0</v>
      </c>
      <c r="DN180" s="78">
        <f>+Tabla1[[#This Row],[mto_devenga_04]]</f>
        <v>0</v>
      </c>
      <c r="DO180" s="78">
        <f>+Tabla1[[#This Row],[mto_devenga_05]]</f>
        <v>0</v>
      </c>
      <c r="DP180" s="76">
        <f>+Tabla1[[#This Row],[mto_devenga_06]]</f>
        <v>0</v>
      </c>
      <c r="DQ180" s="76">
        <f>+Tabla1[[#This Row],[mto_devenga_07]]</f>
        <v>0</v>
      </c>
      <c r="DR180" s="76">
        <f>+Tabla1[[#This Row],[mto_devenga_08]]</f>
        <v>0</v>
      </c>
      <c r="DS180" s="76">
        <f>+Tabla1[[#This Row],[mto_devenga_09]]</f>
        <v>0</v>
      </c>
      <c r="DT180" s="76">
        <f>IFERROR(VLOOKUP(Tabla1[[#This Row],[COD SE]],PF_OCTUBRE,14,0),"0")</f>
        <v>0</v>
      </c>
      <c r="DU180" s="76">
        <f>IFERROR(VLOOKUP(Tabla1[[#This Row],[COD SE]],PF_OCTUBRE,15,0),"0")</f>
        <v>6246</v>
      </c>
      <c r="DV180" s="76">
        <f>IFERROR(VLOOKUP(Tabla1[[#This Row],[COD SE]],PF_OCTUBRE,16,0),"0")</f>
        <v>0</v>
      </c>
      <c r="DW180" s="76">
        <f>+SUM(Tabla1[[#This Row],[EJECUTADO 01]:[PF DICIEMBRE
]])</f>
        <v>6246</v>
      </c>
      <c r="DX180" s="76">
        <f>IFERROR(VLOOKUP(Tabla1[[#This Row],[COD SE]],PF_OCTUBRE,18,0),"0")</f>
        <v>0</v>
      </c>
      <c r="DY180" s="76">
        <f>IFERROR(VLOOKUP(Tabla1[[#This Row],[COD SE]],PF_OCTUBRE,19,0),"0")</f>
        <v>0</v>
      </c>
      <c r="DZ180" s="76">
        <f>IFERROR(VLOOKUP(Tabla1[[#This Row],[COD SE]],PF_OCTUBRE,20,0),"0")</f>
        <v>0</v>
      </c>
      <c r="EA180" s="76">
        <f>+Tabla1[[#This Row],[TOTAL EJEC REAL]]+Tabla1[[#This Row],[SALDO FINAL]]</f>
        <v>6246</v>
      </c>
      <c r="EB180" s="76">
        <f>IFERROR(VLOOKUP(Tabla1[[#This Row],[COD SE]],PF_OCTUBRE,22,0),"0")</f>
        <v>0</v>
      </c>
      <c r="EC180" s="76">
        <f>+IFERROR(VLOOKUP(Tabla1[[#This Row],[COD SE]],SALDO_ESC_2,7,0),0)</f>
        <v>0</v>
      </c>
      <c r="ED180" s="76">
        <f>+IFERROR(VLOOKUP(Tabla1[[#This Row],[COD SE]],SALDO_ESC_3,7,0),0)</f>
        <v>0</v>
      </c>
      <c r="EE180" s="76">
        <f>+Tabla1[[#This Row],[mto_pim]]-Tabla1[[#This Row],[TRANSF ESC2 ]]</f>
        <v>0</v>
      </c>
      <c r="EF180" s="76">
        <f>+Tabla1[[#This Row],[mto_pim]]-Tabla1[[#This Row],[TRANFS ESC 3 ]]</f>
        <v>0</v>
      </c>
      <c r="EG180" s="76">
        <f>+IFERROR(VLOOKUP(Tabla1[[#This Row],[COD SE]],HISTORICO,4,0),0)</f>
        <v>0</v>
      </c>
      <c r="EH180" s="76">
        <f>+IFERROR(VLOOKUP(Tabla1[[#This Row],[COD SE]],HISTORICO,5,0),0)</f>
        <v>0</v>
      </c>
      <c r="EI180" s="76">
        <f>+IFERROR(VLOOKUP(Tabla1[[#This Row],[COD SE]],HISTORICO,6,0),0)</f>
        <v>5000</v>
      </c>
      <c r="EJ180" s="76">
        <f>+IFERROR(VLOOKUP(Tabla1[[#This Row],[COD SE]],HISTORICO,7,0),0)</f>
        <v>0</v>
      </c>
      <c r="EK180" s="76">
        <f>+IFERROR(VLOOKUP(Tabla1[[#This Row],[COD SE]],HISTORICO,8,0),0)</f>
        <v>0</v>
      </c>
      <c r="EL180" s="76">
        <f>+IFERROR(VLOOKUP(Tabla1[[#This Row],[COD SE]],HISTORICO,9,0),0)</f>
        <v>0</v>
      </c>
      <c r="EM180" s="76">
        <f>+IFERROR(VLOOKUP(Tabla1[[#This Row],[COD SE]],HISTORICO,10,0),0)</f>
        <v>0</v>
      </c>
      <c r="EN180" s="76">
        <f>+IFERROR(VLOOKUP(Tabla1[[#This Row],[COD SE]],HISTORICO,11,0),0)</f>
        <v>0</v>
      </c>
      <c r="EO180" s="76">
        <f>+IFERROR(VLOOKUP(Tabla1[[#This Row],[COD SE]],HISTORICO,12,0),0)</f>
        <v>0</v>
      </c>
      <c r="EP180" s="58">
        <f>+SUM(Tabla1[[#This Row],[EJECUTADO 01]:[EJECUTADO 03]])</f>
        <v>0</v>
      </c>
      <c r="EQ180" s="58">
        <f>+SUM(Tabla1[[#This Row],[EJECUTADO 04]:[EJECUTADO 06]])</f>
        <v>0</v>
      </c>
      <c r="ER180" s="58">
        <f>+SUM(Tabla1[[#This Row],[EJECUTADO 07]:[EJECUTADO 09]])</f>
        <v>0</v>
      </c>
      <c r="ES180" s="58">
        <f>+SUM(Tabla1[[#This Row],[PF OCTUBRE]:[PF DICIEMBRE
]])</f>
        <v>6246</v>
      </c>
      <c r="ET180" s="58">
        <f>+SUM(Tabla1[[#This Row],[EJECUTADO 01]:[EJECUTADO 09]])</f>
        <v>0</v>
      </c>
    </row>
    <row r="181" spans="1:150" ht="12.75" customHeight="1" x14ac:dyDescent="0.2">
      <c r="A181" s="369">
        <v>2025</v>
      </c>
      <c r="B181" s="369" t="s">
        <v>1969</v>
      </c>
      <c r="C181" s="369" t="s">
        <v>1970</v>
      </c>
      <c r="D181" s="369" t="s">
        <v>1971</v>
      </c>
      <c r="E181" s="369">
        <v>1650</v>
      </c>
      <c r="F181" s="369" t="s">
        <v>1599</v>
      </c>
      <c r="G181" s="369" t="s">
        <v>1999</v>
      </c>
      <c r="H181" s="369" t="s">
        <v>1606</v>
      </c>
      <c r="I181" s="369" t="s">
        <v>2000</v>
      </c>
      <c r="J181" s="369" t="s">
        <v>2037</v>
      </c>
      <c r="K181" s="369" t="s">
        <v>1975</v>
      </c>
      <c r="L181" s="369" t="s">
        <v>2034</v>
      </c>
      <c r="M181" s="369" t="s">
        <v>2038</v>
      </c>
      <c r="N181" s="369">
        <v>3</v>
      </c>
      <c r="O181" s="369" t="s">
        <v>2046</v>
      </c>
      <c r="P181" s="369" t="s">
        <v>2032</v>
      </c>
      <c r="Q181" s="369">
        <v>43</v>
      </c>
      <c r="R181" s="369">
        <v>0</v>
      </c>
      <c r="S181" s="369">
        <v>0</v>
      </c>
      <c r="T181" s="369">
        <v>0</v>
      </c>
      <c r="U181" s="369">
        <v>10</v>
      </c>
      <c r="V181" s="369" t="s">
        <v>1980</v>
      </c>
      <c r="W181" s="369" t="s">
        <v>1981</v>
      </c>
      <c r="X181" s="369" t="s">
        <v>1982</v>
      </c>
      <c r="Y181" s="369" t="s">
        <v>1983</v>
      </c>
      <c r="Z181" s="369" t="s">
        <v>1984</v>
      </c>
      <c r="AA181" s="369" t="s">
        <v>2004</v>
      </c>
      <c r="AB181" s="369" t="s">
        <v>1986</v>
      </c>
      <c r="AC181" s="369" t="s">
        <v>1672</v>
      </c>
      <c r="AD181" s="369" t="s">
        <v>1673</v>
      </c>
      <c r="AE181" s="369" t="s">
        <v>1786</v>
      </c>
      <c r="AF181" s="369" t="s">
        <v>1789</v>
      </c>
      <c r="AG181" s="369" t="s">
        <v>1790</v>
      </c>
      <c r="AH181" s="369">
        <v>86000</v>
      </c>
      <c r="AI181" s="369">
        <v>-47140</v>
      </c>
      <c r="AJ181" s="369">
        <v>38860</v>
      </c>
      <c r="AK181" s="370">
        <v>38860</v>
      </c>
      <c r="AL181" s="370">
        <v>38860</v>
      </c>
      <c r="AM181" s="370">
        <v>200</v>
      </c>
      <c r="AN181" s="370">
        <v>36460</v>
      </c>
      <c r="AO181" s="370">
        <v>192.69</v>
      </c>
      <c r="AP181" s="370">
        <v>516.29999999999995</v>
      </c>
      <c r="AQ181" s="370">
        <v>173</v>
      </c>
      <c r="AR181" s="370">
        <v>178.9</v>
      </c>
      <c r="AS181" s="370">
        <v>146.94999999999999</v>
      </c>
      <c r="AT181" s="370">
        <v>139.9</v>
      </c>
      <c r="AU181" s="370">
        <v>112.95</v>
      </c>
      <c r="AV181" s="370">
        <v>115.65</v>
      </c>
      <c r="AW181" s="370">
        <v>0</v>
      </c>
      <c r="AX181" s="370">
        <v>0</v>
      </c>
      <c r="AY181" s="370">
        <v>200</v>
      </c>
      <c r="AZ181" s="370">
        <v>3640.3</v>
      </c>
      <c r="BA181" s="370">
        <v>994.94</v>
      </c>
      <c r="BB181" s="370">
        <v>8410.82</v>
      </c>
      <c r="BC181" s="370">
        <v>720.75</v>
      </c>
      <c r="BD181" s="370">
        <v>2163.25</v>
      </c>
      <c r="BE181" s="370">
        <v>725.8</v>
      </c>
      <c r="BF181" s="370">
        <v>1152.8</v>
      </c>
      <c r="BG181" s="370">
        <v>985.55</v>
      </c>
      <c r="BH181" s="370">
        <v>4546.1000000000004</v>
      </c>
      <c r="BI181" s="370">
        <v>0</v>
      </c>
      <c r="BJ181" s="370">
        <v>0</v>
      </c>
      <c r="BK181" s="370">
        <v>200</v>
      </c>
      <c r="BL181" s="370">
        <v>3640.3</v>
      </c>
      <c r="BM181" s="370">
        <v>994.94</v>
      </c>
      <c r="BN181" s="370">
        <v>8410.82</v>
      </c>
      <c r="BO181" s="370">
        <v>720.75</v>
      </c>
      <c r="BP181" s="370">
        <v>2163.25</v>
      </c>
      <c r="BQ181" s="370">
        <v>725.8</v>
      </c>
      <c r="BR181" s="370">
        <v>1152.8</v>
      </c>
      <c r="BS181" s="370">
        <v>985.55</v>
      </c>
      <c r="BT181" s="370">
        <v>4546.1000000000004</v>
      </c>
      <c r="BU181" s="370">
        <v>0</v>
      </c>
      <c r="BV181" s="370">
        <v>0</v>
      </c>
      <c r="BW181" s="370">
        <v>200</v>
      </c>
      <c r="BX181" s="370">
        <v>21763.97</v>
      </c>
      <c r="BY181" s="370">
        <v>192.69</v>
      </c>
      <c r="BZ181" s="370">
        <v>516.29999999999995</v>
      </c>
      <c r="CA181" s="370">
        <v>173</v>
      </c>
      <c r="CB181" s="370">
        <v>178.9</v>
      </c>
      <c r="CC181" s="370">
        <v>146.94999999999999</v>
      </c>
      <c r="CD181" s="370">
        <v>139.9</v>
      </c>
      <c r="CE181" s="370">
        <v>112.95</v>
      </c>
      <c r="CF181" s="370">
        <v>115.65</v>
      </c>
      <c r="CG181" s="370">
        <v>0</v>
      </c>
      <c r="CH181" s="370">
        <v>0</v>
      </c>
      <c r="CI181" s="48" t="s">
        <v>1987</v>
      </c>
      <c r="CJ181" s="48" t="s">
        <v>1991</v>
      </c>
      <c r="CK181" s="48" t="s">
        <v>1987</v>
      </c>
      <c r="CL181" s="48" t="s">
        <v>1988</v>
      </c>
      <c r="CM181" s="48" t="s">
        <v>1987</v>
      </c>
      <c r="CN181" s="48" t="s">
        <v>1990</v>
      </c>
      <c r="CO181" s="48" t="str">
        <f t="shared" si="40"/>
        <v>2.3.2.6.2.1</v>
      </c>
      <c r="CP181" s="48" t="str">
        <f>+VLOOKUP(Tabla1[[#This Row],[ESPECÍFICA]],CLASIFICADOR_,2,0)</f>
        <v>2.3.2.6.2.1 - CARGOS BANCARIOS</v>
      </c>
      <c r="CQ181" s="48" t="str">
        <f>+VLOOKUP(Tabla1[[#This Row],[ESPECÍFICA]],CLASIFICADOR_,3,0)</f>
        <v>2.3.2.6 - SERVICIOS ADMINISTRATIVOS, FINANCIEROS Y DE SEGUROS</v>
      </c>
      <c r="CR181" s="48" t="str">
        <f>+VLOOKUP(Tabla1[[#This Row],[ESPECÍFICA]],CLASIFICADOR_,4,0)</f>
        <v xml:space="preserve"> </v>
      </c>
      <c r="CS181" s="48">
        <f>+VLOOKUP(Tabla1[[#This Row],[ESPECÍFICA]],CLASIFICADOR_,5,0)</f>
        <v>0</v>
      </c>
      <c r="CT181" s="113" t="str">
        <f>+VLOOKUP(Tabla1[[#This Row],[ESPECÍFICA]],CLASIFICADOR_,6,0)</f>
        <v>N/R</v>
      </c>
      <c r="CU181" s="48" t="str">
        <f>+VLOOKUP(Tabla1[[#This Row],[ESPECÍFICA]],CLASIFICADOR_,7,0)</f>
        <v>N/R</v>
      </c>
      <c r="CV181" s="48">
        <f>+VLOOKUP(Tabla1[[#This Row],[ESPECÍFICA]],CLASIFICADOR_,8,0)</f>
        <v>0</v>
      </c>
      <c r="CW181" s="113" t="str">
        <f>+CONCATENATE("2.",Tabla1[[#This Row],[generica]])</f>
        <v>2.3.BIENES Y SERVICIOS</v>
      </c>
      <c r="CX181" s="48" t="str">
        <f t="shared" si="29"/>
        <v>0010-OA</v>
      </c>
      <c r="CY181" s="113" t="str">
        <f t="shared" si="30"/>
        <v>0010-OA</v>
      </c>
      <c r="CZ181" s="20" t="str">
        <f t="shared" si="31"/>
        <v>0010-OA</v>
      </c>
      <c r="DA181" s="113" t="str">
        <f>+CONCATENATE(Tabla1[[#This Row],[CC COMPLETO]],Tabla1[[#This Row],[ESPECÍFICA]])</f>
        <v>0010-OA2.3.2.6.2.1</v>
      </c>
      <c r="DB181" s="49">
        <f t="shared" si="32"/>
        <v>38236.340000000004</v>
      </c>
      <c r="DC181" s="49">
        <f t="shared" si="33"/>
        <v>23540.309999999998</v>
      </c>
      <c r="DD181" s="49">
        <f t="shared" si="34"/>
        <v>23540.309999999998</v>
      </c>
      <c r="DE181" s="49">
        <f t="shared" si="35"/>
        <v>0</v>
      </c>
      <c r="DF181" s="49">
        <f t="shared" si="36"/>
        <v>0</v>
      </c>
      <c r="DG181" s="49">
        <f t="shared" si="37"/>
        <v>15319.690000000002</v>
      </c>
      <c r="DH181" s="49">
        <f t="shared" si="38"/>
        <v>15319.690000000002</v>
      </c>
      <c r="DI181" s="50">
        <f t="shared" si="39"/>
        <v>0.27372453488372089</v>
      </c>
      <c r="DJ181" s="78">
        <f>+SUM(Tabla1[[#This Row],[EJECUTADO 01]:[EJECUTADO 06]])</f>
        <v>16130.06</v>
      </c>
      <c r="DK181" s="78">
        <f>+Tabla1[[#This Row],[mto_devenga_01]]</f>
        <v>200</v>
      </c>
      <c r="DL181" s="78">
        <f>+Tabla1[[#This Row],[mto_devenga_02]]</f>
        <v>3640.3</v>
      </c>
      <c r="DM181" s="78">
        <f>+Tabla1[[#This Row],[mto_devenga_03]]</f>
        <v>994.94</v>
      </c>
      <c r="DN181" s="78">
        <f>+Tabla1[[#This Row],[mto_devenga_04]]</f>
        <v>8410.82</v>
      </c>
      <c r="DO181" s="78">
        <f>+Tabla1[[#This Row],[mto_devenga_05]]</f>
        <v>720.75</v>
      </c>
      <c r="DP181" s="76">
        <f>+Tabla1[[#This Row],[mto_devenga_06]]</f>
        <v>2163.25</v>
      </c>
      <c r="DQ181" s="76">
        <f>+Tabla1[[#This Row],[mto_devenga_07]]</f>
        <v>725.8</v>
      </c>
      <c r="DR181" s="76">
        <f>+Tabla1[[#This Row],[mto_devenga_08]]</f>
        <v>1152.8</v>
      </c>
      <c r="DS181" s="76">
        <f>+Tabla1[[#This Row],[mto_devenga_09]]</f>
        <v>985.55</v>
      </c>
      <c r="DT181" s="76">
        <f>IFERROR(VLOOKUP(Tabla1[[#This Row],[COD SE]],PF_OCTUBRE,14,0),"0")</f>
        <v>5190</v>
      </c>
      <c r="DU181" s="76">
        <f>IFERROR(VLOOKUP(Tabla1[[#This Row],[COD SE]],PF_OCTUBRE,15,0),"0")</f>
        <v>5474</v>
      </c>
      <c r="DV181" s="76">
        <f>IFERROR(VLOOKUP(Tabla1[[#This Row],[COD SE]],PF_OCTUBRE,16,0),"0")</f>
        <v>15525.789999999999</v>
      </c>
      <c r="DW181" s="76">
        <f>+SUM(Tabla1[[#This Row],[EJECUTADO 01]:[PF DICIEMBRE
]])</f>
        <v>45184</v>
      </c>
      <c r="DX181" s="76">
        <f>IFERROR(VLOOKUP(Tabla1[[#This Row],[COD SE]],PF_OCTUBRE,18,0),"0")</f>
        <v>0</v>
      </c>
      <c r="DY181" s="76">
        <f>IFERROR(VLOOKUP(Tabla1[[#This Row],[COD SE]],PF_OCTUBRE,19,0),"0")</f>
        <v>0</v>
      </c>
      <c r="DZ181" s="76">
        <f>IFERROR(VLOOKUP(Tabla1[[#This Row],[COD SE]],PF_OCTUBRE,20,0),"0")</f>
        <v>0</v>
      </c>
      <c r="EA181" s="76">
        <f>+Tabla1[[#This Row],[TOTAL EJEC REAL]]+Tabla1[[#This Row],[SALDO FINAL]]</f>
        <v>45184</v>
      </c>
      <c r="EB181" s="76">
        <f>IFERROR(VLOOKUP(Tabla1[[#This Row],[COD SE]],PF_OCTUBRE,22,0),"0")</f>
        <v>15525.789999999999</v>
      </c>
      <c r="EC181" s="76">
        <f>+IFERROR(VLOOKUP(Tabla1[[#This Row],[COD SE]],SALDO_ESC_2,7,0),0)</f>
        <v>0</v>
      </c>
      <c r="ED181" s="76">
        <f>+IFERROR(VLOOKUP(Tabla1[[#This Row],[COD SE]],SALDO_ESC_3,7,0),0)</f>
        <v>0</v>
      </c>
      <c r="EE181" s="76">
        <f>+Tabla1[[#This Row],[mto_pim]]-Tabla1[[#This Row],[TRANSF ESC2 ]]</f>
        <v>38860</v>
      </c>
      <c r="EF181" s="76">
        <f>+Tabla1[[#This Row],[mto_pim]]-Tabla1[[#This Row],[TRANFS ESC 3 ]]</f>
        <v>38860</v>
      </c>
      <c r="EG181" s="76">
        <f>+IFERROR(VLOOKUP(Tabla1[[#This Row],[COD SE]],HISTORICO,4,0),0)</f>
        <v>0</v>
      </c>
      <c r="EH181" s="76">
        <f>+IFERROR(VLOOKUP(Tabla1[[#This Row],[COD SE]],HISTORICO,5,0),0)</f>
        <v>7409</v>
      </c>
      <c r="EI181" s="76">
        <f>+IFERROR(VLOOKUP(Tabla1[[#This Row],[COD SE]],HISTORICO,6,0),0)</f>
        <v>4500</v>
      </c>
      <c r="EJ181" s="76">
        <f>+IFERROR(VLOOKUP(Tabla1[[#This Row],[COD SE]],HISTORICO,7,0),0)</f>
        <v>8907.19</v>
      </c>
      <c r="EK181" s="76">
        <f>+IFERROR(VLOOKUP(Tabla1[[#This Row],[COD SE]],HISTORICO,8,0),0)</f>
        <v>5351.64</v>
      </c>
      <c r="EL181" s="76">
        <f>+IFERROR(VLOOKUP(Tabla1[[#This Row],[COD SE]],HISTORICO,9,0),0)</f>
        <v>5351.64</v>
      </c>
      <c r="EM181" s="76">
        <f>+IFERROR(VLOOKUP(Tabla1[[#This Row],[COD SE]],HISTORICO,10,0),0)</f>
        <v>4200.8</v>
      </c>
      <c r="EN181" s="76">
        <f>+IFERROR(VLOOKUP(Tabla1[[#This Row],[COD SE]],HISTORICO,11,0),0)</f>
        <v>1012.9</v>
      </c>
      <c r="EO181" s="76">
        <f>+IFERROR(VLOOKUP(Tabla1[[#This Row],[COD SE]],HISTORICO,12,0),0)</f>
        <v>7004</v>
      </c>
      <c r="EP181" s="58">
        <f>+SUM(Tabla1[[#This Row],[EJECUTADO 01]:[EJECUTADO 03]])</f>
        <v>4835.24</v>
      </c>
      <c r="EQ181" s="58">
        <f>+SUM(Tabla1[[#This Row],[EJECUTADO 04]:[EJECUTADO 06]])</f>
        <v>11294.82</v>
      </c>
      <c r="ER181" s="58">
        <f>+SUM(Tabla1[[#This Row],[EJECUTADO 07]:[EJECUTADO 09]])</f>
        <v>2864.1499999999996</v>
      </c>
      <c r="ES181" s="58">
        <f>+SUM(Tabla1[[#This Row],[PF OCTUBRE]:[PF DICIEMBRE
]])</f>
        <v>26189.79</v>
      </c>
      <c r="ET181" s="58">
        <f>+SUM(Tabla1[[#This Row],[EJECUTADO 01]:[EJECUTADO 09]])</f>
        <v>18994.21</v>
      </c>
    </row>
    <row r="182" spans="1:150" ht="12.75" customHeight="1" x14ac:dyDescent="0.2">
      <c r="A182" s="369">
        <v>2025</v>
      </c>
      <c r="B182" s="369" t="s">
        <v>1969</v>
      </c>
      <c r="C182" s="369" t="s">
        <v>1970</v>
      </c>
      <c r="D182" s="369" t="s">
        <v>1971</v>
      </c>
      <c r="E182" s="369">
        <v>1650</v>
      </c>
      <c r="F182" s="369" t="s">
        <v>1599</v>
      </c>
      <c r="G182" s="369" t="s">
        <v>1999</v>
      </c>
      <c r="H182" s="369" t="s">
        <v>1606</v>
      </c>
      <c r="I182" s="369" t="s">
        <v>2000</v>
      </c>
      <c r="J182" s="369" t="s">
        <v>2037</v>
      </c>
      <c r="K182" s="369" t="s">
        <v>1975</v>
      </c>
      <c r="L182" s="369" t="s">
        <v>2034</v>
      </c>
      <c r="M182" s="369" t="s">
        <v>2038</v>
      </c>
      <c r="N182" s="369">
        <v>3</v>
      </c>
      <c r="O182" s="369" t="s">
        <v>2046</v>
      </c>
      <c r="P182" s="369" t="s">
        <v>2032</v>
      </c>
      <c r="Q182" s="369">
        <v>43</v>
      </c>
      <c r="R182" s="369">
        <v>0</v>
      </c>
      <c r="S182" s="369">
        <v>0</v>
      </c>
      <c r="T182" s="369">
        <v>0</v>
      </c>
      <c r="U182" s="369">
        <v>10</v>
      </c>
      <c r="V182" s="369" t="s">
        <v>1980</v>
      </c>
      <c r="W182" s="369" t="s">
        <v>1981</v>
      </c>
      <c r="X182" s="369" t="s">
        <v>1982</v>
      </c>
      <c r="Y182" s="369" t="s">
        <v>1983</v>
      </c>
      <c r="Z182" s="369" t="s">
        <v>1984</v>
      </c>
      <c r="AA182" s="369" t="s">
        <v>2004</v>
      </c>
      <c r="AB182" s="369" t="s">
        <v>1986</v>
      </c>
      <c r="AC182" s="369" t="s">
        <v>1801</v>
      </c>
      <c r="AD182" s="369" t="s">
        <v>1802</v>
      </c>
      <c r="AE182" s="369" t="s">
        <v>1803</v>
      </c>
      <c r="AF182" s="369" t="s">
        <v>1804</v>
      </c>
      <c r="AG182" s="369" t="s">
        <v>1805</v>
      </c>
      <c r="AH182" s="369">
        <v>88315</v>
      </c>
      <c r="AI182" s="369">
        <v>1554</v>
      </c>
      <c r="AJ182" s="369">
        <v>89869</v>
      </c>
      <c r="AK182" s="370">
        <v>89869</v>
      </c>
      <c r="AL182" s="370">
        <v>89869</v>
      </c>
      <c r="AM182" s="370">
        <v>0</v>
      </c>
      <c r="AN182" s="370">
        <v>0</v>
      </c>
      <c r="AO182" s="370">
        <v>0</v>
      </c>
      <c r="AP182" s="370">
        <v>0</v>
      </c>
      <c r="AQ182" s="370">
        <v>0</v>
      </c>
      <c r="AR182" s="370">
        <v>89869</v>
      </c>
      <c r="AS182" s="370">
        <v>0</v>
      </c>
      <c r="AT182" s="370">
        <v>0</v>
      </c>
      <c r="AU182" s="370">
        <v>0</v>
      </c>
      <c r="AV182" s="370">
        <v>0</v>
      </c>
      <c r="AW182" s="370">
        <v>0</v>
      </c>
      <c r="AX182" s="370">
        <v>0</v>
      </c>
      <c r="AY182" s="370">
        <v>0</v>
      </c>
      <c r="AZ182" s="370">
        <v>0</v>
      </c>
      <c r="BA182" s="370">
        <v>0</v>
      </c>
      <c r="BB182" s="370">
        <v>0</v>
      </c>
      <c r="BC182" s="370">
        <v>0</v>
      </c>
      <c r="BD182" s="370">
        <v>89869</v>
      </c>
      <c r="BE182" s="370">
        <v>0</v>
      </c>
      <c r="BF182" s="370">
        <v>0</v>
      </c>
      <c r="BG182" s="370">
        <v>0</v>
      </c>
      <c r="BH182" s="370">
        <v>0</v>
      </c>
      <c r="BI182" s="370">
        <v>0</v>
      </c>
      <c r="BJ182" s="370">
        <v>0</v>
      </c>
      <c r="BK182" s="370">
        <v>0</v>
      </c>
      <c r="BL182" s="370">
        <v>0</v>
      </c>
      <c r="BM182" s="370">
        <v>0</v>
      </c>
      <c r="BN182" s="370">
        <v>0</v>
      </c>
      <c r="BO182" s="370">
        <v>0</v>
      </c>
      <c r="BP182" s="370">
        <v>89869</v>
      </c>
      <c r="BQ182" s="370">
        <v>0</v>
      </c>
      <c r="BR182" s="370">
        <v>0</v>
      </c>
      <c r="BS182" s="370">
        <v>0</v>
      </c>
      <c r="BT182" s="370">
        <v>0</v>
      </c>
      <c r="BU182" s="370">
        <v>0</v>
      </c>
      <c r="BV182" s="370">
        <v>0</v>
      </c>
      <c r="BW182" s="370">
        <v>0</v>
      </c>
      <c r="BX182" s="370">
        <v>0</v>
      </c>
      <c r="BY182" s="370">
        <v>0</v>
      </c>
      <c r="BZ182" s="370">
        <v>0</v>
      </c>
      <c r="CA182" s="370">
        <v>0</v>
      </c>
      <c r="CB182" s="370">
        <v>89869</v>
      </c>
      <c r="CC182" s="370">
        <v>0</v>
      </c>
      <c r="CD182" s="370">
        <v>0</v>
      </c>
      <c r="CE182" s="370">
        <v>0</v>
      </c>
      <c r="CF182" s="370">
        <v>0</v>
      </c>
      <c r="CG182" s="370">
        <v>0</v>
      </c>
      <c r="CH182" s="370">
        <v>0</v>
      </c>
      <c r="CI182" s="48" t="s">
        <v>1987</v>
      </c>
      <c r="CJ182" s="48" t="s">
        <v>1993</v>
      </c>
      <c r="CK182" s="48" t="s">
        <v>1990</v>
      </c>
      <c r="CL182" s="48" t="s">
        <v>1991</v>
      </c>
      <c r="CM182" s="48" t="s">
        <v>1990</v>
      </c>
      <c r="CN182" s="48" t="s">
        <v>1990</v>
      </c>
      <c r="CO182" s="48" t="str">
        <f t="shared" si="40"/>
        <v>2.4.1.3.1.1</v>
      </c>
      <c r="CP182" s="48" t="str">
        <f>+VLOOKUP(Tabla1[[#This Row],[ESPECÍFICA]],CLASIFICADOR_,2,0)</f>
        <v>2.4.1.3.1.1 - A OTRAS UNIDADES DEL GOBIERNO NACIONAL</v>
      </c>
      <c r="CQ182" s="48" t="str">
        <f>+VLOOKUP(Tabla1[[#This Row],[ESPECÍFICA]],CLASIFICADOR_,3,0)</f>
        <v>2.4.1.3 - A OTRAS UNIDADES DEL GOBIERNO</v>
      </c>
      <c r="CR182" s="48" t="str">
        <f>+VLOOKUP(Tabla1[[#This Row],[ESPECÍFICA]],CLASIFICADOR_,4,0)</f>
        <v xml:space="preserve"> </v>
      </c>
      <c r="CS182" s="48">
        <f>+VLOOKUP(Tabla1[[#This Row],[ESPECÍFICA]],CLASIFICADOR_,5,0)</f>
        <v>0</v>
      </c>
      <c r="CT182" s="113" t="str">
        <f>+VLOOKUP(Tabla1[[#This Row],[ESPECÍFICA]],CLASIFICADOR_,6,0)</f>
        <v>N/R</v>
      </c>
      <c r="CU182" s="48" t="str">
        <f>+VLOOKUP(Tabla1[[#This Row],[ESPECÍFICA]],CLASIFICADOR_,7,0)</f>
        <v>N/R</v>
      </c>
      <c r="CV182" s="48">
        <f>+VLOOKUP(Tabla1[[#This Row],[ESPECÍFICA]],CLASIFICADOR_,8,0)</f>
        <v>0</v>
      </c>
      <c r="CW182" s="113" t="str">
        <f>+CONCATENATE("2.",Tabla1[[#This Row],[generica]])</f>
        <v>2.4.DONACIONES Y TRANSFERENCIAS</v>
      </c>
      <c r="CX182" s="48" t="str">
        <f t="shared" si="29"/>
        <v>0010-OA</v>
      </c>
      <c r="CY182" s="113" t="str">
        <f t="shared" si="30"/>
        <v>0010-OA</v>
      </c>
      <c r="CZ182" s="20" t="str">
        <f t="shared" si="31"/>
        <v>0010-OA</v>
      </c>
      <c r="DA182" s="113" t="str">
        <f>+CONCATENATE(Tabla1[[#This Row],[CC COMPLETO]],Tabla1[[#This Row],[ESPECÍFICA]])</f>
        <v>0010-OA2.4.1.3.1.1</v>
      </c>
      <c r="DB182" s="49">
        <f t="shared" si="32"/>
        <v>89869</v>
      </c>
      <c r="DC182" s="49">
        <f t="shared" si="33"/>
        <v>89869</v>
      </c>
      <c r="DD182" s="49">
        <f t="shared" si="34"/>
        <v>89869</v>
      </c>
      <c r="DE182" s="49">
        <f t="shared" si="35"/>
        <v>0</v>
      </c>
      <c r="DF182" s="49">
        <f t="shared" si="36"/>
        <v>0</v>
      </c>
      <c r="DG182" s="49">
        <f t="shared" si="37"/>
        <v>0</v>
      </c>
      <c r="DH182" s="49">
        <f t="shared" si="38"/>
        <v>0</v>
      </c>
      <c r="DI182" s="50">
        <f t="shared" si="39"/>
        <v>1.0175961048519504</v>
      </c>
      <c r="DJ182" s="78">
        <f>+SUM(Tabla1[[#This Row],[EJECUTADO 01]:[EJECUTADO 06]])</f>
        <v>89869</v>
      </c>
      <c r="DK182" s="78">
        <f>+Tabla1[[#This Row],[mto_devenga_01]]</f>
        <v>0</v>
      </c>
      <c r="DL182" s="78">
        <f>+Tabla1[[#This Row],[mto_devenga_02]]</f>
        <v>0</v>
      </c>
      <c r="DM182" s="78">
        <f>+Tabla1[[#This Row],[mto_devenga_03]]</f>
        <v>0</v>
      </c>
      <c r="DN182" s="78">
        <f>+Tabla1[[#This Row],[mto_devenga_04]]</f>
        <v>0</v>
      </c>
      <c r="DO182" s="78">
        <f>+Tabla1[[#This Row],[mto_devenga_05]]</f>
        <v>0</v>
      </c>
      <c r="DP182" s="76">
        <f>+Tabla1[[#This Row],[mto_devenga_06]]</f>
        <v>89869</v>
      </c>
      <c r="DQ182" s="76">
        <f>+Tabla1[[#This Row],[mto_devenga_07]]</f>
        <v>0</v>
      </c>
      <c r="DR182" s="76">
        <f>+Tabla1[[#This Row],[mto_devenga_08]]</f>
        <v>0</v>
      </c>
      <c r="DS182" s="76">
        <f>+Tabla1[[#This Row],[mto_devenga_09]]</f>
        <v>0</v>
      </c>
      <c r="DT182" s="76">
        <f>IFERROR(VLOOKUP(Tabla1[[#This Row],[COD SE]],PF_OCTUBRE,14,0),"0")</f>
        <v>0</v>
      </c>
      <c r="DU182" s="76">
        <f>IFERROR(VLOOKUP(Tabla1[[#This Row],[COD SE]],PF_OCTUBRE,15,0),"0")</f>
        <v>0</v>
      </c>
      <c r="DV182" s="76">
        <f>IFERROR(VLOOKUP(Tabla1[[#This Row],[COD SE]],PF_OCTUBRE,16,0),"0")</f>
        <v>0</v>
      </c>
      <c r="DW182" s="76">
        <f>+SUM(Tabla1[[#This Row],[EJECUTADO 01]:[PF DICIEMBRE
]])</f>
        <v>89869</v>
      </c>
      <c r="DX182" s="76">
        <f>IFERROR(VLOOKUP(Tabla1[[#This Row],[COD SE]],PF_OCTUBRE,18,0),"0")</f>
        <v>0</v>
      </c>
      <c r="DY182" s="76">
        <f>IFERROR(VLOOKUP(Tabla1[[#This Row],[COD SE]],PF_OCTUBRE,19,0),"0")</f>
        <v>0</v>
      </c>
      <c r="DZ182" s="76">
        <f>IFERROR(VLOOKUP(Tabla1[[#This Row],[COD SE]],PF_OCTUBRE,20,0),"0")</f>
        <v>0</v>
      </c>
      <c r="EA182" s="76">
        <f>+Tabla1[[#This Row],[TOTAL EJEC REAL]]+Tabla1[[#This Row],[SALDO FINAL]]</f>
        <v>89869</v>
      </c>
      <c r="EB182" s="76">
        <f>IFERROR(VLOOKUP(Tabla1[[#This Row],[COD SE]],PF_OCTUBRE,22,0),"0")</f>
        <v>0</v>
      </c>
      <c r="EC182" s="76">
        <f>+IFERROR(VLOOKUP(Tabla1[[#This Row],[COD SE]],SALDO_ESC_2,7,0),0)</f>
        <v>0</v>
      </c>
      <c r="ED182" s="76">
        <f>+IFERROR(VLOOKUP(Tabla1[[#This Row],[COD SE]],SALDO_ESC_3,7,0),0)</f>
        <v>0</v>
      </c>
      <c r="EE182" s="76">
        <f>+Tabla1[[#This Row],[mto_pim]]-Tabla1[[#This Row],[TRANSF ESC2 ]]</f>
        <v>89869</v>
      </c>
      <c r="EF182" s="76">
        <f>+Tabla1[[#This Row],[mto_pim]]-Tabla1[[#This Row],[TRANFS ESC 3 ]]</f>
        <v>89869</v>
      </c>
      <c r="EG182" s="76">
        <f>+IFERROR(VLOOKUP(Tabla1[[#This Row],[COD SE]],HISTORICO,4,0),0)</f>
        <v>0</v>
      </c>
      <c r="EH182" s="76">
        <f>+IFERROR(VLOOKUP(Tabla1[[#This Row],[COD SE]],HISTORICO,5,0),0)</f>
        <v>0</v>
      </c>
      <c r="EI182" s="76">
        <f>+IFERROR(VLOOKUP(Tabla1[[#This Row],[COD SE]],HISTORICO,6,0),0)</f>
        <v>0</v>
      </c>
      <c r="EJ182" s="76">
        <f>+IFERROR(VLOOKUP(Tabla1[[#This Row],[COD SE]],HISTORICO,7,0),0)</f>
        <v>0</v>
      </c>
      <c r="EK182" s="76">
        <f>+IFERROR(VLOOKUP(Tabla1[[#This Row],[COD SE]],HISTORICO,8,0),0)</f>
        <v>0</v>
      </c>
      <c r="EL182" s="76">
        <f>+IFERROR(VLOOKUP(Tabla1[[#This Row],[COD SE]],HISTORICO,9,0),0)</f>
        <v>0</v>
      </c>
      <c r="EM182" s="76">
        <f>+IFERROR(VLOOKUP(Tabla1[[#This Row],[COD SE]],HISTORICO,10,0),0)</f>
        <v>0</v>
      </c>
      <c r="EN182" s="76">
        <f>+IFERROR(VLOOKUP(Tabla1[[#This Row],[COD SE]],HISTORICO,11,0),0)</f>
        <v>0</v>
      </c>
      <c r="EO182" s="76">
        <f>+IFERROR(VLOOKUP(Tabla1[[#This Row],[COD SE]],HISTORICO,12,0),0)</f>
        <v>0</v>
      </c>
      <c r="EP182" s="58">
        <f>+SUM(Tabla1[[#This Row],[EJECUTADO 01]:[EJECUTADO 03]])</f>
        <v>0</v>
      </c>
      <c r="EQ182" s="58">
        <f>+SUM(Tabla1[[#This Row],[EJECUTADO 04]:[EJECUTADO 06]])</f>
        <v>89869</v>
      </c>
      <c r="ER182" s="58">
        <f>+SUM(Tabla1[[#This Row],[EJECUTADO 07]:[EJECUTADO 09]])</f>
        <v>0</v>
      </c>
      <c r="ES182" s="58">
        <f>+SUM(Tabla1[[#This Row],[PF OCTUBRE]:[PF DICIEMBRE
]])</f>
        <v>0</v>
      </c>
      <c r="ET182" s="58">
        <f>+SUM(Tabla1[[#This Row],[EJECUTADO 01]:[EJECUTADO 09]])</f>
        <v>89869</v>
      </c>
    </row>
    <row r="183" spans="1:150" ht="12.75" customHeight="1" x14ac:dyDescent="0.2">
      <c r="A183" s="369">
        <v>2025</v>
      </c>
      <c r="B183" s="369" t="s">
        <v>1969</v>
      </c>
      <c r="C183" s="369" t="s">
        <v>1970</v>
      </c>
      <c r="D183" s="369" t="s">
        <v>1971</v>
      </c>
      <c r="E183" s="369">
        <v>1650</v>
      </c>
      <c r="F183" s="369" t="s">
        <v>1599</v>
      </c>
      <c r="G183" s="369" t="s">
        <v>1999</v>
      </c>
      <c r="H183" s="369" t="s">
        <v>1606</v>
      </c>
      <c r="I183" s="369" t="s">
        <v>2000</v>
      </c>
      <c r="J183" s="369" t="s">
        <v>2037</v>
      </c>
      <c r="K183" s="369" t="s">
        <v>1975</v>
      </c>
      <c r="L183" s="369" t="s">
        <v>2034</v>
      </c>
      <c r="M183" s="369" t="s">
        <v>2038</v>
      </c>
      <c r="N183" s="369">
        <v>3</v>
      </c>
      <c r="O183" s="369" t="s">
        <v>2046</v>
      </c>
      <c r="P183" s="369" t="s">
        <v>2032</v>
      </c>
      <c r="Q183" s="369">
        <v>43</v>
      </c>
      <c r="R183" s="369">
        <v>0</v>
      </c>
      <c r="S183" s="369">
        <v>0</v>
      </c>
      <c r="T183" s="369">
        <v>0</v>
      </c>
      <c r="U183" s="369">
        <v>10</v>
      </c>
      <c r="V183" s="369" t="s">
        <v>1980</v>
      </c>
      <c r="W183" s="369" t="s">
        <v>1981</v>
      </c>
      <c r="X183" s="369" t="s">
        <v>1982</v>
      </c>
      <c r="Y183" s="369" t="s">
        <v>1983</v>
      </c>
      <c r="Z183" s="369" t="s">
        <v>1984</v>
      </c>
      <c r="AA183" s="369" t="s">
        <v>2004</v>
      </c>
      <c r="AB183" s="369" t="s">
        <v>1986</v>
      </c>
      <c r="AC183" s="369" t="s">
        <v>1672</v>
      </c>
      <c r="AD183" s="369" t="s">
        <v>1673</v>
      </c>
      <c r="AE183" s="369" t="s">
        <v>1688</v>
      </c>
      <c r="AF183" s="369" t="s">
        <v>1773</v>
      </c>
      <c r="AG183" s="369" t="s">
        <v>1774</v>
      </c>
      <c r="AH183" s="369">
        <v>106000</v>
      </c>
      <c r="AI183" s="369">
        <v>63000</v>
      </c>
      <c r="AJ183" s="369">
        <v>169000</v>
      </c>
      <c r="AK183" s="370">
        <v>169000</v>
      </c>
      <c r="AL183" s="370">
        <v>169000</v>
      </c>
      <c r="AM183" s="370">
        <v>76252.78</v>
      </c>
      <c r="AN183" s="370">
        <v>13419</v>
      </c>
      <c r="AO183" s="370">
        <v>0</v>
      </c>
      <c r="AP183" s="370">
        <v>0</v>
      </c>
      <c r="AQ183" s="370">
        <v>0</v>
      </c>
      <c r="AR183" s="370">
        <v>0</v>
      </c>
      <c r="AS183" s="370">
        <v>79228.22</v>
      </c>
      <c r="AT183" s="370">
        <v>0</v>
      </c>
      <c r="AU183" s="370">
        <v>100</v>
      </c>
      <c r="AV183" s="370">
        <v>0</v>
      </c>
      <c r="AW183" s="370">
        <v>0</v>
      </c>
      <c r="AX183" s="370">
        <v>0</v>
      </c>
      <c r="AY183" s="370">
        <v>0</v>
      </c>
      <c r="AZ183" s="370">
        <v>26996.17</v>
      </c>
      <c r="BA183" s="370">
        <v>21420.32</v>
      </c>
      <c r="BB183" s="370">
        <v>15826.89</v>
      </c>
      <c r="BC183" s="370">
        <v>16006.13</v>
      </c>
      <c r="BD183" s="370">
        <v>9422.27</v>
      </c>
      <c r="BE183" s="370">
        <v>15795.6</v>
      </c>
      <c r="BF183" s="370">
        <v>8738.48</v>
      </c>
      <c r="BG183" s="370">
        <v>14293.71</v>
      </c>
      <c r="BH183" s="370">
        <v>7851.6</v>
      </c>
      <c r="BI183" s="370">
        <v>0</v>
      </c>
      <c r="BJ183" s="370">
        <v>0</v>
      </c>
      <c r="BK183" s="370">
        <v>0</v>
      </c>
      <c r="BL183" s="370">
        <v>26996.17</v>
      </c>
      <c r="BM183" s="370">
        <v>21420.32</v>
      </c>
      <c r="BN183" s="370">
        <v>12111.79</v>
      </c>
      <c r="BO183" s="370">
        <v>19721.23</v>
      </c>
      <c r="BP183" s="370">
        <v>9422.27</v>
      </c>
      <c r="BQ183" s="370">
        <v>15795.6</v>
      </c>
      <c r="BR183" s="370">
        <v>8738.48</v>
      </c>
      <c r="BS183" s="370">
        <v>14293.71</v>
      </c>
      <c r="BT183" s="370">
        <v>7851.6</v>
      </c>
      <c r="BU183" s="370">
        <v>0</v>
      </c>
      <c r="BV183" s="370">
        <v>0</v>
      </c>
      <c r="BW183" s="370">
        <v>76252.78</v>
      </c>
      <c r="BX183" s="370">
        <v>13419</v>
      </c>
      <c r="BY183" s="370">
        <v>0</v>
      </c>
      <c r="BZ183" s="370">
        <v>0</v>
      </c>
      <c r="CA183" s="370">
        <v>0</v>
      </c>
      <c r="CB183" s="370">
        <v>0</v>
      </c>
      <c r="CC183" s="370">
        <v>46679.39</v>
      </c>
      <c r="CD183" s="370">
        <v>0</v>
      </c>
      <c r="CE183" s="370">
        <v>0</v>
      </c>
      <c r="CF183" s="370">
        <v>0</v>
      </c>
      <c r="CG183" s="370">
        <v>0</v>
      </c>
      <c r="CH183" s="370">
        <v>0</v>
      </c>
      <c r="CI183" s="48" t="s">
        <v>1987</v>
      </c>
      <c r="CJ183" s="48" t="s">
        <v>1991</v>
      </c>
      <c r="CK183" s="48" t="s">
        <v>1987</v>
      </c>
      <c r="CL183" s="48" t="s">
        <v>1987</v>
      </c>
      <c r="CM183" s="48" t="s">
        <v>1990</v>
      </c>
      <c r="CN183" s="48" t="s">
        <v>1990</v>
      </c>
      <c r="CO183" s="48" t="str">
        <f t="shared" si="40"/>
        <v>2.3.2.2.1.1</v>
      </c>
      <c r="CP183" s="48" t="str">
        <f>+VLOOKUP(Tabla1[[#This Row],[ESPECÍFICA]],CLASIFICADOR_,2,0)</f>
        <v>2.3.2.2.1.1 - SERVICIO DE SUMINISTRO DE ENERGIA ELECTRICA</v>
      </c>
      <c r="CQ183" s="48" t="str">
        <f>+VLOOKUP(Tabla1[[#This Row],[ESPECÍFICA]],CLASIFICADOR_,3,0)</f>
        <v>2.3.2.2 - SERVICIOS BASICOS, COMUNICACIONES, PUBLICIDAD Y DIFUSION</v>
      </c>
      <c r="CR183" s="48" t="str">
        <f>+VLOOKUP(Tabla1[[#This Row],[ESPECÍFICA]],CLASIFICADOR_,4,0)</f>
        <v xml:space="preserve"> </v>
      </c>
      <c r="CS183" s="48">
        <f>+VLOOKUP(Tabla1[[#This Row],[ESPECÍFICA]],CLASIFICADOR_,5,0)</f>
        <v>0</v>
      </c>
      <c r="CT183" s="113" t="str">
        <f>+VLOOKUP(Tabla1[[#This Row],[ESPECÍFICA]],CLASIFICADOR_,6,0)</f>
        <v>Partidas restringidas</v>
      </c>
      <c r="CU183" s="48">
        <f>+VLOOKUP(Tabla1[[#This Row],[ESPECÍFICA]],CLASIFICADOR_,7,0)</f>
        <v>9.6999999999999993</v>
      </c>
      <c r="CV183" s="48">
        <f>+VLOOKUP(Tabla1[[#This Row],[ESPECÍFICA]],CLASIFICADOR_,8,0)</f>
        <v>4</v>
      </c>
      <c r="CW183" s="113" t="str">
        <f>+CONCATENATE("2.",Tabla1[[#This Row],[generica]])</f>
        <v>2.3.BIENES Y SERVICIOS</v>
      </c>
      <c r="CX183" s="48" t="str">
        <f t="shared" si="29"/>
        <v>0010-OA</v>
      </c>
      <c r="CY183" s="113" t="str">
        <f t="shared" si="30"/>
        <v>0010-OA</v>
      </c>
      <c r="CZ183" s="20" t="str">
        <f t="shared" si="31"/>
        <v>0010-OA</v>
      </c>
      <c r="DA183" s="113" t="str">
        <f>+CONCATENATE(Tabla1[[#This Row],[CC COMPLETO]],Tabla1[[#This Row],[ESPECÍFICA]])</f>
        <v>0010-OA2.3.2.2.1.1</v>
      </c>
      <c r="DB183" s="49">
        <f t="shared" si="32"/>
        <v>169000</v>
      </c>
      <c r="DC183" s="49">
        <f t="shared" si="33"/>
        <v>136351.17000000001</v>
      </c>
      <c r="DD183" s="49">
        <f t="shared" si="34"/>
        <v>136351.17000000001</v>
      </c>
      <c r="DE183" s="49">
        <f t="shared" si="35"/>
        <v>0</v>
      </c>
      <c r="DF183" s="49">
        <f t="shared" si="36"/>
        <v>0</v>
      </c>
      <c r="DG183" s="49">
        <f t="shared" si="37"/>
        <v>32648.829999999987</v>
      </c>
      <c r="DH183" s="49">
        <f t="shared" si="38"/>
        <v>32648.829999999987</v>
      </c>
      <c r="DI183" s="50">
        <f t="shared" si="39"/>
        <v>1.2863317924528304</v>
      </c>
      <c r="DJ183" s="78">
        <f>+SUM(Tabla1[[#This Row],[EJECUTADO 01]:[EJECUTADO 06]])</f>
        <v>89671.78</v>
      </c>
      <c r="DK183" s="78">
        <f>+Tabla1[[#This Row],[mto_devenga_01]]</f>
        <v>0</v>
      </c>
      <c r="DL183" s="78">
        <f>+Tabla1[[#This Row],[mto_devenga_02]]</f>
        <v>26996.17</v>
      </c>
      <c r="DM183" s="78">
        <f>+Tabla1[[#This Row],[mto_devenga_03]]</f>
        <v>21420.32</v>
      </c>
      <c r="DN183" s="78">
        <f>+Tabla1[[#This Row],[mto_devenga_04]]</f>
        <v>15826.89</v>
      </c>
      <c r="DO183" s="78">
        <f>+Tabla1[[#This Row],[mto_devenga_05]]</f>
        <v>16006.13</v>
      </c>
      <c r="DP183" s="76">
        <f>+Tabla1[[#This Row],[mto_devenga_06]]</f>
        <v>9422.27</v>
      </c>
      <c r="DQ183" s="76">
        <f>+Tabla1[[#This Row],[mto_devenga_07]]</f>
        <v>15795.6</v>
      </c>
      <c r="DR183" s="76">
        <f>+Tabla1[[#This Row],[mto_devenga_08]]</f>
        <v>8738.48</v>
      </c>
      <c r="DS183" s="76">
        <f>+Tabla1[[#This Row],[mto_devenga_09]]</f>
        <v>14293.71</v>
      </c>
      <c r="DT183" s="76">
        <f>IFERROR(VLOOKUP(Tabla1[[#This Row],[COD SE]],PF_OCTUBRE,14,0),"0")</f>
        <v>12431.03</v>
      </c>
      <c r="DU183" s="76">
        <f>IFERROR(VLOOKUP(Tabla1[[#This Row],[COD SE]],PF_OCTUBRE,15,0),"0")</f>
        <v>12230</v>
      </c>
      <c r="DV183" s="76">
        <f>IFERROR(VLOOKUP(Tabla1[[#This Row],[COD SE]],PF_OCTUBRE,16,0),"0")</f>
        <v>15839.399999999994</v>
      </c>
      <c r="DW183" s="76">
        <f>+SUM(Tabla1[[#This Row],[EJECUTADO 01]:[PF DICIEMBRE
]])</f>
        <v>169000</v>
      </c>
      <c r="DX183" s="76">
        <f>IFERROR(VLOOKUP(Tabla1[[#This Row],[COD SE]],PF_OCTUBRE,18,0),"0")</f>
        <v>0</v>
      </c>
      <c r="DY183" s="76">
        <f>IFERROR(VLOOKUP(Tabla1[[#This Row],[COD SE]],PF_OCTUBRE,19,0),"0")</f>
        <v>0</v>
      </c>
      <c r="DZ183" s="76">
        <f>IFERROR(VLOOKUP(Tabla1[[#This Row],[COD SE]],PF_OCTUBRE,20,0),"0")</f>
        <v>0</v>
      </c>
      <c r="EA183" s="76">
        <f>+Tabla1[[#This Row],[TOTAL EJEC REAL]]+Tabla1[[#This Row],[SALDO FINAL]]</f>
        <v>169000</v>
      </c>
      <c r="EB183" s="76">
        <f>IFERROR(VLOOKUP(Tabla1[[#This Row],[COD SE]],PF_OCTUBRE,22,0),"0")</f>
        <v>15839.399999999994</v>
      </c>
      <c r="EC183" s="76">
        <f>+IFERROR(VLOOKUP(Tabla1[[#This Row],[COD SE]],SALDO_ESC_2,7,0),0)</f>
        <v>0</v>
      </c>
      <c r="ED183" s="76">
        <f>+IFERROR(VLOOKUP(Tabla1[[#This Row],[COD SE]],SALDO_ESC_3,7,0),0)</f>
        <v>0</v>
      </c>
      <c r="EE183" s="76">
        <f>+Tabla1[[#This Row],[mto_pim]]-Tabla1[[#This Row],[TRANSF ESC2 ]]</f>
        <v>169000</v>
      </c>
      <c r="EF183" s="76">
        <f>+Tabla1[[#This Row],[mto_pim]]-Tabla1[[#This Row],[TRANFS ESC 3 ]]</f>
        <v>169000</v>
      </c>
      <c r="EG183" s="76">
        <f>+IFERROR(VLOOKUP(Tabla1[[#This Row],[COD SE]],HISTORICO,4,0),0)</f>
        <v>0</v>
      </c>
      <c r="EH183" s="76">
        <f>+IFERROR(VLOOKUP(Tabla1[[#This Row],[COD SE]],HISTORICO,5,0),0)</f>
        <v>9000</v>
      </c>
      <c r="EI183" s="76">
        <f>+IFERROR(VLOOKUP(Tabla1[[#This Row],[COD SE]],HISTORICO,6,0),0)</f>
        <v>7900.38</v>
      </c>
      <c r="EJ183" s="76">
        <f>+IFERROR(VLOOKUP(Tabla1[[#This Row],[COD SE]],HISTORICO,7,0),0)</f>
        <v>24208.25</v>
      </c>
      <c r="EK183" s="76">
        <f>+IFERROR(VLOOKUP(Tabla1[[#This Row],[COD SE]],HISTORICO,8,0),0)</f>
        <v>16852.36</v>
      </c>
      <c r="EL183" s="76">
        <f>+IFERROR(VLOOKUP(Tabla1[[#This Row],[COD SE]],HISTORICO,9,0),0)</f>
        <v>9943.9</v>
      </c>
      <c r="EM183" s="76">
        <f>+IFERROR(VLOOKUP(Tabla1[[#This Row],[COD SE]],HISTORICO,10,0),0)</f>
        <v>12434.3</v>
      </c>
      <c r="EN183" s="76">
        <f>+IFERROR(VLOOKUP(Tabla1[[#This Row],[COD SE]],HISTORICO,11,0),0)</f>
        <v>12720</v>
      </c>
      <c r="EO183" s="76">
        <f>+IFERROR(VLOOKUP(Tabla1[[#This Row],[COD SE]],HISTORICO,12,0),0)</f>
        <v>11318.22</v>
      </c>
      <c r="EP183" s="58">
        <f>+SUM(Tabla1[[#This Row],[EJECUTADO 01]:[EJECUTADO 03]])</f>
        <v>48416.49</v>
      </c>
      <c r="EQ183" s="58">
        <f>+SUM(Tabla1[[#This Row],[EJECUTADO 04]:[EJECUTADO 06]])</f>
        <v>41255.289999999994</v>
      </c>
      <c r="ER183" s="58">
        <f>+SUM(Tabla1[[#This Row],[EJECUTADO 07]:[EJECUTADO 09]])</f>
        <v>38827.79</v>
      </c>
      <c r="ES183" s="58">
        <f>+SUM(Tabla1[[#This Row],[PF OCTUBRE]:[PF DICIEMBRE
]])</f>
        <v>40500.429999999993</v>
      </c>
      <c r="ET183" s="58">
        <f>+SUM(Tabla1[[#This Row],[EJECUTADO 01]:[EJECUTADO 09]])</f>
        <v>128499.57</v>
      </c>
    </row>
    <row r="184" spans="1:150" ht="12.75" customHeight="1" x14ac:dyDescent="0.2">
      <c r="A184" s="369">
        <v>2025</v>
      </c>
      <c r="B184" s="369" t="s">
        <v>1969</v>
      </c>
      <c r="C184" s="369" t="s">
        <v>1970</v>
      </c>
      <c r="D184" s="369" t="s">
        <v>1971</v>
      </c>
      <c r="E184" s="369">
        <v>1650</v>
      </c>
      <c r="F184" s="369" t="s">
        <v>1599</v>
      </c>
      <c r="G184" s="369" t="s">
        <v>1999</v>
      </c>
      <c r="H184" s="369" t="s">
        <v>1606</v>
      </c>
      <c r="I184" s="369" t="s">
        <v>2000</v>
      </c>
      <c r="J184" s="369" t="s">
        <v>2037</v>
      </c>
      <c r="K184" s="369" t="s">
        <v>1975</v>
      </c>
      <c r="L184" s="369" t="s">
        <v>2034</v>
      </c>
      <c r="M184" s="369" t="s">
        <v>2038</v>
      </c>
      <c r="N184" s="369">
        <v>3</v>
      </c>
      <c r="O184" s="369" t="s">
        <v>2046</v>
      </c>
      <c r="P184" s="369" t="s">
        <v>2032</v>
      </c>
      <c r="Q184" s="369">
        <v>43</v>
      </c>
      <c r="R184" s="369">
        <v>0</v>
      </c>
      <c r="S184" s="369">
        <v>0</v>
      </c>
      <c r="T184" s="369">
        <v>0</v>
      </c>
      <c r="U184" s="369">
        <v>10</v>
      </c>
      <c r="V184" s="369" t="s">
        <v>1980</v>
      </c>
      <c r="W184" s="369" t="s">
        <v>1981</v>
      </c>
      <c r="X184" s="369" t="s">
        <v>1982</v>
      </c>
      <c r="Y184" s="369" t="s">
        <v>1983</v>
      </c>
      <c r="Z184" s="369" t="s">
        <v>1984</v>
      </c>
      <c r="AA184" s="369" t="s">
        <v>2004</v>
      </c>
      <c r="AB184" s="369" t="s">
        <v>1986</v>
      </c>
      <c r="AC184" s="369" t="s">
        <v>1672</v>
      </c>
      <c r="AD184" s="369" t="s">
        <v>1673</v>
      </c>
      <c r="AE184" s="369" t="s">
        <v>1681</v>
      </c>
      <c r="AF184" s="369" t="s">
        <v>1682</v>
      </c>
      <c r="AG184" s="369" t="s">
        <v>1682</v>
      </c>
      <c r="AH184" s="369">
        <v>308000</v>
      </c>
      <c r="AI184" s="369">
        <v>392200</v>
      </c>
      <c r="AJ184" s="369">
        <v>700200</v>
      </c>
      <c r="AK184" s="370">
        <v>685700</v>
      </c>
      <c r="AL184" s="370">
        <v>661700</v>
      </c>
      <c r="AM184" s="370">
        <v>193000</v>
      </c>
      <c r="AN184" s="370">
        <v>34400</v>
      </c>
      <c r="AO184" s="370">
        <v>57500</v>
      </c>
      <c r="AP184" s="370">
        <v>86500</v>
      </c>
      <c r="AQ184" s="370">
        <v>62000</v>
      </c>
      <c r="AR184" s="370">
        <v>41800</v>
      </c>
      <c r="AS184" s="370">
        <v>51000</v>
      </c>
      <c r="AT184" s="370">
        <v>73500</v>
      </c>
      <c r="AU184" s="370">
        <v>51500</v>
      </c>
      <c r="AV184" s="370">
        <v>10500</v>
      </c>
      <c r="AW184" s="370">
        <v>0</v>
      </c>
      <c r="AX184" s="370">
        <v>0</v>
      </c>
      <c r="AY184" s="370">
        <v>45000</v>
      </c>
      <c r="AZ184" s="370">
        <v>91200</v>
      </c>
      <c r="BA184" s="370">
        <v>60200</v>
      </c>
      <c r="BB184" s="370">
        <v>53000</v>
      </c>
      <c r="BC184" s="370">
        <v>76000</v>
      </c>
      <c r="BD184" s="370">
        <v>63500</v>
      </c>
      <c r="BE184" s="370">
        <v>84300</v>
      </c>
      <c r="BF184" s="370">
        <v>48800</v>
      </c>
      <c r="BG184" s="370">
        <v>58300</v>
      </c>
      <c r="BH184" s="370">
        <v>16300</v>
      </c>
      <c r="BI184" s="370">
        <v>0</v>
      </c>
      <c r="BJ184" s="370">
        <v>0</v>
      </c>
      <c r="BK184" s="370">
        <v>45000</v>
      </c>
      <c r="BL184" s="370">
        <v>91200</v>
      </c>
      <c r="BM184" s="370">
        <v>52200</v>
      </c>
      <c r="BN184" s="370">
        <v>52500</v>
      </c>
      <c r="BO184" s="370">
        <v>74500</v>
      </c>
      <c r="BP184" s="370">
        <v>73500</v>
      </c>
      <c r="BQ184" s="370">
        <v>84300</v>
      </c>
      <c r="BR184" s="370">
        <v>48800</v>
      </c>
      <c r="BS184" s="370">
        <v>48300</v>
      </c>
      <c r="BT184" s="370">
        <v>26300</v>
      </c>
      <c r="BU184" s="370">
        <v>0</v>
      </c>
      <c r="BV184" s="370">
        <v>0</v>
      </c>
      <c r="BW184" s="370">
        <v>193000</v>
      </c>
      <c r="BX184" s="370">
        <v>34400</v>
      </c>
      <c r="BY184" s="370">
        <v>57500</v>
      </c>
      <c r="BZ184" s="370">
        <v>86500</v>
      </c>
      <c r="CA184" s="370">
        <v>62000</v>
      </c>
      <c r="CB184" s="370">
        <v>38200</v>
      </c>
      <c r="CC184" s="370">
        <v>51000</v>
      </c>
      <c r="CD184" s="370">
        <v>55000</v>
      </c>
      <c r="CE184" s="370">
        <v>19000</v>
      </c>
      <c r="CF184" s="370">
        <v>0</v>
      </c>
      <c r="CG184" s="370">
        <v>0</v>
      </c>
      <c r="CH184" s="370">
        <v>0</v>
      </c>
      <c r="CI184" s="48" t="s">
        <v>1987</v>
      </c>
      <c r="CJ184" s="48" t="s">
        <v>1991</v>
      </c>
      <c r="CK184" s="48" t="s">
        <v>1987</v>
      </c>
      <c r="CL184" s="48" t="s">
        <v>2005</v>
      </c>
      <c r="CM184" s="48" t="s">
        <v>1990</v>
      </c>
      <c r="CN184" s="48" t="s">
        <v>1990</v>
      </c>
      <c r="CO184" s="48" t="str">
        <f t="shared" si="40"/>
        <v>2.3.2.9.1.1</v>
      </c>
      <c r="CP184" s="48" t="str">
        <f>+VLOOKUP(Tabla1[[#This Row],[ESPECÍFICA]],CLASIFICADOR_,2,0)</f>
        <v>2.3.2.9.1.1 - LOCACIÓN DE SERVICIOS REALIZADOS POR PERSONA NATURAL</v>
      </c>
      <c r="CQ184" s="48" t="str">
        <f>+VLOOKUP(Tabla1[[#This Row],[ESPECÍFICA]],CLASIFICADOR_,3,0)</f>
        <v>2.3.2.9 - LOCACIÓN DE SERVICIOS REALIZADOS POR PERSONA NATURAL</v>
      </c>
      <c r="CR184" s="48" t="str">
        <f>+VLOOKUP(Tabla1[[#This Row],[ESPECÍFICA]],CLASIFICADOR_,4,0)</f>
        <v xml:space="preserve"> </v>
      </c>
      <c r="CS184" s="48">
        <f>+VLOOKUP(Tabla1[[#This Row],[ESPECÍFICA]],CLASIFICADOR_,5,0)</f>
        <v>0</v>
      </c>
      <c r="CT184" s="113" t="str">
        <f>+VLOOKUP(Tabla1[[#This Row],[ESPECÍFICA]],CLASIFICADOR_,6,0)</f>
        <v>N/R</v>
      </c>
      <c r="CU184" s="48" t="str">
        <f>+VLOOKUP(Tabla1[[#This Row],[ESPECÍFICA]],CLASIFICADOR_,7,0)</f>
        <v>N/R</v>
      </c>
      <c r="CV184" s="48">
        <f>+VLOOKUP(Tabla1[[#This Row],[ESPECÍFICA]],CLASIFICADOR_,8,0)</f>
        <v>0</v>
      </c>
      <c r="CW184" s="113" t="str">
        <f>+CONCATENATE("2.",Tabla1[[#This Row],[generica]])</f>
        <v>2.3.BIENES Y SERVICIOS</v>
      </c>
      <c r="CX184" s="113" t="str">
        <f t="shared" si="29"/>
        <v>0010-OA</v>
      </c>
      <c r="CY184" s="113" t="str">
        <f t="shared" si="30"/>
        <v>0010-OA</v>
      </c>
      <c r="CZ184" s="20" t="str">
        <f t="shared" si="31"/>
        <v>0010-OA</v>
      </c>
      <c r="DA184" s="113" t="str">
        <f>+CONCATENATE(Tabla1[[#This Row],[CC COMPLETO]],Tabla1[[#This Row],[ESPECÍFICA]])</f>
        <v>0010-OA2.3.2.9.1.1</v>
      </c>
      <c r="DB184" s="49">
        <f t="shared" si="32"/>
        <v>661700</v>
      </c>
      <c r="DC184" s="49">
        <f t="shared" si="33"/>
        <v>596600</v>
      </c>
      <c r="DD184" s="49">
        <f t="shared" si="34"/>
        <v>596600</v>
      </c>
      <c r="DE184" s="49">
        <f t="shared" si="35"/>
        <v>14500</v>
      </c>
      <c r="DF184" s="49">
        <f t="shared" si="36"/>
        <v>24000</v>
      </c>
      <c r="DG184" s="49">
        <f t="shared" si="37"/>
        <v>65100</v>
      </c>
      <c r="DH184" s="49">
        <f t="shared" si="38"/>
        <v>103600</v>
      </c>
      <c r="DI184" s="50">
        <f t="shared" si="39"/>
        <v>1.9370129870129871</v>
      </c>
      <c r="DJ184" s="78">
        <f>+SUM(Tabla1[[#This Row],[EJECUTADO 01]:[EJECUTADO 06]])</f>
        <v>388900</v>
      </c>
      <c r="DK184" s="78">
        <f>+Tabla1[[#This Row],[mto_devenga_01]]</f>
        <v>45000</v>
      </c>
      <c r="DL184" s="78">
        <f>+Tabla1[[#This Row],[mto_devenga_02]]</f>
        <v>91200</v>
      </c>
      <c r="DM184" s="78">
        <f>+Tabla1[[#This Row],[mto_devenga_03]]</f>
        <v>60200</v>
      </c>
      <c r="DN184" s="78">
        <f>+Tabla1[[#This Row],[mto_devenga_04]]</f>
        <v>53000</v>
      </c>
      <c r="DO184" s="78">
        <f>+Tabla1[[#This Row],[mto_devenga_05]]</f>
        <v>76000</v>
      </c>
      <c r="DP184" s="76">
        <f>+Tabla1[[#This Row],[mto_devenga_06]]</f>
        <v>63500</v>
      </c>
      <c r="DQ184" s="76">
        <f>+Tabla1[[#This Row],[mto_devenga_07]]</f>
        <v>84300</v>
      </c>
      <c r="DR184" s="76">
        <f>+Tabla1[[#This Row],[mto_devenga_08]]</f>
        <v>48800</v>
      </c>
      <c r="DS184" s="76">
        <f>+Tabla1[[#This Row],[mto_devenga_09]]</f>
        <v>58300</v>
      </c>
      <c r="DT184" s="76">
        <f>IFERROR(VLOOKUP(Tabla1[[#This Row],[COD SE]],PF_OCTUBRE,14,0),"0")</f>
        <v>24800</v>
      </c>
      <c r="DU184" s="76">
        <f>IFERROR(VLOOKUP(Tabla1[[#This Row],[COD SE]],PF_OCTUBRE,15,0),"0")</f>
        <v>39300</v>
      </c>
      <c r="DV184" s="76">
        <f>IFERROR(VLOOKUP(Tabla1[[#This Row],[COD SE]],PF_OCTUBRE,16,0),"0")</f>
        <v>21299.039999999997</v>
      </c>
      <c r="DW184" s="76">
        <f>+SUM(Tabla1[[#This Row],[EJECUTADO 01]:[PF DICIEMBRE
]])</f>
        <v>665699.04</v>
      </c>
      <c r="DX184" s="76">
        <f>IFERROR(VLOOKUP(Tabla1[[#This Row],[COD SE]],PF_OCTUBRE,18,0),"0")</f>
        <v>0</v>
      </c>
      <c r="DY184" s="76">
        <f>IFERROR(VLOOKUP(Tabla1[[#This Row],[COD SE]],PF_OCTUBRE,19,0),"0")</f>
        <v>0.96000000000003638</v>
      </c>
      <c r="DZ184" s="76">
        <f>IFERROR(VLOOKUP(Tabla1[[#This Row],[COD SE]],PF_OCTUBRE,20,0),"0")</f>
        <v>0.96000000000003638</v>
      </c>
      <c r="EA184" s="76">
        <f>+Tabla1[[#This Row],[TOTAL EJEC REAL]]+Tabla1[[#This Row],[SALDO FINAL]]</f>
        <v>665700</v>
      </c>
      <c r="EB184" s="76">
        <f>IFERROR(VLOOKUP(Tabla1[[#This Row],[COD SE]],PF_OCTUBRE,22,0),"0")</f>
        <v>21300</v>
      </c>
      <c r="EC184" s="76">
        <f>+IFERROR(VLOOKUP(Tabla1[[#This Row],[COD SE]],SALDO_ESC_2,7,0),0)</f>
        <v>0</v>
      </c>
      <c r="ED184" s="76">
        <f>+IFERROR(VLOOKUP(Tabla1[[#This Row],[COD SE]],SALDO_ESC_3,7,0),0)</f>
        <v>0</v>
      </c>
      <c r="EE184" s="76">
        <f>+Tabla1[[#This Row],[mto_pim]]-Tabla1[[#This Row],[TRANSF ESC2 ]]</f>
        <v>700200</v>
      </c>
      <c r="EF184" s="76">
        <f>+Tabla1[[#This Row],[mto_pim]]-Tabla1[[#This Row],[TRANFS ESC 3 ]]</f>
        <v>700200</v>
      </c>
      <c r="EG184" s="76">
        <f>+IFERROR(VLOOKUP(Tabla1[[#This Row],[COD SE]],HISTORICO,4,0),0)</f>
        <v>45400</v>
      </c>
      <c r="EH184" s="76">
        <f>+IFERROR(VLOOKUP(Tabla1[[#This Row],[COD SE]],HISTORICO,5,0),0)</f>
        <v>118500</v>
      </c>
      <c r="EI184" s="76">
        <f>+IFERROR(VLOOKUP(Tabla1[[#This Row],[COD SE]],HISTORICO,6,0),0)</f>
        <v>69700</v>
      </c>
      <c r="EJ184" s="76">
        <f>+IFERROR(VLOOKUP(Tabla1[[#This Row],[COD SE]],HISTORICO,7,0),0)</f>
        <v>59500</v>
      </c>
      <c r="EK184" s="76">
        <f>+IFERROR(VLOOKUP(Tabla1[[#This Row],[COD SE]],HISTORICO,8,0),0)</f>
        <v>62500</v>
      </c>
      <c r="EL184" s="76">
        <f>+IFERROR(VLOOKUP(Tabla1[[#This Row],[COD SE]],HISTORICO,9,0),0)</f>
        <v>63500</v>
      </c>
      <c r="EM184" s="76">
        <f>+IFERROR(VLOOKUP(Tabla1[[#This Row],[COD SE]],HISTORICO,10,0),0)</f>
        <v>61800</v>
      </c>
      <c r="EN184" s="76">
        <f>+IFERROR(VLOOKUP(Tabla1[[#This Row],[COD SE]],HISTORICO,11,0),0)</f>
        <v>17300</v>
      </c>
      <c r="EO184" s="76">
        <f>+IFERROR(VLOOKUP(Tabla1[[#This Row],[COD SE]],HISTORICO,12,0),0)</f>
        <v>25800</v>
      </c>
      <c r="EP184" s="58">
        <f>+SUM(Tabla1[[#This Row],[EJECUTADO 01]:[EJECUTADO 03]])</f>
        <v>196400</v>
      </c>
      <c r="EQ184" s="58">
        <f>+SUM(Tabla1[[#This Row],[EJECUTADO 04]:[EJECUTADO 06]])</f>
        <v>192500</v>
      </c>
      <c r="ER184" s="58">
        <f>+SUM(Tabla1[[#This Row],[EJECUTADO 07]:[EJECUTADO 09]])</f>
        <v>191400</v>
      </c>
      <c r="ES184" s="58">
        <f>+SUM(Tabla1[[#This Row],[PF OCTUBRE]:[PF DICIEMBRE
]])</f>
        <v>85399.039999999994</v>
      </c>
      <c r="ET184" s="58">
        <f>+SUM(Tabla1[[#This Row],[EJECUTADO 01]:[EJECUTADO 09]])</f>
        <v>580300</v>
      </c>
    </row>
    <row r="185" spans="1:150" x14ac:dyDescent="0.2">
      <c r="A185" s="369">
        <v>2025</v>
      </c>
      <c r="B185" s="369" t="s">
        <v>1969</v>
      </c>
      <c r="C185" s="369" t="s">
        <v>1970</v>
      </c>
      <c r="D185" s="369" t="s">
        <v>1971</v>
      </c>
      <c r="E185" s="369">
        <v>1650</v>
      </c>
      <c r="F185" s="369" t="s">
        <v>1599</v>
      </c>
      <c r="G185" s="369" t="s">
        <v>1999</v>
      </c>
      <c r="H185" s="369" t="s">
        <v>1606</v>
      </c>
      <c r="I185" s="369" t="s">
        <v>2000</v>
      </c>
      <c r="J185" s="369" t="s">
        <v>2037</v>
      </c>
      <c r="K185" s="369" t="s">
        <v>1975</v>
      </c>
      <c r="L185" s="369" t="s">
        <v>2034</v>
      </c>
      <c r="M185" s="369" t="s">
        <v>2038</v>
      </c>
      <c r="N185" s="369">
        <v>3</v>
      </c>
      <c r="O185" s="369" t="s">
        <v>2046</v>
      </c>
      <c r="P185" s="369" t="s">
        <v>2032</v>
      </c>
      <c r="Q185" s="369">
        <v>43</v>
      </c>
      <c r="R185" s="369">
        <v>0</v>
      </c>
      <c r="S185" s="369">
        <v>0</v>
      </c>
      <c r="T185" s="369">
        <v>0</v>
      </c>
      <c r="U185" s="369">
        <v>10</v>
      </c>
      <c r="V185" s="369" t="s">
        <v>1980</v>
      </c>
      <c r="W185" s="369" t="s">
        <v>1981</v>
      </c>
      <c r="X185" s="369" t="s">
        <v>1982</v>
      </c>
      <c r="Y185" s="369" t="s">
        <v>1983</v>
      </c>
      <c r="Z185" s="369" t="s">
        <v>1984</v>
      </c>
      <c r="AA185" s="369" t="s">
        <v>2004</v>
      </c>
      <c r="AB185" s="369" t="s">
        <v>1986</v>
      </c>
      <c r="AC185" s="369" t="s">
        <v>1672</v>
      </c>
      <c r="AD185" s="369" t="s">
        <v>1673</v>
      </c>
      <c r="AE185" s="369" t="s">
        <v>1776</v>
      </c>
      <c r="AF185" s="369" t="s">
        <v>1777</v>
      </c>
      <c r="AG185" s="369" t="s">
        <v>1779</v>
      </c>
      <c r="AH185" s="369">
        <v>357996</v>
      </c>
      <c r="AI185" s="369">
        <v>-86886</v>
      </c>
      <c r="AJ185" s="369">
        <v>271110</v>
      </c>
      <c r="AK185" s="370">
        <v>271109.09000000003</v>
      </c>
      <c r="AL185" s="370">
        <v>271109.09000000003</v>
      </c>
      <c r="AM185" s="370">
        <v>104164.6</v>
      </c>
      <c r="AN185" s="370">
        <v>0</v>
      </c>
      <c r="AO185" s="370">
        <v>0</v>
      </c>
      <c r="AP185" s="370">
        <v>0</v>
      </c>
      <c r="AQ185" s="370">
        <v>166944.49</v>
      </c>
      <c r="AR185" s="370">
        <v>0</v>
      </c>
      <c r="AS185" s="370">
        <v>0</v>
      </c>
      <c r="AT185" s="370">
        <v>0</v>
      </c>
      <c r="AU185" s="370">
        <v>0</v>
      </c>
      <c r="AV185" s="370">
        <v>0</v>
      </c>
      <c r="AW185" s="370">
        <v>0</v>
      </c>
      <c r="AX185" s="370">
        <v>0</v>
      </c>
      <c r="AY185" s="370">
        <v>0</v>
      </c>
      <c r="AZ185" s="370">
        <v>0</v>
      </c>
      <c r="BA185" s="370">
        <v>41665.839999999997</v>
      </c>
      <c r="BB185" s="370">
        <v>41665.839999999997</v>
      </c>
      <c r="BC185" s="370">
        <v>20832.919999999998</v>
      </c>
      <c r="BD185" s="370">
        <v>30465.01</v>
      </c>
      <c r="BE185" s="370">
        <v>0</v>
      </c>
      <c r="BF185" s="370">
        <v>45493.16</v>
      </c>
      <c r="BG185" s="370">
        <v>22746.58</v>
      </c>
      <c r="BH185" s="370">
        <v>22746.58</v>
      </c>
      <c r="BI185" s="370">
        <v>0</v>
      </c>
      <c r="BJ185" s="370">
        <v>0</v>
      </c>
      <c r="BK185" s="370">
        <v>0</v>
      </c>
      <c r="BL185" s="370">
        <v>0</v>
      </c>
      <c r="BM185" s="370">
        <v>41665.839999999997</v>
      </c>
      <c r="BN185" s="370">
        <v>0</v>
      </c>
      <c r="BO185" s="370">
        <v>41665.839999999997</v>
      </c>
      <c r="BP185" s="370">
        <v>51297.93</v>
      </c>
      <c r="BQ185" s="370">
        <v>0</v>
      </c>
      <c r="BR185" s="370">
        <v>45493.16</v>
      </c>
      <c r="BS185" s="370">
        <v>22746.58</v>
      </c>
      <c r="BT185" s="370">
        <v>22746.58</v>
      </c>
      <c r="BU185" s="370">
        <v>0</v>
      </c>
      <c r="BV185" s="370">
        <v>0</v>
      </c>
      <c r="BW185" s="370">
        <v>87498.2</v>
      </c>
      <c r="BX185" s="370">
        <v>0</v>
      </c>
      <c r="BY185" s="370">
        <v>0</v>
      </c>
      <c r="BZ185" s="370">
        <v>0</v>
      </c>
      <c r="CA185" s="370">
        <v>118765.82</v>
      </c>
      <c r="CB185" s="370">
        <v>0</v>
      </c>
      <c r="CC185" s="370">
        <v>0</v>
      </c>
      <c r="CD185" s="370">
        <v>0</v>
      </c>
      <c r="CE185" s="370">
        <v>0</v>
      </c>
      <c r="CF185" s="370">
        <v>0</v>
      </c>
      <c r="CG185" s="370">
        <v>0</v>
      </c>
      <c r="CH185" s="370">
        <v>0</v>
      </c>
      <c r="CI185" s="48" t="s">
        <v>1987</v>
      </c>
      <c r="CJ185" s="48" t="s">
        <v>1991</v>
      </c>
      <c r="CK185" s="48" t="s">
        <v>1987</v>
      </c>
      <c r="CL185" s="48" t="s">
        <v>1991</v>
      </c>
      <c r="CM185" s="48" t="s">
        <v>1990</v>
      </c>
      <c r="CN185" s="48" t="s">
        <v>1987</v>
      </c>
      <c r="CO185" s="10" t="str">
        <f t="shared" ref="CO185:CO197" si="41">+CONCATENATE(CI185,".",CJ185,".",CK185,".",CL185,".",CM185,".",CN185)</f>
        <v>2.3.2.3.1.2</v>
      </c>
      <c r="CP185" s="10" t="str">
        <f>+VLOOKUP(Tabla1[[#This Row],[ESPECÍFICA]],CLASIFICADOR_,2,0)</f>
        <v>2.3.2.3.1.2 - SERVICIOS DE SEGURIDAD Y VIGILANCIA</v>
      </c>
      <c r="CQ185" s="10" t="str">
        <f>+VLOOKUP(Tabla1[[#This Row],[ESPECÍFICA]],CLASIFICADOR_,3,0)</f>
        <v>2.3.2.3 - SERVICIOS DE LIMPIEZA, SEGURIDAD Y VIGILANCIA</v>
      </c>
      <c r="CR185" s="10" t="str">
        <f>+VLOOKUP(Tabla1[[#This Row],[ESPECÍFICA]],CLASIFICADOR_,4,0)</f>
        <v xml:space="preserve"> </v>
      </c>
      <c r="CS185" s="10">
        <f>+VLOOKUP(Tabla1[[#This Row],[ESPECÍFICA]],CLASIFICADOR_,5,0)</f>
        <v>0</v>
      </c>
      <c r="CT185" s="5" t="str">
        <f>+VLOOKUP(Tabla1[[#This Row],[ESPECÍFICA]],CLASIFICADOR_,6,0)</f>
        <v>N/R</v>
      </c>
      <c r="CU185" s="10" t="str">
        <f>+VLOOKUP(Tabla1[[#This Row],[ESPECÍFICA]],CLASIFICADOR_,7,0)</f>
        <v>N/R</v>
      </c>
      <c r="CV185" s="10">
        <f>+VLOOKUP(Tabla1[[#This Row],[ESPECÍFICA]],CLASIFICADOR_,8,0)</f>
        <v>0</v>
      </c>
      <c r="CW185" s="113" t="str">
        <f>+CONCATENATE("2.",Tabla1[[#This Row],[generica]])</f>
        <v>2.3.BIENES Y SERVICIOS</v>
      </c>
      <c r="CX185" s="10" t="str">
        <f t="shared" si="29"/>
        <v>0010-OA</v>
      </c>
      <c r="CY185" s="5" t="str">
        <f t="shared" si="30"/>
        <v>0010-OA</v>
      </c>
      <c r="CZ185" t="str">
        <f t="shared" si="31"/>
        <v>0010-OA</v>
      </c>
      <c r="DA185" s="113" t="str">
        <f>+CONCATENATE(Tabla1[[#This Row],[CC COMPLETO]],Tabla1[[#This Row],[ESPECÍFICA]])</f>
        <v>0010-OA2.3.2.3.1.2</v>
      </c>
      <c r="DB185" s="11">
        <f t="shared" si="32"/>
        <v>271109.08999999997</v>
      </c>
      <c r="DC185" s="11">
        <f t="shared" si="33"/>
        <v>225615.93</v>
      </c>
      <c r="DD185" s="11">
        <f t="shared" si="34"/>
        <v>225615.93</v>
      </c>
      <c r="DE185" s="11">
        <f t="shared" si="35"/>
        <v>0.90999999997438863</v>
      </c>
      <c r="DF185" s="11">
        <f t="shared" si="36"/>
        <v>0</v>
      </c>
      <c r="DG185" s="11">
        <f t="shared" si="37"/>
        <v>45493.160000000033</v>
      </c>
      <c r="DH185" s="11">
        <f t="shared" si="38"/>
        <v>45494.070000000007</v>
      </c>
      <c r="DI185" s="12">
        <f t="shared" si="39"/>
        <v>0.63021913652666506</v>
      </c>
      <c r="DJ185" s="77">
        <f>+SUM(Tabla1[[#This Row],[EJECUTADO 01]:[EJECUTADO 06]])</f>
        <v>134629.60999999999</v>
      </c>
      <c r="DK185" s="78">
        <f>+Tabla1[[#This Row],[mto_devenga_01]]</f>
        <v>0</v>
      </c>
      <c r="DL185" s="78">
        <f>+Tabla1[[#This Row],[mto_devenga_02]]</f>
        <v>0</v>
      </c>
      <c r="DM185" s="78">
        <f>+Tabla1[[#This Row],[mto_devenga_03]]</f>
        <v>41665.839999999997</v>
      </c>
      <c r="DN185" s="78">
        <f>+Tabla1[[#This Row],[mto_devenga_04]]</f>
        <v>41665.839999999997</v>
      </c>
      <c r="DO185" s="78">
        <f>+Tabla1[[#This Row],[mto_devenga_05]]</f>
        <v>20832.919999999998</v>
      </c>
      <c r="DP185" s="76">
        <f>+Tabla1[[#This Row],[mto_devenga_06]]</f>
        <v>30465.01</v>
      </c>
      <c r="DQ185" s="76">
        <f>+Tabla1[[#This Row],[mto_devenga_07]]</f>
        <v>0</v>
      </c>
      <c r="DR185" s="76">
        <f>+Tabla1[[#This Row],[mto_devenga_08]]</f>
        <v>45493.16</v>
      </c>
      <c r="DS185" s="76">
        <f>+Tabla1[[#This Row],[mto_devenga_09]]</f>
        <v>22746.58</v>
      </c>
      <c r="DT185" s="76">
        <f>IFERROR(VLOOKUP(Tabla1[[#This Row],[COD SE]],PF_OCTUBRE,14,0),"0")</f>
        <v>22746.58</v>
      </c>
      <c r="DU185" s="76">
        <f>IFERROR(VLOOKUP(Tabla1[[#This Row],[COD SE]],PF_OCTUBRE,15,0),"0")</f>
        <v>22746.58</v>
      </c>
      <c r="DV185" s="76">
        <f>IFERROR(VLOOKUP(Tabla1[[#This Row],[COD SE]],PF_OCTUBRE,16,0),"0")</f>
        <v>22747.49</v>
      </c>
      <c r="DW185" s="76">
        <f>+SUM(Tabla1[[#This Row],[EJECUTADO 01]:[PF DICIEMBRE
]])</f>
        <v>271110</v>
      </c>
      <c r="DX185" s="76">
        <f>IFERROR(VLOOKUP(Tabla1[[#This Row],[COD SE]],PF_OCTUBRE,18,0),"0")</f>
        <v>0</v>
      </c>
      <c r="DY185" s="76">
        <f>IFERROR(VLOOKUP(Tabla1[[#This Row],[COD SE]],PF_OCTUBRE,19,0),"0")</f>
        <v>0</v>
      </c>
      <c r="DZ185" s="76">
        <f>IFERROR(VLOOKUP(Tabla1[[#This Row],[COD SE]],PF_OCTUBRE,20,0),"0")</f>
        <v>0</v>
      </c>
      <c r="EA185" s="76">
        <f>+Tabla1[[#This Row],[TOTAL EJEC REAL]]+Tabla1[[#This Row],[SALDO FINAL]]</f>
        <v>271110</v>
      </c>
      <c r="EB185" s="76">
        <f>IFERROR(VLOOKUP(Tabla1[[#This Row],[COD SE]],PF_OCTUBRE,22,0),"0")</f>
        <v>22747.49</v>
      </c>
      <c r="EC185" s="76">
        <f>+IFERROR(VLOOKUP(Tabla1[[#This Row],[COD SE]],SALDO_ESC_2,7,0),0)</f>
        <v>0</v>
      </c>
      <c r="ED185" s="76">
        <f>+IFERROR(VLOOKUP(Tabla1[[#This Row],[COD SE]],SALDO_ESC_3,7,0),0)</f>
        <v>0</v>
      </c>
      <c r="EE185" s="76">
        <f>+Tabla1[[#This Row],[mto_pim]]-Tabla1[[#This Row],[TRANSF ESC2 ]]</f>
        <v>271110</v>
      </c>
      <c r="EF185" s="76">
        <f>+Tabla1[[#This Row],[mto_pim]]-Tabla1[[#This Row],[TRANFS ESC 3 ]]</f>
        <v>271110</v>
      </c>
      <c r="EG185" s="76">
        <f>+IFERROR(VLOOKUP(Tabla1[[#This Row],[COD SE]],HISTORICO,4,0),0)</f>
        <v>20833</v>
      </c>
      <c r="EH185" s="76">
        <f>+IFERROR(VLOOKUP(Tabla1[[#This Row],[COD SE]],HISTORICO,5,0),0)</f>
        <v>50666</v>
      </c>
      <c r="EI185" s="76">
        <f>+IFERROR(VLOOKUP(Tabla1[[#This Row],[COD SE]],HISTORICO,6,0),0)</f>
        <v>89499</v>
      </c>
      <c r="EJ185" s="76">
        <f>+IFERROR(VLOOKUP(Tabla1[[#This Row],[COD SE]],HISTORICO,7,0),0)</f>
        <v>20832.919999999998</v>
      </c>
      <c r="EK185" s="76">
        <f>+IFERROR(VLOOKUP(Tabla1[[#This Row],[COD SE]],HISTORICO,8,0),0)</f>
        <v>28551.35</v>
      </c>
      <c r="EL185" s="76">
        <f>+IFERROR(VLOOKUP(Tabla1[[#This Row],[COD SE]],HISTORICO,9,0),0)</f>
        <v>30465.01</v>
      </c>
      <c r="EM185" s="76">
        <f>+IFERROR(VLOOKUP(Tabla1[[#This Row],[COD SE]],HISTORICO,10,0),0)</f>
        <v>22746.58</v>
      </c>
      <c r="EN185" s="76">
        <f>+IFERROR(VLOOKUP(Tabla1[[#This Row],[COD SE]],HISTORICO,11,0),0)</f>
        <v>22746.58</v>
      </c>
      <c r="EO185" s="76">
        <f>+IFERROR(VLOOKUP(Tabla1[[#This Row],[COD SE]],HISTORICO,12,0),0)</f>
        <v>22746.58</v>
      </c>
      <c r="EP185" s="58">
        <f>+SUM(Tabla1[[#This Row],[EJECUTADO 01]:[EJECUTADO 03]])</f>
        <v>41665.839999999997</v>
      </c>
      <c r="EQ185" s="58">
        <f>+SUM(Tabla1[[#This Row],[EJECUTADO 04]:[EJECUTADO 06]])</f>
        <v>92963.76999999999</v>
      </c>
      <c r="ER185" s="58">
        <f>+SUM(Tabla1[[#This Row],[EJECUTADO 07]:[EJECUTADO 09]])</f>
        <v>68239.740000000005</v>
      </c>
      <c r="ES185" s="58">
        <f>+SUM(Tabla1[[#This Row],[PF OCTUBRE]:[PF DICIEMBRE
]])</f>
        <v>68240.650000000009</v>
      </c>
      <c r="ET185" s="58">
        <f>+SUM(Tabla1[[#This Row],[EJECUTADO 01]:[EJECUTADO 09]])</f>
        <v>202869.34999999998</v>
      </c>
    </row>
    <row r="186" spans="1:150" x14ac:dyDescent="0.2">
      <c r="A186" s="369">
        <v>2025</v>
      </c>
      <c r="B186" s="369" t="s">
        <v>1969</v>
      </c>
      <c r="C186" s="369" t="s">
        <v>1970</v>
      </c>
      <c r="D186" s="369" t="s">
        <v>1971</v>
      </c>
      <c r="E186" s="369">
        <v>1650</v>
      </c>
      <c r="F186" s="369" t="s">
        <v>1599</v>
      </c>
      <c r="G186" s="369" t="s">
        <v>1999</v>
      </c>
      <c r="H186" s="369" t="s">
        <v>1606</v>
      </c>
      <c r="I186" s="369" t="s">
        <v>2000</v>
      </c>
      <c r="J186" s="369" t="s">
        <v>2037</v>
      </c>
      <c r="K186" s="369" t="s">
        <v>1975</v>
      </c>
      <c r="L186" s="369" t="s">
        <v>2034</v>
      </c>
      <c r="M186" s="369" t="s">
        <v>2038</v>
      </c>
      <c r="N186" s="369">
        <v>3</v>
      </c>
      <c r="O186" s="369" t="s">
        <v>2046</v>
      </c>
      <c r="P186" s="369" t="s">
        <v>2032</v>
      </c>
      <c r="Q186" s="369">
        <v>43</v>
      </c>
      <c r="R186" s="369">
        <v>0</v>
      </c>
      <c r="S186" s="369">
        <v>0</v>
      </c>
      <c r="T186" s="369">
        <v>0</v>
      </c>
      <c r="U186" s="369">
        <v>10</v>
      </c>
      <c r="V186" s="369" t="s">
        <v>1980</v>
      </c>
      <c r="W186" s="369" t="s">
        <v>1981</v>
      </c>
      <c r="X186" s="369" t="s">
        <v>1982</v>
      </c>
      <c r="Y186" s="369" t="s">
        <v>1983</v>
      </c>
      <c r="Z186" s="369" t="s">
        <v>1984</v>
      </c>
      <c r="AA186" s="369" t="s">
        <v>2004</v>
      </c>
      <c r="AB186" s="369" t="s">
        <v>1986</v>
      </c>
      <c r="AC186" s="369" t="s">
        <v>1672</v>
      </c>
      <c r="AD186" s="369" t="s">
        <v>1673</v>
      </c>
      <c r="AE186" s="369" t="s">
        <v>1786</v>
      </c>
      <c r="AF186" s="369" t="s">
        <v>1787</v>
      </c>
      <c r="AG186" s="369" t="s">
        <v>1788</v>
      </c>
      <c r="AH186" s="369">
        <v>3500</v>
      </c>
      <c r="AI186" s="369">
        <v>-1700</v>
      </c>
      <c r="AJ186" s="369">
        <v>1800</v>
      </c>
      <c r="AK186" s="370">
        <v>1800</v>
      </c>
      <c r="AL186" s="370">
        <v>1800</v>
      </c>
      <c r="AM186" s="370">
        <v>200</v>
      </c>
      <c r="AN186" s="370">
        <v>0</v>
      </c>
      <c r="AO186" s="370">
        <v>295</v>
      </c>
      <c r="AP186" s="370">
        <v>30</v>
      </c>
      <c r="AQ186" s="370">
        <v>0</v>
      </c>
      <c r="AR186" s="370">
        <v>0</v>
      </c>
      <c r="AS186" s="370">
        <v>0</v>
      </c>
      <c r="AT186" s="370">
        <v>345</v>
      </c>
      <c r="AU186" s="370">
        <v>70</v>
      </c>
      <c r="AV186" s="370">
        <v>0</v>
      </c>
      <c r="AW186" s="370">
        <v>0</v>
      </c>
      <c r="AX186" s="370">
        <v>0</v>
      </c>
      <c r="AY186" s="370">
        <v>200</v>
      </c>
      <c r="AZ186" s="370">
        <v>0</v>
      </c>
      <c r="BA186" s="370">
        <v>295</v>
      </c>
      <c r="BB186" s="370">
        <v>30</v>
      </c>
      <c r="BC186" s="370">
        <v>0</v>
      </c>
      <c r="BD186" s="370">
        <v>0</v>
      </c>
      <c r="BE186" s="370">
        <v>0</v>
      </c>
      <c r="BF186" s="370">
        <v>345</v>
      </c>
      <c r="BG186" s="370">
        <v>70</v>
      </c>
      <c r="BH186" s="370">
        <v>0</v>
      </c>
      <c r="BI186" s="370">
        <v>0</v>
      </c>
      <c r="BJ186" s="370">
        <v>0</v>
      </c>
      <c r="BK186" s="370">
        <v>200</v>
      </c>
      <c r="BL186" s="370">
        <v>0</v>
      </c>
      <c r="BM186" s="370">
        <v>295</v>
      </c>
      <c r="BN186" s="370">
        <v>30</v>
      </c>
      <c r="BO186" s="370">
        <v>0</v>
      </c>
      <c r="BP186" s="370">
        <v>0</v>
      </c>
      <c r="BQ186" s="370">
        <v>0</v>
      </c>
      <c r="BR186" s="370">
        <v>345</v>
      </c>
      <c r="BS186" s="370">
        <v>70</v>
      </c>
      <c r="BT186" s="370">
        <v>0</v>
      </c>
      <c r="BU186" s="370">
        <v>0</v>
      </c>
      <c r="BV186" s="370">
        <v>0</v>
      </c>
      <c r="BW186" s="370">
        <v>200</v>
      </c>
      <c r="BX186" s="370">
        <v>0</v>
      </c>
      <c r="BY186" s="370">
        <v>295</v>
      </c>
      <c r="BZ186" s="370">
        <v>30</v>
      </c>
      <c r="CA186" s="370">
        <v>0</v>
      </c>
      <c r="CB186" s="370">
        <v>0</v>
      </c>
      <c r="CC186" s="370">
        <v>0</v>
      </c>
      <c r="CD186" s="370">
        <v>345</v>
      </c>
      <c r="CE186" s="370">
        <v>70</v>
      </c>
      <c r="CF186" s="370">
        <v>0</v>
      </c>
      <c r="CG186" s="370">
        <v>0</v>
      </c>
      <c r="CH186" s="370">
        <v>0</v>
      </c>
      <c r="CI186" s="48" t="s">
        <v>1987</v>
      </c>
      <c r="CJ186" s="48" t="s">
        <v>1991</v>
      </c>
      <c r="CK186" s="48" t="s">
        <v>1987</v>
      </c>
      <c r="CL186" s="48" t="s">
        <v>1988</v>
      </c>
      <c r="CM186" s="48" t="s">
        <v>1990</v>
      </c>
      <c r="CN186" s="48" t="s">
        <v>1987</v>
      </c>
      <c r="CO186" s="10" t="str">
        <f t="shared" si="41"/>
        <v>2.3.2.6.1.2</v>
      </c>
      <c r="CP186" s="10" t="str">
        <f>+VLOOKUP(Tabla1[[#This Row],[ESPECÍFICA]],CLASIFICADOR_,2,0)</f>
        <v>2.3.2.6.1.2 - GASTOS NOTARIALES</v>
      </c>
      <c r="CQ186" s="10" t="str">
        <f>+VLOOKUP(Tabla1[[#This Row],[ESPECÍFICA]],CLASIFICADOR_,3,0)</f>
        <v>2.3.2.6 - SERVICIOS ADMINISTRATIVOS, FINANCIEROS Y DE SEGUROS</v>
      </c>
      <c r="CR186" s="10" t="str">
        <f>+VLOOKUP(Tabla1[[#This Row],[ESPECÍFICA]],CLASIFICADOR_,4,0)</f>
        <v xml:space="preserve"> </v>
      </c>
      <c r="CS186" s="10">
        <f>+VLOOKUP(Tabla1[[#This Row],[ESPECÍFICA]],CLASIFICADOR_,5,0)</f>
        <v>0</v>
      </c>
      <c r="CT186" s="5" t="str">
        <f>+VLOOKUP(Tabla1[[#This Row],[ESPECÍFICA]],CLASIFICADOR_,6,0)</f>
        <v>N/R</v>
      </c>
      <c r="CU186" s="10" t="str">
        <f>+VLOOKUP(Tabla1[[#This Row],[ESPECÍFICA]],CLASIFICADOR_,7,0)</f>
        <v>N/R</v>
      </c>
      <c r="CV186" s="10">
        <f>+VLOOKUP(Tabla1[[#This Row],[ESPECÍFICA]],CLASIFICADOR_,8,0)</f>
        <v>0</v>
      </c>
      <c r="CW186" s="113" t="str">
        <f>+CONCATENATE("2.",Tabla1[[#This Row],[generica]])</f>
        <v>2.3.BIENES Y SERVICIOS</v>
      </c>
      <c r="CX186" s="10" t="str">
        <f t="shared" si="29"/>
        <v>0010-OA</v>
      </c>
      <c r="CY186" s="5" t="str">
        <f t="shared" si="30"/>
        <v>0010-OA</v>
      </c>
      <c r="CZ186" t="str">
        <f t="shared" si="31"/>
        <v>0010-OA</v>
      </c>
      <c r="DA186" s="113" t="str">
        <f>+CONCATENATE(Tabla1[[#This Row],[CC COMPLETO]],Tabla1[[#This Row],[ESPECÍFICA]])</f>
        <v>0010-OA2.3.2.6.1.2</v>
      </c>
      <c r="DB186" s="11">
        <f t="shared" si="32"/>
        <v>940</v>
      </c>
      <c r="DC186" s="11">
        <f t="shared" si="33"/>
        <v>940</v>
      </c>
      <c r="DD186" s="11">
        <f t="shared" si="34"/>
        <v>940</v>
      </c>
      <c r="DE186" s="11">
        <f t="shared" si="35"/>
        <v>0</v>
      </c>
      <c r="DF186" s="11">
        <f t="shared" si="36"/>
        <v>0</v>
      </c>
      <c r="DG186" s="11">
        <f t="shared" si="37"/>
        <v>860</v>
      </c>
      <c r="DH186" s="11">
        <f t="shared" si="38"/>
        <v>860</v>
      </c>
      <c r="DI186" s="12">
        <f t="shared" si="39"/>
        <v>0.26857142857142857</v>
      </c>
      <c r="DJ186" s="77">
        <f>+SUM(Tabla1[[#This Row],[EJECUTADO 01]:[EJECUTADO 06]])</f>
        <v>525</v>
      </c>
      <c r="DK186" s="78">
        <f>+Tabla1[[#This Row],[mto_devenga_01]]</f>
        <v>200</v>
      </c>
      <c r="DL186" s="78">
        <f>+Tabla1[[#This Row],[mto_devenga_02]]</f>
        <v>0</v>
      </c>
      <c r="DM186" s="78">
        <f>+Tabla1[[#This Row],[mto_devenga_03]]</f>
        <v>295</v>
      </c>
      <c r="DN186" s="78">
        <f>+Tabla1[[#This Row],[mto_devenga_04]]</f>
        <v>30</v>
      </c>
      <c r="DO186" s="78">
        <f>+Tabla1[[#This Row],[mto_devenga_05]]</f>
        <v>0</v>
      </c>
      <c r="DP186" s="76">
        <f>+Tabla1[[#This Row],[mto_devenga_06]]</f>
        <v>0</v>
      </c>
      <c r="DQ186" s="76">
        <f>+Tabla1[[#This Row],[mto_devenga_07]]</f>
        <v>0</v>
      </c>
      <c r="DR186" s="76">
        <f>+Tabla1[[#This Row],[mto_devenga_08]]</f>
        <v>345</v>
      </c>
      <c r="DS186" s="76">
        <f>+Tabla1[[#This Row],[mto_devenga_09]]</f>
        <v>70</v>
      </c>
      <c r="DT186" s="76">
        <f>IFERROR(VLOOKUP(Tabla1[[#This Row],[COD SE]],PF_OCTUBRE,14,0),"0")</f>
        <v>160</v>
      </c>
      <c r="DU186" s="76">
        <f>IFERROR(VLOOKUP(Tabla1[[#This Row],[COD SE]],PF_OCTUBRE,15,0),"0")</f>
        <v>160</v>
      </c>
      <c r="DV186" s="76">
        <f>IFERROR(VLOOKUP(Tabla1[[#This Row],[COD SE]],PF_OCTUBRE,16,0),"0")</f>
        <v>540</v>
      </c>
      <c r="DW186" s="76">
        <f>+SUM(Tabla1[[#This Row],[EJECUTADO 01]:[PF DICIEMBRE
]])</f>
        <v>1800</v>
      </c>
      <c r="DX186" s="76">
        <f>IFERROR(VLOOKUP(Tabla1[[#This Row],[COD SE]],PF_OCTUBRE,18,0),"0")</f>
        <v>0</v>
      </c>
      <c r="DY186" s="76">
        <f>IFERROR(VLOOKUP(Tabla1[[#This Row],[COD SE]],PF_OCTUBRE,19,0),"0")</f>
        <v>0</v>
      </c>
      <c r="DZ186" s="76">
        <f>IFERROR(VLOOKUP(Tabla1[[#This Row],[COD SE]],PF_OCTUBRE,20,0),"0")</f>
        <v>0</v>
      </c>
      <c r="EA186" s="76">
        <f>+Tabla1[[#This Row],[TOTAL EJEC REAL]]+Tabla1[[#This Row],[SALDO FINAL]]</f>
        <v>1800</v>
      </c>
      <c r="EB186" s="76">
        <f>IFERROR(VLOOKUP(Tabla1[[#This Row],[COD SE]],PF_OCTUBRE,22,0),"0")</f>
        <v>540</v>
      </c>
      <c r="EC186" s="76">
        <f>+IFERROR(VLOOKUP(Tabla1[[#This Row],[COD SE]],SALDO_ESC_2,7,0),0)</f>
        <v>0</v>
      </c>
      <c r="ED186" s="76">
        <f>+IFERROR(VLOOKUP(Tabla1[[#This Row],[COD SE]],SALDO_ESC_3,7,0),0)</f>
        <v>0</v>
      </c>
      <c r="EE186" s="76">
        <f>+Tabla1[[#This Row],[mto_pim]]-Tabla1[[#This Row],[TRANSF ESC2 ]]</f>
        <v>1800</v>
      </c>
      <c r="EF186" s="76">
        <f>+Tabla1[[#This Row],[mto_pim]]-Tabla1[[#This Row],[TRANFS ESC 3 ]]</f>
        <v>1800</v>
      </c>
      <c r="EG186" s="76">
        <f>+IFERROR(VLOOKUP(Tabla1[[#This Row],[COD SE]],HISTORICO,4,0),0)</f>
        <v>0</v>
      </c>
      <c r="EH186" s="76">
        <f>+IFERROR(VLOOKUP(Tabla1[[#This Row],[COD SE]],HISTORICO,5,0),0)</f>
        <v>291</v>
      </c>
      <c r="EI186" s="76">
        <f>+IFERROR(VLOOKUP(Tabla1[[#This Row],[COD SE]],HISTORICO,6,0),0)</f>
        <v>350</v>
      </c>
      <c r="EJ186" s="76">
        <f>+IFERROR(VLOOKUP(Tabla1[[#This Row],[COD SE]],HISTORICO,7,0),0)</f>
        <v>333</v>
      </c>
      <c r="EK186" s="76">
        <f>+IFERROR(VLOOKUP(Tabla1[[#This Row],[COD SE]],HISTORICO,8,0),0)</f>
        <v>333</v>
      </c>
      <c r="EL186" s="76">
        <f>+IFERROR(VLOOKUP(Tabla1[[#This Row],[COD SE]],HISTORICO,9,0),0)</f>
        <v>333</v>
      </c>
      <c r="EM186" s="76">
        <f>+IFERROR(VLOOKUP(Tabla1[[#This Row],[COD SE]],HISTORICO,10,0),0)</f>
        <v>0</v>
      </c>
      <c r="EN186" s="76">
        <f>+IFERROR(VLOOKUP(Tabla1[[#This Row],[COD SE]],HISTORICO,11,0),0)</f>
        <v>155</v>
      </c>
      <c r="EO186" s="76">
        <f>+IFERROR(VLOOKUP(Tabla1[[#This Row],[COD SE]],HISTORICO,12,0),0)</f>
        <v>607.5</v>
      </c>
      <c r="EP186" s="58">
        <f>+SUM(Tabla1[[#This Row],[EJECUTADO 01]:[EJECUTADO 03]])</f>
        <v>495</v>
      </c>
      <c r="EQ186" s="58">
        <f>+SUM(Tabla1[[#This Row],[EJECUTADO 04]:[EJECUTADO 06]])</f>
        <v>30</v>
      </c>
      <c r="ER186" s="58">
        <f>+SUM(Tabla1[[#This Row],[EJECUTADO 07]:[EJECUTADO 09]])</f>
        <v>415</v>
      </c>
      <c r="ES186" s="58">
        <f>+SUM(Tabla1[[#This Row],[PF OCTUBRE]:[PF DICIEMBRE
]])</f>
        <v>860</v>
      </c>
      <c r="ET186" s="58">
        <f>+SUM(Tabla1[[#This Row],[EJECUTADO 01]:[EJECUTADO 09]])</f>
        <v>940</v>
      </c>
    </row>
    <row r="187" spans="1:150" x14ac:dyDescent="0.2">
      <c r="A187" s="369">
        <v>2025</v>
      </c>
      <c r="B187" s="369" t="s">
        <v>1969</v>
      </c>
      <c r="C187" s="369" t="s">
        <v>1970</v>
      </c>
      <c r="D187" s="369" t="s">
        <v>1971</v>
      </c>
      <c r="E187" s="369">
        <v>1650</v>
      </c>
      <c r="F187" s="369" t="s">
        <v>1599</v>
      </c>
      <c r="G187" s="369" t="s">
        <v>1999</v>
      </c>
      <c r="H187" s="369" t="s">
        <v>1606</v>
      </c>
      <c r="I187" s="369" t="s">
        <v>2000</v>
      </c>
      <c r="J187" s="369" t="s">
        <v>2037</v>
      </c>
      <c r="K187" s="369" t="s">
        <v>1975</v>
      </c>
      <c r="L187" s="369" t="s">
        <v>2034</v>
      </c>
      <c r="M187" s="369" t="s">
        <v>2038</v>
      </c>
      <c r="N187" s="369">
        <v>3</v>
      </c>
      <c r="O187" s="369" t="s">
        <v>2046</v>
      </c>
      <c r="P187" s="369" t="s">
        <v>2032</v>
      </c>
      <c r="Q187" s="369">
        <v>43</v>
      </c>
      <c r="R187" s="369">
        <v>0</v>
      </c>
      <c r="S187" s="369">
        <v>0</v>
      </c>
      <c r="T187" s="369">
        <v>0</v>
      </c>
      <c r="U187" s="369">
        <v>10</v>
      </c>
      <c r="V187" s="369" t="s">
        <v>1980</v>
      </c>
      <c r="W187" s="369" t="s">
        <v>1981</v>
      </c>
      <c r="X187" s="369" t="s">
        <v>1982</v>
      </c>
      <c r="Y187" s="369" t="s">
        <v>1983</v>
      </c>
      <c r="Z187" s="369" t="s">
        <v>1984</v>
      </c>
      <c r="AA187" s="369" t="s">
        <v>2004</v>
      </c>
      <c r="AB187" s="369" t="s">
        <v>1986</v>
      </c>
      <c r="AC187" s="369" t="s">
        <v>1745</v>
      </c>
      <c r="AD187" s="369" t="s">
        <v>1746</v>
      </c>
      <c r="AE187" s="369" t="s">
        <v>1747</v>
      </c>
      <c r="AF187" s="369" t="s">
        <v>1748</v>
      </c>
      <c r="AG187" s="369" t="s">
        <v>1749</v>
      </c>
      <c r="AH187" s="369">
        <v>9200</v>
      </c>
      <c r="AI187" s="369">
        <v>-60</v>
      </c>
      <c r="AJ187" s="369">
        <v>9140</v>
      </c>
      <c r="AK187" s="370">
        <v>9140</v>
      </c>
      <c r="AL187" s="370">
        <v>9140</v>
      </c>
      <c r="AM187" s="370">
        <v>0</v>
      </c>
      <c r="AN187" s="370">
        <v>0</v>
      </c>
      <c r="AO187" s="370">
        <v>0</v>
      </c>
      <c r="AP187" s="370">
        <v>0</v>
      </c>
      <c r="AQ187" s="370">
        <v>0</v>
      </c>
      <c r="AR187" s="370">
        <v>9140</v>
      </c>
      <c r="AS187" s="370">
        <v>0</v>
      </c>
      <c r="AT187" s="370">
        <v>0</v>
      </c>
      <c r="AU187" s="370">
        <v>0</v>
      </c>
      <c r="AV187" s="370">
        <v>0</v>
      </c>
      <c r="AW187" s="370">
        <v>0</v>
      </c>
      <c r="AX187" s="370">
        <v>0</v>
      </c>
      <c r="AY187" s="370">
        <v>0</v>
      </c>
      <c r="AZ187" s="370">
        <v>0</v>
      </c>
      <c r="BA187" s="370">
        <v>0</v>
      </c>
      <c r="BB187" s="370">
        <v>0</v>
      </c>
      <c r="BC187" s="370">
        <v>0</v>
      </c>
      <c r="BD187" s="370">
        <v>9140</v>
      </c>
      <c r="BE187" s="370">
        <v>0</v>
      </c>
      <c r="BF187" s="370">
        <v>0</v>
      </c>
      <c r="BG187" s="370">
        <v>0</v>
      </c>
      <c r="BH187" s="370">
        <v>0</v>
      </c>
      <c r="BI187" s="370">
        <v>0</v>
      </c>
      <c r="BJ187" s="370">
        <v>0</v>
      </c>
      <c r="BK187" s="370">
        <v>0</v>
      </c>
      <c r="BL187" s="370">
        <v>0</v>
      </c>
      <c r="BM187" s="370">
        <v>0</v>
      </c>
      <c r="BN187" s="370">
        <v>0</v>
      </c>
      <c r="BO187" s="370">
        <v>0</v>
      </c>
      <c r="BP187" s="370">
        <v>9140</v>
      </c>
      <c r="BQ187" s="370">
        <v>0</v>
      </c>
      <c r="BR187" s="370">
        <v>0</v>
      </c>
      <c r="BS187" s="370">
        <v>0</v>
      </c>
      <c r="BT187" s="370">
        <v>0</v>
      </c>
      <c r="BU187" s="370">
        <v>0</v>
      </c>
      <c r="BV187" s="370">
        <v>0</v>
      </c>
      <c r="BW187" s="370">
        <v>0</v>
      </c>
      <c r="BX187" s="370">
        <v>0</v>
      </c>
      <c r="BY187" s="370">
        <v>0</v>
      </c>
      <c r="BZ187" s="370">
        <v>0</v>
      </c>
      <c r="CA187" s="370">
        <v>0</v>
      </c>
      <c r="CB187" s="370">
        <v>9140</v>
      </c>
      <c r="CC187" s="370">
        <v>0</v>
      </c>
      <c r="CD187" s="370">
        <v>0</v>
      </c>
      <c r="CE187" s="370">
        <v>0</v>
      </c>
      <c r="CF187" s="370">
        <v>0</v>
      </c>
      <c r="CG187" s="370">
        <v>0</v>
      </c>
      <c r="CH187" s="370">
        <v>0</v>
      </c>
      <c r="CI187" s="48" t="s">
        <v>1987</v>
      </c>
      <c r="CJ187" s="48" t="s">
        <v>2011</v>
      </c>
      <c r="CK187" s="48" t="s">
        <v>1993</v>
      </c>
      <c r="CL187" s="48" t="s">
        <v>1990</v>
      </c>
      <c r="CM187" s="48" t="s">
        <v>1987</v>
      </c>
      <c r="CN187" s="48" t="s">
        <v>1990</v>
      </c>
      <c r="CO187" s="10" t="str">
        <f t="shared" si="41"/>
        <v>2.5.4.1.2.1</v>
      </c>
      <c r="CP187" s="10" t="str">
        <f>+VLOOKUP(Tabla1[[#This Row],[ESPECÍFICA]],CLASIFICADOR_,2,0)</f>
        <v>2.5.4.1.2.1 - DERECHOS ADMINISTRATIVOS</v>
      </c>
      <c r="CQ187" s="10" t="str">
        <f>+VLOOKUP(Tabla1[[#This Row],[ESPECÍFICA]],CLASIFICADOR_,3,0)</f>
        <v>2.5.4.1 - AL GOBIERNO NACIONAL</v>
      </c>
      <c r="CR187" s="10" t="str">
        <f>+VLOOKUP(Tabla1[[#This Row],[ESPECÍFICA]],CLASIFICADOR_,4,0)</f>
        <v xml:space="preserve"> </v>
      </c>
      <c r="CS187" s="10">
        <f>+VLOOKUP(Tabla1[[#This Row],[ESPECÍFICA]],CLASIFICADOR_,5,0)</f>
        <v>0</v>
      </c>
      <c r="CT187" s="5" t="str">
        <f>+VLOOKUP(Tabla1[[#This Row],[ESPECÍFICA]],CLASIFICADOR_,6,0)</f>
        <v>N/R</v>
      </c>
      <c r="CU187" s="10" t="str">
        <f>+VLOOKUP(Tabla1[[#This Row],[ESPECÍFICA]],CLASIFICADOR_,7,0)</f>
        <v>N/R</v>
      </c>
      <c r="CV187" s="10">
        <f>+VLOOKUP(Tabla1[[#This Row],[ESPECÍFICA]],CLASIFICADOR_,8,0)</f>
        <v>0</v>
      </c>
      <c r="CW187" s="113" t="str">
        <f>+CONCATENATE("2.",Tabla1[[#This Row],[generica]])</f>
        <v>2.5.OTROS GASTOS</v>
      </c>
      <c r="CX187" s="10" t="str">
        <f t="shared" si="29"/>
        <v>0010-OA</v>
      </c>
      <c r="CY187" s="5" t="str">
        <f t="shared" si="30"/>
        <v>0010-OA</v>
      </c>
      <c r="CZ187" t="str">
        <f t="shared" si="31"/>
        <v>0010-OA</v>
      </c>
      <c r="DA187" s="113" t="str">
        <f>+CONCATENATE(Tabla1[[#This Row],[CC COMPLETO]],Tabla1[[#This Row],[ESPECÍFICA]])</f>
        <v>0010-OA2.5.4.1.2.1</v>
      </c>
      <c r="DB187" s="11">
        <f t="shared" si="32"/>
        <v>9140</v>
      </c>
      <c r="DC187" s="11">
        <f t="shared" si="33"/>
        <v>9140</v>
      </c>
      <c r="DD187" s="11">
        <f t="shared" si="34"/>
        <v>9140</v>
      </c>
      <c r="DE187" s="11">
        <f t="shared" si="35"/>
        <v>0</v>
      </c>
      <c r="DF187" s="11">
        <f t="shared" si="36"/>
        <v>0</v>
      </c>
      <c r="DG187" s="11">
        <f t="shared" si="37"/>
        <v>0</v>
      </c>
      <c r="DH187" s="11">
        <f t="shared" si="38"/>
        <v>0</v>
      </c>
      <c r="DI187" s="12">
        <f t="shared" si="39"/>
        <v>0.99347826086956526</v>
      </c>
      <c r="DJ187" s="77">
        <f>+SUM(Tabla1[[#This Row],[EJECUTADO 01]:[EJECUTADO 06]])</f>
        <v>9140</v>
      </c>
      <c r="DK187" s="78">
        <f>+Tabla1[[#This Row],[mto_devenga_01]]</f>
        <v>0</v>
      </c>
      <c r="DL187" s="78">
        <f>+Tabla1[[#This Row],[mto_devenga_02]]</f>
        <v>0</v>
      </c>
      <c r="DM187" s="78">
        <f>+Tabla1[[#This Row],[mto_devenga_03]]</f>
        <v>0</v>
      </c>
      <c r="DN187" s="78">
        <f>+Tabla1[[#This Row],[mto_devenga_04]]</f>
        <v>0</v>
      </c>
      <c r="DO187" s="78">
        <f>+Tabla1[[#This Row],[mto_devenga_05]]</f>
        <v>0</v>
      </c>
      <c r="DP187" s="76">
        <f>+Tabla1[[#This Row],[mto_devenga_06]]</f>
        <v>9140</v>
      </c>
      <c r="DQ187" s="76">
        <f>+Tabla1[[#This Row],[mto_devenga_07]]</f>
        <v>0</v>
      </c>
      <c r="DR187" s="76">
        <f>+Tabla1[[#This Row],[mto_devenga_08]]</f>
        <v>0</v>
      </c>
      <c r="DS187" s="76">
        <f>+Tabla1[[#This Row],[mto_devenga_09]]</f>
        <v>0</v>
      </c>
      <c r="DT187" s="76">
        <f>IFERROR(VLOOKUP(Tabla1[[#This Row],[COD SE]],PF_OCTUBRE,14,0),"0")</f>
        <v>0</v>
      </c>
      <c r="DU187" s="76">
        <f>IFERROR(VLOOKUP(Tabla1[[#This Row],[COD SE]],PF_OCTUBRE,15,0),"0")</f>
        <v>0</v>
      </c>
      <c r="DV187" s="76">
        <f>IFERROR(VLOOKUP(Tabla1[[#This Row],[COD SE]],PF_OCTUBRE,16,0),"0")</f>
        <v>0</v>
      </c>
      <c r="DW187" s="76">
        <f>+SUM(Tabla1[[#This Row],[EJECUTADO 01]:[PF DICIEMBRE
]])</f>
        <v>9140</v>
      </c>
      <c r="DX187" s="76">
        <f>IFERROR(VLOOKUP(Tabla1[[#This Row],[COD SE]],PF_OCTUBRE,18,0),"0")</f>
        <v>0</v>
      </c>
      <c r="DY187" s="76">
        <f>IFERROR(VLOOKUP(Tabla1[[#This Row],[COD SE]],PF_OCTUBRE,19,0),"0")</f>
        <v>0</v>
      </c>
      <c r="DZ187" s="76">
        <f>IFERROR(VLOOKUP(Tabla1[[#This Row],[COD SE]],PF_OCTUBRE,20,0),"0")</f>
        <v>0</v>
      </c>
      <c r="EA187" s="76">
        <f>+Tabla1[[#This Row],[TOTAL EJEC REAL]]+Tabla1[[#This Row],[SALDO FINAL]]</f>
        <v>9140</v>
      </c>
      <c r="EB187" s="76">
        <f>IFERROR(VLOOKUP(Tabla1[[#This Row],[COD SE]],PF_OCTUBRE,22,0),"0")</f>
        <v>0</v>
      </c>
      <c r="EC187" s="76">
        <f>+IFERROR(VLOOKUP(Tabla1[[#This Row],[COD SE]],SALDO_ESC_2,7,0),0)</f>
        <v>0</v>
      </c>
      <c r="ED187" s="76">
        <f>+IFERROR(VLOOKUP(Tabla1[[#This Row],[COD SE]],SALDO_ESC_3,7,0),0)</f>
        <v>0</v>
      </c>
      <c r="EE187" s="76">
        <f>+Tabla1[[#This Row],[mto_pim]]-Tabla1[[#This Row],[TRANSF ESC2 ]]</f>
        <v>9140</v>
      </c>
      <c r="EF187" s="76">
        <f>+Tabla1[[#This Row],[mto_pim]]-Tabla1[[#This Row],[TRANFS ESC 3 ]]</f>
        <v>9140</v>
      </c>
      <c r="EG187" s="76">
        <f>+IFERROR(VLOOKUP(Tabla1[[#This Row],[COD SE]],HISTORICO,4,0),0)</f>
        <v>0</v>
      </c>
      <c r="EH187" s="76">
        <f>+IFERROR(VLOOKUP(Tabla1[[#This Row],[COD SE]],HISTORICO,5,0),0)</f>
        <v>0</v>
      </c>
      <c r="EI187" s="76">
        <f>+IFERROR(VLOOKUP(Tabla1[[#This Row],[COD SE]],HISTORICO,6,0),0)</f>
        <v>0</v>
      </c>
      <c r="EJ187" s="76">
        <f>+IFERROR(VLOOKUP(Tabla1[[#This Row],[COD SE]],HISTORICO,7,0),0)</f>
        <v>0</v>
      </c>
      <c r="EK187" s="76">
        <f>+IFERROR(VLOOKUP(Tabla1[[#This Row],[COD SE]],HISTORICO,8,0),0)</f>
        <v>0</v>
      </c>
      <c r="EL187" s="76">
        <f>+IFERROR(VLOOKUP(Tabla1[[#This Row],[COD SE]],HISTORICO,9,0),0)</f>
        <v>0</v>
      </c>
      <c r="EM187" s="76">
        <f>+IFERROR(VLOOKUP(Tabla1[[#This Row],[COD SE]],HISTORICO,10,0),0)</f>
        <v>0</v>
      </c>
      <c r="EN187" s="76">
        <f>+IFERROR(VLOOKUP(Tabla1[[#This Row],[COD SE]],HISTORICO,11,0),0)</f>
        <v>0</v>
      </c>
      <c r="EO187" s="76">
        <f>+IFERROR(VLOOKUP(Tabla1[[#This Row],[COD SE]],HISTORICO,12,0),0)</f>
        <v>0</v>
      </c>
      <c r="EP187" s="58">
        <f>+SUM(Tabla1[[#This Row],[EJECUTADO 01]:[EJECUTADO 03]])</f>
        <v>0</v>
      </c>
      <c r="EQ187" s="58">
        <f>+SUM(Tabla1[[#This Row],[EJECUTADO 04]:[EJECUTADO 06]])</f>
        <v>9140</v>
      </c>
      <c r="ER187" s="58">
        <f>+SUM(Tabla1[[#This Row],[EJECUTADO 07]:[EJECUTADO 09]])</f>
        <v>0</v>
      </c>
      <c r="ES187" s="58">
        <f>+SUM(Tabla1[[#This Row],[PF OCTUBRE]:[PF DICIEMBRE
]])</f>
        <v>0</v>
      </c>
      <c r="ET187" s="58">
        <f>+SUM(Tabla1[[#This Row],[EJECUTADO 01]:[EJECUTADO 09]])</f>
        <v>9140</v>
      </c>
    </row>
    <row r="188" spans="1:150" x14ac:dyDescent="0.2">
      <c r="A188" s="369">
        <v>2025</v>
      </c>
      <c r="B188" s="369" t="s">
        <v>1969</v>
      </c>
      <c r="C188" s="369" t="s">
        <v>1970</v>
      </c>
      <c r="D188" s="369" t="s">
        <v>1971</v>
      </c>
      <c r="E188" s="369">
        <v>1650</v>
      </c>
      <c r="F188" s="369" t="s">
        <v>1599</v>
      </c>
      <c r="G188" s="369" t="s">
        <v>1999</v>
      </c>
      <c r="H188" s="369" t="s">
        <v>1606</v>
      </c>
      <c r="I188" s="369" t="s">
        <v>2000</v>
      </c>
      <c r="J188" s="369" t="s">
        <v>2037</v>
      </c>
      <c r="K188" s="369" t="s">
        <v>1975</v>
      </c>
      <c r="L188" s="369" t="s">
        <v>2034</v>
      </c>
      <c r="M188" s="369" t="s">
        <v>2038</v>
      </c>
      <c r="N188" s="369">
        <v>3</v>
      </c>
      <c r="O188" s="369" t="s">
        <v>2046</v>
      </c>
      <c r="P188" s="369" t="s">
        <v>2032</v>
      </c>
      <c r="Q188" s="369">
        <v>43</v>
      </c>
      <c r="R188" s="369">
        <v>0</v>
      </c>
      <c r="S188" s="369">
        <v>0</v>
      </c>
      <c r="T188" s="369">
        <v>0</v>
      </c>
      <c r="U188" s="369">
        <v>10</v>
      </c>
      <c r="V188" s="369" t="s">
        <v>1980</v>
      </c>
      <c r="W188" s="369" t="s">
        <v>1981</v>
      </c>
      <c r="X188" s="369" t="s">
        <v>1982</v>
      </c>
      <c r="Y188" s="369" t="s">
        <v>1983</v>
      </c>
      <c r="Z188" s="369" t="s">
        <v>1984</v>
      </c>
      <c r="AA188" s="369" t="s">
        <v>2004</v>
      </c>
      <c r="AB188" s="369" t="s">
        <v>1986</v>
      </c>
      <c r="AC188" s="369" t="s">
        <v>1745</v>
      </c>
      <c r="AD188" s="369" t="s">
        <v>1746</v>
      </c>
      <c r="AE188" s="369" t="s">
        <v>1808</v>
      </c>
      <c r="AF188" s="369" t="s">
        <v>1748</v>
      </c>
      <c r="AG188" s="369" t="s">
        <v>1749</v>
      </c>
      <c r="AH188" s="369">
        <v>82704</v>
      </c>
      <c r="AI188" s="369">
        <v>27539</v>
      </c>
      <c r="AJ188" s="369">
        <v>110243</v>
      </c>
      <c r="AK188" s="370">
        <v>110242.44</v>
      </c>
      <c r="AL188" s="370">
        <v>110242.44</v>
      </c>
      <c r="AM188" s="370">
        <v>0</v>
      </c>
      <c r="AN188" s="370">
        <v>110242.44</v>
      </c>
      <c r="AO188" s="370">
        <v>0</v>
      </c>
      <c r="AP188" s="370">
        <v>0</v>
      </c>
      <c r="AQ188" s="370">
        <v>0</v>
      </c>
      <c r="AR188" s="370">
        <v>0</v>
      </c>
      <c r="AS188" s="370">
        <v>0</v>
      </c>
      <c r="AT188" s="370">
        <v>0</v>
      </c>
      <c r="AU188" s="370">
        <v>0</v>
      </c>
      <c r="AV188" s="370">
        <v>0</v>
      </c>
      <c r="AW188" s="370">
        <v>0</v>
      </c>
      <c r="AX188" s="370">
        <v>0</v>
      </c>
      <c r="AY188" s="370">
        <v>0</v>
      </c>
      <c r="AZ188" s="370">
        <v>110242.44</v>
      </c>
      <c r="BA188" s="370">
        <v>0</v>
      </c>
      <c r="BB188" s="370">
        <v>0</v>
      </c>
      <c r="BC188" s="370">
        <v>0</v>
      </c>
      <c r="BD188" s="370">
        <v>0</v>
      </c>
      <c r="BE188" s="370">
        <v>0</v>
      </c>
      <c r="BF188" s="370">
        <v>0</v>
      </c>
      <c r="BG188" s="370">
        <v>0</v>
      </c>
      <c r="BH188" s="370">
        <v>0</v>
      </c>
      <c r="BI188" s="370">
        <v>0</v>
      </c>
      <c r="BJ188" s="370">
        <v>0</v>
      </c>
      <c r="BK188" s="370">
        <v>0</v>
      </c>
      <c r="BL188" s="370">
        <v>110242.44</v>
      </c>
      <c r="BM188" s="370">
        <v>0</v>
      </c>
      <c r="BN188" s="370">
        <v>0</v>
      </c>
      <c r="BO188" s="370">
        <v>0</v>
      </c>
      <c r="BP188" s="370">
        <v>0</v>
      </c>
      <c r="BQ188" s="370">
        <v>0</v>
      </c>
      <c r="BR188" s="370">
        <v>0</v>
      </c>
      <c r="BS188" s="370">
        <v>0</v>
      </c>
      <c r="BT188" s="370">
        <v>0</v>
      </c>
      <c r="BU188" s="370">
        <v>0</v>
      </c>
      <c r="BV188" s="370">
        <v>0</v>
      </c>
      <c r="BW188" s="370">
        <v>0</v>
      </c>
      <c r="BX188" s="370">
        <v>110242.44</v>
      </c>
      <c r="BY188" s="370">
        <v>0</v>
      </c>
      <c r="BZ188" s="370">
        <v>0</v>
      </c>
      <c r="CA188" s="370">
        <v>0</v>
      </c>
      <c r="CB188" s="370">
        <v>0</v>
      </c>
      <c r="CC188" s="370">
        <v>0</v>
      </c>
      <c r="CD188" s="370">
        <v>0</v>
      </c>
      <c r="CE188" s="370">
        <v>0</v>
      </c>
      <c r="CF188" s="370">
        <v>0</v>
      </c>
      <c r="CG188" s="370">
        <v>0</v>
      </c>
      <c r="CH188" s="370">
        <v>0</v>
      </c>
      <c r="CI188" s="48" t="s">
        <v>1987</v>
      </c>
      <c r="CJ188" s="48" t="s">
        <v>2011</v>
      </c>
      <c r="CK188" s="48" t="s">
        <v>1993</v>
      </c>
      <c r="CL188" s="48" t="s">
        <v>1991</v>
      </c>
      <c r="CM188" s="48" t="s">
        <v>1987</v>
      </c>
      <c r="CN188" s="48" t="s">
        <v>1990</v>
      </c>
      <c r="CO188" s="10" t="str">
        <f t="shared" si="41"/>
        <v>2.5.4.3.2.1</v>
      </c>
      <c r="CP188" s="10" t="str">
        <f>+VLOOKUP(Tabla1[[#This Row],[ESPECÍFICA]],CLASIFICADOR_,2,0)</f>
        <v>2.5.4.3.2.1 - DERECHOS ADMINISTRATIVOS</v>
      </c>
      <c r="CQ188" s="10" t="str">
        <f>+VLOOKUP(Tabla1[[#This Row],[ESPECÍFICA]],CLASIFICADOR_,3,0)</f>
        <v>2.5.4.3 - AL GOBIERNO LOCAL</v>
      </c>
      <c r="CR188" s="10" t="str">
        <f>+VLOOKUP(Tabla1[[#This Row],[ESPECÍFICA]],CLASIFICADOR_,4,0)</f>
        <v xml:space="preserve"> </v>
      </c>
      <c r="CS188" s="10">
        <f>+VLOOKUP(Tabla1[[#This Row],[ESPECÍFICA]],CLASIFICADOR_,5,0)</f>
        <v>0</v>
      </c>
      <c r="CT188" s="5" t="str">
        <f>+VLOOKUP(Tabla1[[#This Row],[ESPECÍFICA]],CLASIFICADOR_,6,0)</f>
        <v>N/R</v>
      </c>
      <c r="CU188" s="10" t="str">
        <f>+VLOOKUP(Tabla1[[#This Row],[ESPECÍFICA]],CLASIFICADOR_,7,0)</f>
        <v>N/R</v>
      </c>
      <c r="CV188" s="10">
        <f>+VLOOKUP(Tabla1[[#This Row],[ESPECÍFICA]],CLASIFICADOR_,8,0)</f>
        <v>0</v>
      </c>
      <c r="CW188" s="113" t="str">
        <f>+CONCATENATE("2.",Tabla1[[#This Row],[generica]])</f>
        <v>2.5.OTROS GASTOS</v>
      </c>
      <c r="CX188" s="10" t="str">
        <f t="shared" si="29"/>
        <v>0010-OA</v>
      </c>
      <c r="CY188" s="5" t="str">
        <f t="shared" si="30"/>
        <v>0010-OA</v>
      </c>
      <c r="CZ188" t="str">
        <f t="shared" si="31"/>
        <v>0010-OA</v>
      </c>
      <c r="DA188" s="113" t="str">
        <f>+CONCATENATE(Tabla1[[#This Row],[CC COMPLETO]],Tabla1[[#This Row],[ESPECÍFICA]])</f>
        <v>0010-OA2.5.4.3.2.1</v>
      </c>
      <c r="DB188" s="11">
        <f t="shared" si="32"/>
        <v>110242.44</v>
      </c>
      <c r="DC188" s="11">
        <f t="shared" si="33"/>
        <v>110242.44</v>
      </c>
      <c r="DD188" s="11">
        <f t="shared" si="34"/>
        <v>110242.44</v>
      </c>
      <c r="DE188" s="11">
        <f t="shared" si="35"/>
        <v>0.55999999999767169</v>
      </c>
      <c r="DF188" s="11">
        <f t="shared" si="36"/>
        <v>0</v>
      </c>
      <c r="DG188" s="11">
        <f t="shared" si="37"/>
        <v>0</v>
      </c>
      <c r="DH188" s="11">
        <f t="shared" si="38"/>
        <v>0.55999999999767169</v>
      </c>
      <c r="DI188" s="12">
        <f t="shared" si="39"/>
        <v>1.3329759141033082</v>
      </c>
      <c r="DJ188" s="77">
        <f>+SUM(Tabla1[[#This Row],[EJECUTADO 01]:[EJECUTADO 06]])</f>
        <v>110242.44</v>
      </c>
      <c r="DK188" s="78">
        <f>+Tabla1[[#This Row],[mto_devenga_01]]</f>
        <v>0</v>
      </c>
      <c r="DL188" s="78">
        <f>+Tabla1[[#This Row],[mto_devenga_02]]</f>
        <v>110242.44</v>
      </c>
      <c r="DM188" s="78">
        <f>+Tabla1[[#This Row],[mto_devenga_03]]</f>
        <v>0</v>
      </c>
      <c r="DN188" s="78">
        <f>+Tabla1[[#This Row],[mto_devenga_04]]</f>
        <v>0</v>
      </c>
      <c r="DO188" s="78">
        <f>+Tabla1[[#This Row],[mto_devenga_05]]</f>
        <v>0</v>
      </c>
      <c r="DP188" s="76">
        <f>+Tabla1[[#This Row],[mto_devenga_06]]</f>
        <v>0</v>
      </c>
      <c r="DQ188" s="76">
        <f>+Tabla1[[#This Row],[mto_devenga_07]]</f>
        <v>0</v>
      </c>
      <c r="DR188" s="76">
        <f>+Tabla1[[#This Row],[mto_devenga_08]]</f>
        <v>0</v>
      </c>
      <c r="DS188" s="76">
        <f>+Tabla1[[#This Row],[mto_devenga_09]]</f>
        <v>0</v>
      </c>
      <c r="DT188" s="76">
        <f>IFERROR(VLOOKUP(Tabla1[[#This Row],[COD SE]],PF_OCTUBRE,14,0),"0")</f>
        <v>0</v>
      </c>
      <c r="DU188" s="76">
        <f>IFERROR(VLOOKUP(Tabla1[[#This Row],[COD SE]],PF_OCTUBRE,15,0),"0")</f>
        <v>0</v>
      </c>
      <c r="DV188" s="76">
        <f>IFERROR(VLOOKUP(Tabla1[[#This Row],[COD SE]],PF_OCTUBRE,16,0),"0")</f>
        <v>2.3283597272438783E-12</v>
      </c>
      <c r="DW188" s="76">
        <f>+SUM(Tabla1[[#This Row],[EJECUTADO 01]:[PF DICIEMBRE
]])</f>
        <v>110242.44</v>
      </c>
      <c r="DX188" s="76">
        <f>IFERROR(VLOOKUP(Tabla1[[#This Row],[COD SE]],PF_OCTUBRE,18,0),"0")</f>
        <v>0</v>
      </c>
      <c r="DY188" s="76">
        <f>IFERROR(VLOOKUP(Tabla1[[#This Row],[COD SE]],PF_OCTUBRE,19,0),"0")</f>
        <v>0.55999999999767169</v>
      </c>
      <c r="DZ188" s="76">
        <f>IFERROR(VLOOKUP(Tabla1[[#This Row],[COD SE]],PF_OCTUBRE,20,0),"0")</f>
        <v>0.55999999999767169</v>
      </c>
      <c r="EA188" s="76">
        <f>+Tabla1[[#This Row],[TOTAL EJEC REAL]]+Tabla1[[#This Row],[SALDO FINAL]]</f>
        <v>110243</v>
      </c>
      <c r="EB188" s="76">
        <f>IFERROR(VLOOKUP(Tabla1[[#This Row],[COD SE]],PF_OCTUBRE,22,0),"0")</f>
        <v>0.56000000000000005</v>
      </c>
      <c r="EC188" s="76">
        <f>+IFERROR(VLOOKUP(Tabla1[[#This Row],[COD SE]],SALDO_ESC_2,7,0),0)</f>
        <v>0</v>
      </c>
      <c r="ED188" s="76">
        <f>+IFERROR(VLOOKUP(Tabla1[[#This Row],[COD SE]],SALDO_ESC_3,7,0),0)</f>
        <v>0</v>
      </c>
      <c r="EE188" s="76">
        <f>+Tabla1[[#This Row],[mto_pim]]-Tabla1[[#This Row],[TRANSF ESC2 ]]</f>
        <v>110243</v>
      </c>
      <c r="EF188" s="76">
        <f>+Tabla1[[#This Row],[mto_pim]]-Tabla1[[#This Row],[TRANFS ESC 3 ]]</f>
        <v>110243</v>
      </c>
      <c r="EG188" s="76">
        <f>+IFERROR(VLOOKUP(Tabla1[[#This Row],[COD SE]],HISTORICO,4,0),0)</f>
        <v>0</v>
      </c>
      <c r="EH188" s="76">
        <f>+IFERROR(VLOOKUP(Tabla1[[#This Row],[COD SE]],HISTORICO,5,0),0)</f>
        <v>0</v>
      </c>
      <c r="EI188" s="76">
        <f>+IFERROR(VLOOKUP(Tabla1[[#This Row],[COD SE]],HISTORICO,6,0),0)</f>
        <v>0</v>
      </c>
      <c r="EJ188" s="76">
        <f>+IFERROR(VLOOKUP(Tabla1[[#This Row],[COD SE]],HISTORICO,7,0),0)</f>
        <v>0</v>
      </c>
      <c r="EK188" s="76">
        <f>+IFERROR(VLOOKUP(Tabla1[[#This Row],[COD SE]],HISTORICO,8,0),0)</f>
        <v>0</v>
      </c>
      <c r="EL188" s="76">
        <f>+IFERROR(VLOOKUP(Tabla1[[#This Row],[COD SE]],HISTORICO,9,0),0)</f>
        <v>0</v>
      </c>
      <c r="EM188" s="76">
        <f>+IFERROR(VLOOKUP(Tabla1[[#This Row],[COD SE]],HISTORICO,10,0),0)</f>
        <v>0</v>
      </c>
      <c r="EN188" s="76">
        <f>+IFERROR(VLOOKUP(Tabla1[[#This Row],[COD SE]],HISTORICO,11,0),0)</f>
        <v>0</v>
      </c>
      <c r="EO188" s="76">
        <f>+IFERROR(VLOOKUP(Tabla1[[#This Row],[COD SE]],HISTORICO,12,0),0)</f>
        <v>0</v>
      </c>
      <c r="EP188" s="58">
        <f>+SUM(Tabla1[[#This Row],[EJECUTADO 01]:[EJECUTADO 03]])</f>
        <v>110242.44</v>
      </c>
      <c r="EQ188" s="58">
        <f>+SUM(Tabla1[[#This Row],[EJECUTADO 04]:[EJECUTADO 06]])</f>
        <v>0</v>
      </c>
      <c r="ER188" s="58">
        <f>+SUM(Tabla1[[#This Row],[EJECUTADO 07]:[EJECUTADO 09]])</f>
        <v>0</v>
      </c>
      <c r="ES188" s="58">
        <f>+SUM(Tabla1[[#This Row],[PF OCTUBRE]:[PF DICIEMBRE
]])</f>
        <v>2.3283597272438783E-12</v>
      </c>
      <c r="ET188" s="58">
        <f>+SUM(Tabla1[[#This Row],[EJECUTADO 01]:[EJECUTADO 09]])</f>
        <v>110242.44</v>
      </c>
    </row>
    <row r="189" spans="1:150" x14ac:dyDescent="0.2">
      <c r="A189" s="369">
        <v>2025</v>
      </c>
      <c r="B189" s="369" t="s">
        <v>1969</v>
      </c>
      <c r="C189" s="369" t="s">
        <v>1970</v>
      </c>
      <c r="D189" s="369" t="s">
        <v>1971</v>
      </c>
      <c r="E189" s="369">
        <v>1650</v>
      </c>
      <c r="F189" s="369" t="s">
        <v>1599</v>
      </c>
      <c r="G189" s="369" t="s">
        <v>1999</v>
      </c>
      <c r="H189" s="369" t="s">
        <v>1606</v>
      </c>
      <c r="I189" s="369" t="s">
        <v>2000</v>
      </c>
      <c r="J189" s="369" t="s">
        <v>2037</v>
      </c>
      <c r="K189" s="369" t="s">
        <v>1975</v>
      </c>
      <c r="L189" s="369" t="s">
        <v>2034</v>
      </c>
      <c r="M189" s="369" t="s">
        <v>2038</v>
      </c>
      <c r="N189" s="369">
        <v>3</v>
      </c>
      <c r="O189" s="369" t="s">
        <v>2046</v>
      </c>
      <c r="P189" s="369" t="s">
        <v>2032</v>
      </c>
      <c r="Q189" s="369">
        <v>43</v>
      </c>
      <c r="R189" s="369">
        <v>0</v>
      </c>
      <c r="S189" s="369">
        <v>0</v>
      </c>
      <c r="T189" s="369">
        <v>0</v>
      </c>
      <c r="U189" s="369">
        <v>10</v>
      </c>
      <c r="V189" s="369" t="s">
        <v>1980</v>
      </c>
      <c r="W189" s="369" t="s">
        <v>1981</v>
      </c>
      <c r="X189" s="369" t="s">
        <v>1982</v>
      </c>
      <c r="Y189" s="369" t="s">
        <v>1983</v>
      </c>
      <c r="Z189" s="369" t="s">
        <v>1984</v>
      </c>
      <c r="AA189" s="369" t="s">
        <v>2004</v>
      </c>
      <c r="AB189" s="369" t="s">
        <v>1986</v>
      </c>
      <c r="AC189" s="369" t="s">
        <v>1672</v>
      </c>
      <c r="AD189" s="369" t="s">
        <v>1673</v>
      </c>
      <c r="AE189" s="369" t="s">
        <v>1678</v>
      </c>
      <c r="AF189" s="369" t="s">
        <v>1740</v>
      </c>
      <c r="AG189" s="369" t="s">
        <v>1741</v>
      </c>
      <c r="AH189" s="369">
        <v>30000</v>
      </c>
      <c r="AI189" s="369">
        <v>-30000</v>
      </c>
      <c r="AJ189" s="369">
        <v>0</v>
      </c>
      <c r="AK189" s="370">
        <v>0</v>
      </c>
      <c r="AL189" s="370">
        <v>0</v>
      </c>
      <c r="AM189" s="370">
        <v>0</v>
      </c>
      <c r="AN189" s="370">
        <v>0</v>
      </c>
      <c r="AO189" s="370">
        <v>0</v>
      </c>
      <c r="AP189" s="370">
        <v>0</v>
      </c>
      <c r="AQ189" s="370">
        <v>0</v>
      </c>
      <c r="AR189" s="370">
        <v>0</v>
      </c>
      <c r="AS189" s="370">
        <v>0</v>
      </c>
      <c r="AT189" s="370">
        <v>0</v>
      </c>
      <c r="AU189" s="370">
        <v>0</v>
      </c>
      <c r="AV189" s="370">
        <v>0</v>
      </c>
      <c r="AW189" s="370">
        <v>0</v>
      </c>
      <c r="AX189" s="370">
        <v>0</v>
      </c>
      <c r="AY189" s="370">
        <v>0</v>
      </c>
      <c r="AZ189" s="370">
        <v>0</v>
      </c>
      <c r="BA189" s="370">
        <v>0</v>
      </c>
      <c r="BB189" s="370">
        <v>0</v>
      </c>
      <c r="BC189" s="370">
        <v>0</v>
      </c>
      <c r="BD189" s="370">
        <v>0</v>
      </c>
      <c r="BE189" s="370">
        <v>0</v>
      </c>
      <c r="BF189" s="370">
        <v>0</v>
      </c>
      <c r="BG189" s="370">
        <v>0</v>
      </c>
      <c r="BH189" s="370">
        <v>0</v>
      </c>
      <c r="BI189" s="370">
        <v>0</v>
      </c>
      <c r="BJ189" s="370">
        <v>0</v>
      </c>
      <c r="BK189" s="370">
        <v>0</v>
      </c>
      <c r="BL189" s="370">
        <v>0</v>
      </c>
      <c r="BM189" s="370">
        <v>0</v>
      </c>
      <c r="BN189" s="370">
        <v>0</v>
      </c>
      <c r="BO189" s="370">
        <v>0</v>
      </c>
      <c r="BP189" s="370">
        <v>0</v>
      </c>
      <c r="BQ189" s="370">
        <v>0</v>
      </c>
      <c r="BR189" s="370">
        <v>0</v>
      </c>
      <c r="BS189" s="370">
        <v>0</v>
      </c>
      <c r="BT189" s="370">
        <v>0</v>
      </c>
      <c r="BU189" s="370">
        <v>0</v>
      </c>
      <c r="BV189" s="370">
        <v>0</v>
      </c>
      <c r="BW189" s="370">
        <v>0</v>
      </c>
      <c r="BX189" s="370">
        <v>0</v>
      </c>
      <c r="BY189" s="370">
        <v>0</v>
      </c>
      <c r="BZ189" s="370">
        <v>0</v>
      </c>
      <c r="CA189" s="370">
        <v>0</v>
      </c>
      <c r="CB189" s="370">
        <v>0</v>
      </c>
      <c r="CC189" s="370">
        <v>0</v>
      </c>
      <c r="CD189" s="370">
        <v>0</v>
      </c>
      <c r="CE189" s="370">
        <v>0</v>
      </c>
      <c r="CF189" s="370">
        <v>0</v>
      </c>
      <c r="CG189" s="370">
        <v>0</v>
      </c>
      <c r="CH189" s="370">
        <v>0</v>
      </c>
      <c r="CI189" s="48" t="s">
        <v>1987</v>
      </c>
      <c r="CJ189" s="48" t="s">
        <v>1991</v>
      </c>
      <c r="CK189" s="48" t="s">
        <v>1987</v>
      </c>
      <c r="CL189" s="48" t="s">
        <v>1989</v>
      </c>
      <c r="CM189" s="48" t="s">
        <v>1993</v>
      </c>
      <c r="CN189" s="48" t="s">
        <v>1990</v>
      </c>
      <c r="CO189" s="10" t="str">
        <f t="shared" si="41"/>
        <v>2.3.2.7.4.1</v>
      </c>
      <c r="CP189" s="10" t="str">
        <f>+VLOOKUP(Tabla1[[#This Row],[ESPECÍFICA]],CLASIFICADOR_,2,0)</f>
        <v>2.3.2.7.4.1 - ELABORACION DE PROGRAMAS INFORMATICOS</v>
      </c>
      <c r="CQ189" s="10" t="str">
        <f>+VLOOKUP(Tabla1[[#This Row],[ESPECÍFICA]],CLASIFICADOR_,3,0)</f>
        <v>2.3.2.7 - SERVICIOS PROFESIONALES Y TECNICOS</v>
      </c>
      <c r="CR189" s="10" t="str">
        <f>+VLOOKUP(Tabla1[[#This Row],[ESPECÍFICA]],CLASIFICADOR_,4,0)</f>
        <v xml:space="preserve"> </v>
      </c>
      <c r="CS189" s="10">
        <f>+VLOOKUP(Tabla1[[#This Row],[ESPECÍFICA]],CLASIFICADOR_,5,0)</f>
        <v>0</v>
      </c>
      <c r="CT189" s="5" t="str">
        <f>+VLOOKUP(Tabla1[[#This Row],[ESPECÍFICA]],CLASIFICADOR_,6,0)</f>
        <v>N/R</v>
      </c>
      <c r="CU189" s="10" t="str">
        <f>+VLOOKUP(Tabla1[[#This Row],[ESPECÍFICA]],CLASIFICADOR_,7,0)</f>
        <v>N/R</v>
      </c>
      <c r="CV189" s="10">
        <f>+VLOOKUP(Tabla1[[#This Row],[ESPECÍFICA]],CLASIFICADOR_,8,0)</f>
        <v>0</v>
      </c>
      <c r="CW189" s="113" t="str">
        <f>+CONCATENATE("2.",Tabla1[[#This Row],[generica]])</f>
        <v>2.3.BIENES Y SERVICIOS</v>
      </c>
      <c r="CX189" s="10" t="str">
        <f t="shared" si="29"/>
        <v>0010-OA</v>
      </c>
      <c r="CY189" s="5" t="str">
        <f t="shared" si="30"/>
        <v>0010-OA</v>
      </c>
      <c r="CZ189" t="str">
        <f t="shared" si="31"/>
        <v>0010-OA</v>
      </c>
      <c r="DA189" s="113" t="str">
        <f>+CONCATENATE(Tabla1[[#This Row],[CC COMPLETO]],Tabla1[[#This Row],[ESPECÍFICA]])</f>
        <v>0010-OA2.3.2.7.4.1</v>
      </c>
      <c r="DB189" s="11">
        <f t="shared" si="32"/>
        <v>0</v>
      </c>
      <c r="DC189" s="11">
        <f t="shared" si="33"/>
        <v>0</v>
      </c>
      <c r="DD189" s="11">
        <f t="shared" si="34"/>
        <v>0</v>
      </c>
      <c r="DE189" s="11">
        <f t="shared" si="35"/>
        <v>0</v>
      </c>
      <c r="DF189" s="11">
        <f t="shared" si="36"/>
        <v>0</v>
      </c>
      <c r="DG189" s="11">
        <f t="shared" si="37"/>
        <v>0</v>
      </c>
      <c r="DH189" s="11">
        <f t="shared" si="38"/>
        <v>0</v>
      </c>
      <c r="DI189" s="12">
        <f t="shared" si="39"/>
        <v>0</v>
      </c>
      <c r="DJ189" s="77">
        <f>+SUM(Tabla1[[#This Row],[EJECUTADO 01]:[EJECUTADO 06]])</f>
        <v>0</v>
      </c>
      <c r="DK189" s="78">
        <f>+Tabla1[[#This Row],[mto_devenga_01]]</f>
        <v>0</v>
      </c>
      <c r="DL189" s="78">
        <f>+Tabla1[[#This Row],[mto_devenga_02]]</f>
        <v>0</v>
      </c>
      <c r="DM189" s="78">
        <f>+Tabla1[[#This Row],[mto_devenga_03]]</f>
        <v>0</v>
      </c>
      <c r="DN189" s="78">
        <f>+Tabla1[[#This Row],[mto_devenga_04]]</f>
        <v>0</v>
      </c>
      <c r="DO189" s="78">
        <f>+Tabla1[[#This Row],[mto_devenga_05]]</f>
        <v>0</v>
      </c>
      <c r="DP189" s="76">
        <f>+Tabla1[[#This Row],[mto_devenga_06]]</f>
        <v>0</v>
      </c>
      <c r="DQ189" s="76">
        <f>+Tabla1[[#This Row],[mto_devenga_07]]</f>
        <v>0</v>
      </c>
      <c r="DR189" s="76">
        <f>+Tabla1[[#This Row],[mto_devenga_08]]</f>
        <v>0</v>
      </c>
      <c r="DS189" s="76">
        <f>+Tabla1[[#This Row],[mto_devenga_09]]</f>
        <v>0</v>
      </c>
      <c r="DT189" s="76">
        <f>IFERROR(VLOOKUP(Tabla1[[#This Row],[COD SE]],PF_OCTUBRE,14,0),"0")</f>
        <v>0</v>
      </c>
      <c r="DU189" s="76">
        <f>IFERROR(VLOOKUP(Tabla1[[#This Row],[COD SE]],PF_OCTUBRE,15,0),"0")</f>
        <v>0</v>
      </c>
      <c r="DV189" s="76">
        <f>IFERROR(VLOOKUP(Tabla1[[#This Row],[COD SE]],PF_OCTUBRE,16,0),"0")</f>
        <v>0</v>
      </c>
      <c r="DW189" s="76">
        <f>+SUM(Tabla1[[#This Row],[EJECUTADO 01]:[PF DICIEMBRE
]])</f>
        <v>0</v>
      </c>
      <c r="DX189" s="76">
        <f>IFERROR(VLOOKUP(Tabla1[[#This Row],[COD SE]],PF_OCTUBRE,18,0),"0")</f>
        <v>0</v>
      </c>
      <c r="DY189" s="76">
        <f>IFERROR(VLOOKUP(Tabla1[[#This Row],[COD SE]],PF_OCTUBRE,19,0),"0")</f>
        <v>0</v>
      </c>
      <c r="DZ189" s="76">
        <f>IFERROR(VLOOKUP(Tabla1[[#This Row],[COD SE]],PF_OCTUBRE,20,0),"0")</f>
        <v>0</v>
      </c>
      <c r="EA189" s="76">
        <f>+Tabla1[[#This Row],[TOTAL EJEC REAL]]+Tabla1[[#This Row],[SALDO FINAL]]</f>
        <v>0</v>
      </c>
      <c r="EB189" s="76">
        <f>IFERROR(VLOOKUP(Tabla1[[#This Row],[COD SE]],PF_OCTUBRE,22,0),"0")</f>
        <v>0</v>
      </c>
      <c r="EC189" s="76">
        <f>+IFERROR(VLOOKUP(Tabla1[[#This Row],[COD SE]],SALDO_ESC_2,7,0),0)</f>
        <v>0</v>
      </c>
      <c r="ED189" s="76">
        <f>+IFERROR(VLOOKUP(Tabla1[[#This Row],[COD SE]],SALDO_ESC_3,7,0),0)</f>
        <v>0</v>
      </c>
      <c r="EE189" s="76">
        <f>+Tabla1[[#This Row],[mto_pim]]-Tabla1[[#This Row],[TRANSF ESC2 ]]</f>
        <v>0</v>
      </c>
      <c r="EF189" s="76">
        <f>+Tabla1[[#This Row],[mto_pim]]-Tabla1[[#This Row],[TRANFS ESC 3 ]]</f>
        <v>0</v>
      </c>
      <c r="EG189" s="76">
        <f>+IFERROR(VLOOKUP(Tabla1[[#This Row],[COD SE]],HISTORICO,4,0),0)</f>
        <v>0</v>
      </c>
      <c r="EH189" s="76">
        <f>+IFERROR(VLOOKUP(Tabla1[[#This Row],[COD SE]],HISTORICO,5,0),0)</f>
        <v>0</v>
      </c>
      <c r="EI189" s="76">
        <f>+IFERROR(VLOOKUP(Tabla1[[#This Row],[COD SE]],HISTORICO,6,0),0)</f>
        <v>0</v>
      </c>
      <c r="EJ189" s="76">
        <f>+IFERROR(VLOOKUP(Tabla1[[#This Row],[COD SE]],HISTORICO,7,0),0)</f>
        <v>0</v>
      </c>
      <c r="EK189" s="76">
        <f>+IFERROR(VLOOKUP(Tabla1[[#This Row],[COD SE]],HISTORICO,8,0),0)</f>
        <v>0</v>
      </c>
      <c r="EL189" s="76">
        <f>+IFERROR(VLOOKUP(Tabla1[[#This Row],[COD SE]],HISTORICO,9,0),0)</f>
        <v>0</v>
      </c>
      <c r="EM189" s="76">
        <f>+IFERROR(VLOOKUP(Tabla1[[#This Row],[COD SE]],HISTORICO,10,0),0)</f>
        <v>0</v>
      </c>
      <c r="EN189" s="76">
        <f>+IFERROR(VLOOKUP(Tabla1[[#This Row],[COD SE]],HISTORICO,11,0),0)</f>
        <v>0</v>
      </c>
      <c r="EO189" s="76">
        <f>+IFERROR(VLOOKUP(Tabla1[[#This Row],[COD SE]],HISTORICO,12,0),0)</f>
        <v>0</v>
      </c>
      <c r="EP189" s="58">
        <f>+SUM(Tabla1[[#This Row],[EJECUTADO 01]:[EJECUTADO 03]])</f>
        <v>0</v>
      </c>
      <c r="EQ189" s="58">
        <f>+SUM(Tabla1[[#This Row],[EJECUTADO 04]:[EJECUTADO 06]])</f>
        <v>0</v>
      </c>
      <c r="ER189" s="58">
        <f>+SUM(Tabla1[[#This Row],[EJECUTADO 07]:[EJECUTADO 09]])</f>
        <v>0</v>
      </c>
      <c r="ES189" s="58">
        <f>+SUM(Tabla1[[#This Row],[PF OCTUBRE]:[PF DICIEMBRE
]])</f>
        <v>0</v>
      </c>
      <c r="ET189" s="58">
        <f>+SUM(Tabla1[[#This Row],[EJECUTADO 01]:[EJECUTADO 09]])</f>
        <v>0</v>
      </c>
    </row>
    <row r="190" spans="1:150" x14ac:dyDescent="0.2">
      <c r="A190" s="369">
        <v>2025</v>
      </c>
      <c r="B190" s="369" t="s">
        <v>1969</v>
      </c>
      <c r="C190" s="369" t="s">
        <v>1970</v>
      </c>
      <c r="D190" s="369" t="s">
        <v>1971</v>
      </c>
      <c r="E190" s="369">
        <v>1650</v>
      </c>
      <c r="F190" s="369" t="s">
        <v>1599</v>
      </c>
      <c r="G190" s="369" t="s">
        <v>1999</v>
      </c>
      <c r="H190" s="369" t="s">
        <v>1606</v>
      </c>
      <c r="I190" s="369" t="s">
        <v>2000</v>
      </c>
      <c r="J190" s="369" t="s">
        <v>2037</v>
      </c>
      <c r="K190" s="369" t="s">
        <v>1975</v>
      </c>
      <c r="L190" s="369" t="s">
        <v>2034</v>
      </c>
      <c r="M190" s="369" t="s">
        <v>2038</v>
      </c>
      <c r="N190" s="369">
        <v>3</v>
      </c>
      <c r="O190" s="369" t="s">
        <v>2046</v>
      </c>
      <c r="P190" s="369" t="s">
        <v>2032</v>
      </c>
      <c r="Q190" s="369">
        <v>43</v>
      </c>
      <c r="R190" s="369">
        <v>0</v>
      </c>
      <c r="S190" s="369">
        <v>0</v>
      </c>
      <c r="T190" s="369">
        <v>0</v>
      </c>
      <c r="U190" s="369">
        <v>10</v>
      </c>
      <c r="V190" s="369" t="s">
        <v>1980</v>
      </c>
      <c r="W190" s="369" t="s">
        <v>1981</v>
      </c>
      <c r="X190" s="369" t="s">
        <v>1982</v>
      </c>
      <c r="Y190" s="369" t="s">
        <v>1983</v>
      </c>
      <c r="Z190" s="369" t="s">
        <v>1984</v>
      </c>
      <c r="AA190" s="369" t="s">
        <v>2004</v>
      </c>
      <c r="AB190" s="369" t="s">
        <v>1986</v>
      </c>
      <c r="AC190" s="369" t="s">
        <v>1672</v>
      </c>
      <c r="AD190" s="369" t="s">
        <v>1684</v>
      </c>
      <c r="AE190" s="369" t="s">
        <v>1713</v>
      </c>
      <c r="AF190" s="369" t="s">
        <v>1714</v>
      </c>
      <c r="AG190" s="369" t="s">
        <v>2349</v>
      </c>
      <c r="AH190" s="369">
        <v>0</v>
      </c>
      <c r="AI190" s="369">
        <v>2024</v>
      </c>
      <c r="AJ190" s="369">
        <v>2024</v>
      </c>
      <c r="AK190" s="370">
        <v>2023.88</v>
      </c>
      <c r="AL190" s="370">
        <v>2023.88</v>
      </c>
      <c r="AM190" s="370">
        <v>0</v>
      </c>
      <c r="AN190" s="370">
        <v>0</v>
      </c>
      <c r="AO190" s="370">
        <v>0</v>
      </c>
      <c r="AP190" s="370">
        <v>0</v>
      </c>
      <c r="AQ190" s="370">
        <v>0</v>
      </c>
      <c r="AR190" s="370">
        <v>0</v>
      </c>
      <c r="AS190" s="370">
        <v>0</v>
      </c>
      <c r="AT190" s="370">
        <v>0</v>
      </c>
      <c r="AU190" s="370">
        <v>0</v>
      </c>
      <c r="AV190" s="370">
        <v>2023.88</v>
      </c>
      <c r="AW190" s="370">
        <v>0</v>
      </c>
      <c r="AX190" s="370">
        <v>0</v>
      </c>
      <c r="AY190" s="370">
        <v>0</v>
      </c>
      <c r="AZ190" s="370">
        <v>0</v>
      </c>
      <c r="BA190" s="370">
        <v>0</v>
      </c>
      <c r="BB190" s="370">
        <v>0</v>
      </c>
      <c r="BC190" s="370">
        <v>0</v>
      </c>
      <c r="BD190" s="370">
        <v>0</v>
      </c>
      <c r="BE190" s="370">
        <v>0</v>
      </c>
      <c r="BF190" s="370">
        <v>0</v>
      </c>
      <c r="BG190" s="370">
        <v>0</v>
      </c>
      <c r="BH190" s="370">
        <v>0</v>
      </c>
      <c r="BI190" s="370">
        <v>0</v>
      </c>
      <c r="BJ190" s="370">
        <v>0</v>
      </c>
      <c r="BK190" s="370">
        <v>0</v>
      </c>
      <c r="BL190" s="370">
        <v>0</v>
      </c>
      <c r="BM190" s="370">
        <v>0</v>
      </c>
      <c r="BN190" s="370">
        <v>0</v>
      </c>
      <c r="BO190" s="370">
        <v>0</v>
      </c>
      <c r="BP190" s="370">
        <v>0</v>
      </c>
      <c r="BQ190" s="370">
        <v>0</v>
      </c>
      <c r="BR190" s="370">
        <v>0</v>
      </c>
      <c r="BS190" s="370">
        <v>0</v>
      </c>
      <c r="BT190" s="370">
        <v>0</v>
      </c>
      <c r="BU190" s="370">
        <v>0</v>
      </c>
      <c r="BV190" s="370">
        <v>0</v>
      </c>
      <c r="BW190" s="370">
        <v>0</v>
      </c>
      <c r="BX190" s="370">
        <v>0</v>
      </c>
      <c r="BY190" s="370">
        <v>0</v>
      </c>
      <c r="BZ190" s="370">
        <v>0</v>
      </c>
      <c r="CA190" s="370">
        <v>0</v>
      </c>
      <c r="CB190" s="370">
        <v>0</v>
      </c>
      <c r="CC190" s="370">
        <v>0</v>
      </c>
      <c r="CD190" s="370">
        <v>0</v>
      </c>
      <c r="CE190" s="370">
        <v>0</v>
      </c>
      <c r="CF190" s="370">
        <v>0</v>
      </c>
      <c r="CG190" s="370">
        <v>0</v>
      </c>
      <c r="CH190" s="370">
        <v>0</v>
      </c>
      <c r="CI190" s="48" t="s">
        <v>1987</v>
      </c>
      <c r="CJ190" s="48" t="s">
        <v>1991</v>
      </c>
      <c r="CK190" s="48" t="s">
        <v>1990</v>
      </c>
      <c r="CL190" s="48" t="s">
        <v>1987</v>
      </c>
      <c r="CM190" s="48" t="s">
        <v>1990</v>
      </c>
      <c r="CN190" s="48" t="s">
        <v>1987</v>
      </c>
      <c r="CO190" s="10" t="str">
        <f t="shared" si="41"/>
        <v>2.3.1.2.1.2</v>
      </c>
      <c r="CP190" s="10" t="str">
        <f>+VLOOKUP(Tabla1[[#This Row],[ESPECÍFICA]],CLASIFICADOR_,2,0)</f>
        <v>2.3.1.2.1.2 - TEXTILES Y ACABADOS TEXTILES</v>
      </c>
      <c r="CQ190" s="10" t="str">
        <f>+VLOOKUP(Tabla1[[#This Row],[ESPECÍFICA]],CLASIFICADOR_,3,0)</f>
        <v>2.3.1.2 - VESTUARIOS Y TEXTILES</v>
      </c>
      <c r="CR190" s="10" t="str">
        <f>+VLOOKUP(Tabla1[[#This Row],[ESPECÍFICA]],CLASIFICADOR_,4,0)</f>
        <v>Límite de Gasto</v>
      </c>
      <c r="CS190" s="10" t="str">
        <f>+VLOOKUP(Tabla1[[#This Row],[ESPECÍFICA]],CLASIFICADOR_,5,0)</f>
        <v>10.6 c)</v>
      </c>
      <c r="CT190" s="5" t="str">
        <f>+VLOOKUP(Tabla1[[#This Row],[ESPECÍFICA]],CLASIFICADOR_,6,0)</f>
        <v>N/R</v>
      </c>
      <c r="CU190" s="10" t="str">
        <f>+VLOOKUP(Tabla1[[#This Row],[ESPECÍFICA]],CLASIFICADOR_,7,0)</f>
        <v>N/R</v>
      </c>
      <c r="CV190" s="10">
        <f>+VLOOKUP(Tabla1[[#This Row],[ESPECÍFICA]],CLASIFICADOR_,8,0)</f>
        <v>0</v>
      </c>
      <c r="CW190" s="113" t="str">
        <f>+CONCATENATE("2.",Tabla1[[#This Row],[generica]])</f>
        <v>2.3.BIENES Y SERVICIOS</v>
      </c>
      <c r="CX190" s="10" t="str">
        <f t="shared" si="29"/>
        <v>0010-OA</v>
      </c>
      <c r="CY190" s="5" t="str">
        <f t="shared" si="30"/>
        <v>0010-OA</v>
      </c>
      <c r="CZ190" t="str">
        <f t="shared" si="31"/>
        <v>0010-OA</v>
      </c>
      <c r="DA190" s="113" t="str">
        <f>+CONCATENATE(Tabla1[[#This Row],[CC COMPLETO]],Tabla1[[#This Row],[ESPECÍFICA]])</f>
        <v>0010-OA2.3.1.2.1.2</v>
      </c>
      <c r="DB190" s="11">
        <f t="shared" si="32"/>
        <v>2023.88</v>
      </c>
      <c r="DC190" s="11">
        <f t="shared" si="33"/>
        <v>0</v>
      </c>
      <c r="DD190" s="11">
        <f t="shared" si="34"/>
        <v>0</v>
      </c>
      <c r="DE190" s="11">
        <f t="shared" si="35"/>
        <v>0.11999999999989086</v>
      </c>
      <c r="DF190" s="11">
        <f t="shared" si="36"/>
        <v>0</v>
      </c>
      <c r="DG190" s="11">
        <f t="shared" si="37"/>
        <v>2023.88</v>
      </c>
      <c r="DH190" s="11">
        <f t="shared" si="38"/>
        <v>2024</v>
      </c>
      <c r="DI190" s="12">
        <f t="shared" si="39"/>
        <v>0</v>
      </c>
      <c r="DJ190" s="77">
        <f>+SUM(Tabla1[[#This Row],[EJECUTADO 01]:[EJECUTADO 06]])</f>
        <v>0</v>
      </c>
      <c r="DK190" s="78">
        <f>+Tabla1[[#This Row],[mto_devenga_01]]</f>
        <v>0</v>
      </c>
      <c r="DL190" s="78">
        <f>+Tabla1[[#This Row],[mto_devenga_02]]</f>
        <v>0</v>
      </c>
      <c r="DM190" s="78">
        <f>+Tabla1[[#This Row],[mto_devenga_03]]</f>
        <v>0</v>
      </c>
      <c r="DN190" s="78">
        <f>+Tabla1[[#This Row],[mto_devenga_04]]</f>
        <v>0</v>
      </c>
      <c r="DO190" s="78">
        <f>+Tabla1[[#This Row],[mto_devenga_05]]</f>
        <v>0</v>
      </c>
      <c r="DP190" s="76">
        <f>+Tabla1[[#This Row],[mto_devenga_06]]</f>
        <v>0</v>
      </c>
      <c r="DQ190" s="76">
        <f>+Tabla1[[#This Row],[mto_devenga_07]]</f>
        <v>0</v>
      </c>
      <c r="DR190" s="76">
        <f>+Tabla1[[#This Row],[mto_devenga_08]]</f>
        <v>0</v>
      </c>
      <c r="DS190" s="76">
        <f>+Tabla1[[#This Row],[mto_devenga_09]]</f>
        <v>0</v>
      </c>
      <c r="DT190" s="76" t="str">
        <f>IFERROR(VLOOKUP(Tabla1[[#This Row],[COD SE]],PF_OCTUBRE,14,0),"0")</f>
        <v>0</v>
      </c>
      <c r="DU190" s="76" t="str">
        <f>IFERROR(VLOOKUP(Tabla1[[#This Row],[COD SE]],PF_OCTUBRE,15,0),"0")</f>
        <v>0</v>
      </c>
      <c r="DV190" s="76" t="str">
        <f>IFERROR(VLOOKUP(Tabla1[[#This Row],[COD SE]],PF_OCTUBRE,16,0),"0")</f>
        <v>0</v>
      </c>
      <c r="DW190" s="76">
        <f>+SUM(Tabla1[[#This Row],[EJECUTADO 01]:[PF DICIEMBRE
]])</f>
        <v>0</v>
      </c>
      <c r="DX190" s="76" t="str">
        <f>IFERROR(VLOOKUP(Tabla1[[#This Row],[COD SE]],PF_OCTUBRE,18,0),"0")</f>
        <v>0</v>
      </c>
      <c r="DY190" s="76" t="str">
        <f>IFERROR(VLOOKUP(Tabla1[[#This Row],[COD SE]],PF_OCTUBRE,19,0),"0")</f>
        <v>0</v>
      </c>
      <c r="DZ190" s="76" t="str">
        <f>IFERROR(VLOOKUP(Tabla1[[#This Row],[COD SE]],PF_OCTUBRE,20,0),"0")</f>
        <v>0</v>
      </c>
      <c r="EA190" s="76">
        <f>+Tabla1[[#This Row],[TOTAL EJEC REAL]]+Tabla1[[#This Row],[SALDO FINAL]]</f>
        <v>0</v>
      </c>
      <c r="EB190" s="76" t="str">
        <f>IFERROR(VLOOKUP(Tabla1[[#This Row],[COD SE]],PF_OCTUBRE,22,0),"0")</f>
        <v>0</v>
      </c>
      <c r="EC190" s="76">
        <f>+IFERROR(VLOOKUP(Tabla1[[#This Row],[COD SE]],SALDO_ESC_2,7,0),0)</f>
        <v>0</v>
      </c>
      <c r="ED190" s="76">
        <f>+IFERROR(VLOOKUP(Tabla1[[#This Row],[COD SE]],SALDO_ESC_3,7,0),0)</f>
        <v>0</v>
      </c>
      <c r="EE190" s="76">
        <f>+Tabla1[[#This Row],[mto_pim]]-Tabla1[[#This Row],[TRANSF ESC2 ]]</f>
        <v>2024</v>
      </c>
      <c r="EF190" s="76">
        <f>+Tabla1[[#This Row],[mto_pim]]-Tabla1[[#This Row],[TRANFS ESC 3 ]]</f>
        <v>2024</v>
      </c>
      <c r="EG190" s="76">
        <f>+IFERROR(VLOOKUP(Tabla1[[#This Row],[COD SE]],HISTORICO,4,0),0)</f>
        <v>0</v>
      </c>
      <c r="EH190" s="76">
        <f>+IFERROR(VLOOKUP(Tabla1[[#This Row],[COD SE]],HISTORICO,5,0),0)</f>
        <v>0</v>
      </c>
      <c r="EI190" s="76">
        <f>+IFERROR(VLOOKUP(Tabla1[[#This Row],[COD SE]],HISTORICO,6,0),0)</f>
        <v>0</v>
      </c>
      <c r="EJ190" s="76">
        <f>+IFERROR(VLOOKUP(Tabla1[[#This Row],[COD SE]],HISTORICO,7,0),0)</f>
        <v>0</v>
      </c>
      <c r="EK190" s="76">
        <f>+IFERROR(VLOOKUP(Tabla1[[#This Row],[COD SE]],HISTORICO,8,0),0)</f>
        <v>0</v>
      </c>
      <c r="EL190" s="76">
        <f>+IFERROR(VLOOKUP(Tabla1[[#This Row],[COD SE]],HISTORICO,9,0),0)</f>
        <v>0</v>
      </c>
      <c r="EM190" s="76">
        <f>+IFERROR(VLOOKUP(Tabla1[[#This Row],[COD SE]],HISTORICO,10,0),0)</f>
        <v>0</v>
      </c>
      <c r="EN190" s="76">
        <f>+IFERROR(VLOOKUP(Tabla1[[#This Row],[COD SE]],HISTORICO,11,0),0)</f>
        <v>0</v>
      </c>
      <c r="EO190" s="76">
        <f>+IFERROR(VLOOKUP(Tabla1[[#This Row],[COD SE]],HISTORICO,12,0),0)</f>
        <v>0</v>
      </c>
      <c r="EP190" s="58">
        <f>+SUM(Tabla1[[#This Row],[EJECUTADO 01]:[EJECUTADO 03]])</f>
        <v>0</v>
      </c>
      <c r="EQ190" s="58">
        <f>+SUM(Tabla1[[#This Row],[EJECUTADO 04]:[EJECUTADO 06]])</f>
        <v>0</v>
      </c>
      <c r="ER190" s="58">
        <f>+SUM(Tabla1[[#This Row],[EJECUTADO 07]:[EJECUTADO 09]])</f>
        <v>0</v>
      </c>
      <c r="ES190" s="58">
        <f>+SUM(Tabla1[[#This Row],[PF OCTUBRE]:[PF DICIEMBRE
]])</f>
        <v>0</v>
      </c>
      <c r="ET190" s="58">
        <f>+SUM(Tabla1[[#This Row],[EJECUTADO 01]:[EJECUTADO 09]])</f>
        <v>0</v>
      </c>
    </row>
    <row r="191" spans="1:150" x14ac:dyDescent="0.2">
      <c r="A191" s="369">
        <v>2025</v>
      </c>
      <c r="B191" s="369" t="s">
        <v>1969</v>
      </c>
      <c r="C191" s="369" t="s">
        <v>1970</v>
      </c>
      <c r="D191" s="369" t="s">
        <v>1971</v>
      </c>
      <c r="E191" s="369">
        <v>1650</v>
      </c>
      <c r="F191" s="369" t="s">
        <v>1599</v>
      </c>
      <c r="G191" s="369" t="s">
        <v>1999</v>
      </c>
      <c r="H191" s="369" t="s">
        <v>1606</v>
      </c>
      <c r="I191" s="369" t="s">
        <v>2000</v>
      </c>
      <c r="J191" s="369" t="s">
        <v>2037</v>
      </c>
      <c r="K191" s="369" t="s">
        <v>1975</v>
      </c>
      <c r="L191" s="369" t="s">
        <v>2034</v>
      </c>
      <c r="M191" s="369" t="s">
        <v>2038</v>
      </c>
      <c r="N191" s="369">
        <v>3</v>
      </c>
      <c r="O191" s="369" t="s">
        <v>2046</v>
      </c>
      <c r="P191" s="369" t="s">
        <v>2032</v>
      </c>
      <c r="Q191" s="369">
        <v>43</v>
      </c>
      <c r="R191" s="369">
        <v>0</v>
      </c>
      <c r="S191" s="369">
        <v>0</v>
      </c>
      <c r="T191" s="369">
        <v>0</v>
      </c>
      <c r="U191" s="369">
        <v>10</v>
      </c>
      <c r="V191" s="369" t="s">
        <v>1980</v>
      </c>
      <c r="W191" s="369" t="s">
        <v>1981</v>
      </c>
      <c r="X191" s="369" t="s">
        <v>1982</v>
      </c>
      <c r="Y191" s="369" t="s">
        <v>1983</v>
      </c>
      <c r="Z191" s="369" t="s">
        <v>1984</v>
      </c>
      <c r="AA191" s="369" t="s">
        <v>2004</v>
      </c>
      <c r="AB191" s="369" t="s">
        <v>1986</v>
      </c>
      <c r="AC191" s="369" t="s">
        <v>1656</v>
      </c>
      <c r="AD191" s="369" t="s">
        <v>1657</v>
      </c>
      <c r="AE191" s="369" t="s">
        <v>1660</v>
      </c>
      <c r="AF191" s="369" t="s">
        <v>1661</v>
      </c>
      <c r="AG191" s="369" t="s">
        <v>1663</v>
      </c>
      <c r="AH191" s="369">
        <v>763792</v>
      </c>
      <c r="AI191" s="369">
        <v>-195294</v>
      </c>
      <c r="AJ191" s="369">
        <v>568498</v>
      </c>
      <c r="AK191" s="370">
        <v>392310.56</v>
      </c>
      <c r="AL191" s="370">
        <v>360315.91</v>
      </c>
      <c r="AM191" s="370">
        <v>13317.5</v>
      </c>
      <c r="AN191" s="370">
        <v>13329.83</v>
      </c>
      <c r="AO191" s="370">
        <v>13850</v>
      </c>
      <c r="AP191" s="370">
        <v>20683.330000000002</v>
      </c>
      <c r="AQ191" s="370">
        <v>23683.33</v>
      </c>
      <c r="AR191" s="370">
        <v>25850</v>
      </c>
      <c r="AS191" s="370">
        <v>40145.83</v>
      </c>
      <c r="AT191" s="370">
        <v>46310.94</v>
      </c>
      <c r="AU191" s="370">
        <v>41301.49</v>
      </c>
      <c r="AV191" s="370">
        <v>41261.599999999999</v>
      </c>
      <c r="AW191" s="370">
        <v>0</v>
      </c>
      <c r="AX191" s="370">
        <v>0</v>
      </c>
      <c r="AY191" s="370">
        <v>13317.5</v>
      </c>
      <c r="AZ191" s="370">
        <v>13329.83</v>
      </c>
      <c r="BA191" s="370">
        <v>13850</v>
      </c>
      <c r="BB191" s="370">
        <v>20683.330000000002</v>
      </c>
      <c r="BC191" s="370">
        <v>23683.33</v>
      </c>
      <c r="BD191" s="370">
        <v>25850</v>
      </c>
      <c r="BE191" s="370">
        <v>40145.83</v>
      </c>
      <c r="BF191" s="370">
        <v>46335.59</v>
      </c>
      <c r="BG191" s="370">
        <v>41301.49</v>
      </c>
      <c r="BH191" s="370">
        <v>41236.949999999997</v>
      </c>
      <c r="BI191" s="370">
        <v>0</v>
      </c>
      <c r="BJ191" s="370">
        <v>0</v>
      </c>
      <c r="BK191" s="370">
        <v>13317.5</v>
      </c>
      <c r="BL191" s="370">
        <v>13329.83</v>
      </c>
      <c r="BM191" s="370">
        <v>13850</v>
      </c>
      <c r="BN191" s="370">
        <v>19030.189999999999</v>
      </c>
      <c r="BO191" s="370">
        <v>25336.47</v>
      </c>
      <c r="BP191" s="370">
        <v>25850</v>
      </c>
      <c r="BQ191" s="370">
        <v>40145.83</v>
      </c>
      <c r="BR191" s="370">
        <v>46335.59</v>
      </c>
      <c r="BS191" s="370">
        <v>41301.49</v>
      </c>
      <c r="BT191" s="370">
        <v>36696.379999999997</v>
      </c>
      <c r="BU191" s="370">
        <v>0</v>
      </c>
      <c r="BV191" s="370">
        <v>0</v>
      </c>
      <c r="BW191" s="370">
        <v>13317.5</v>
      </c>
      <c r="BX191" s="370">
        <v>13329.83</v>
      </c>
      <c r="BY191" s="370">
        <v>13850</v>
      </c>
      <c r="BZ191" s="370">
        <v>20683.330000000002</v>
      </c>
      <c r="CA191" s="370">
        <v>23683.33</v>
      </c>
      <c r="CB191" s="370">
        <v>25850</v>
      </c>
      <c r="CC191" s="370">
        <v>40145.83</v>
      </c>
      <c r="CD191" s="370">
        <v>46335.59</v>
      </c>
      <c r="CE191" s="370">
        <v>41301.49</v>
      </c>
      <c r="CF191" s="370">
        <v>36721.03</v>
      </c>
      <c r="CG191" s="370">
        <v>0</v>
      </c>
      <c r="CH191" s="370">
        <v>0</v>
      </c>
      <c r="CI191" s="48" t="s">
        <v>1987</v>
      </c>
      <c r="CJ191" s="48" t="s">
        <v>1990</v>
      </c>
      <c r="CK191" s="48" t="s">
        <v>1990</v>
      </c>
      <c r="CL191" s="48" t="s">
        <v>2010</v>
      </c>
      <c r="CM191" s="48" t="s">
        <v>1990</v>
      </c>
      <c r="CN191" s="48" t="s">
        <v>1987</v>
      </c>
      <c r="CO191" s="10" t="str">
        <f t="shared" si="41"/>
        <v>2.1.1.13.1.2</v>
      </c>
      <c r="CP191" s="10" t="str">
        <f>+VLOOKUP(Tabla1[[#This Row],[ESPECÍFICA]],CLASIFICADOR_,2,0)</f>
        <v>2.1.1.13.1.2 - CONTRATO ADMINISTRATIVO DE SERVICIOS - TRANSITORIO</v>
      </c>
      <c r="CQ191" s="10" t="str">
        <f>+VLOOKUP(Tabla1[[#This Row],[ESPECÍFICA]],CLASIFICADOR_,3,0)</f>
        <v>01.CAS</v>
      </c>
      <c r="CR191" s="10" t="str">
        <f>+VLOOKUP(Tabla1[[#This Row],[ESPECÍFICA]],CLASIFICADOR_,4,0)</f>
        <v xml:space="preserve"> </v>
      </c>
      <c r="CS191" s="10">
        <f>+VLOOKUP(Tabla1[[#This Row],[ESPECÍFICA]],CLASIFICADOR_,5,0)</f>
        <v>0</v>
      </c>
      <c r="CT191" s="5" t="str">
        <f>+VLOOKUP(Tabla1[[#This Row],[ESPECÍFICA]],CLASIFICADOR_,6,0)</f>
        <v>N/R</v>
      </c>
      <c r="CU191" s="10" t="str">
        <f>+VLOOKUP(Tabla1[[#This Row],[ESPECÍFICA]],CLASIFICADOR_,7,0)</f>
        <v>N/R</v>
      </c>
      <c r="CV191" s="10">
        <f>+VLOOKUP(Tabla1[[#This Row],[ESPECÍFICA]],CLASIFICADOR_,8,0)</f>
        <v>0</v>
      </c>
      <c r="CW191" s="113" t="str">
        <f>+CONCATENATE("2.",Tabla1[[#This Row],[generica]])</f>
        <v>2.1.PERSONAL Y OBLIGACIONES SOCIALES</v>
      </c>
      <c r="CX191" s="10" t="str">
        <f t="shared" si="29"/>
        <v>0010-OA</v>
      </c>
      <c r="CY191" s="5" t="str">
        <f t="shared" si="30"/>
        <v>0010-OA</v>
      </c>
      <c r="CZ191" t="str">
        <f t="shared" si="31"/>
        <v>0010-OA</v>
      </c>
      <c r="DA191" s="113" t="str">
        <f>+CONCATENATE(Tabla1[[#This Row],[CC COMPLETO]],Tabla1[[#This Row],[ESPECÍFICA]])</f>
        <v>0010-OA2.1.1.13.1.2</v>
      </c>
      <c r="DB191" s="11">
        <f t="shared" si="32"/>
        <v>279733.84999999998</v>
      </c>
      <c r="DC191" s="11">
        <f t="shared" si="33"/>
        <v>279733.84999999998</v>
      </c>
      <c r="DD191" s="11">
        <f t="shared" si="34"/>
        <v>275193.27999999997</v>
      </c>
      <c r="DE191" s="11">
        <f t="shared" si="35"/>
        <v>176187.44</v>
      </c>
      <c r="DF191" s="11">
        <f t="shared" si="36"/>
        <v>31994.650000000023</v>
      </c>
      <c r="DG191" s="11">
        <f t="shared" si="37"/>
        <v>80582.06</v>
      </c>
      <c r="DH191" s="11">
        <f t="shared" si="38"/>
        <v>288764.15000000002</v>
      </c>
      <c r="DI191" s="12">
        <f t="shared" si="39"/>
        <v>0.36624349299285669</v>
      </c>
      <c r="DJ191" s="77">
        <f>+SUM(Tabla1[[#This Row],[EJECUTADO 01]:[EJECUTADO 06]])</f>
        <v>110713.99</v>
      </c>
      <c r="DK191" s="78">
        <f>+Tabla1[[#This Row],[mto_devenga_01]]</f>
        <v>13317.5</v>
      </c>
      <c r="DL191" s="78">
        <f>+Tabla1[[#This Row],[mto_devenga_02]]</f>
        <v>13329.83</v>
      </c>
      <c r="DM191" s="78">
        <f>+Tabla1[[#This Row],[mto_devenga_03]]</f>
        <v>13850</v>
      </c>
      <c r="DN191" s="78">
        <f>+Tabla1[[#This Row],[mto_devenga_04]]</f>
        <v>20683.330000000002</v>
      </c>
      <c r="DO191" s="78">
        <f>+Tabla1[[#This Row],[mto_devenga_05]]</f>
        <v>23683.33</v>
      </c>
      <c r="DP191" s="76">
        <f>+Tabla1[[#This Row],[mto_devenga_06]]</f>
        <v>25850</v>
      </c>
      <c r="DQ191" s="76">
        <f>+Tabla1[[#This Row],[mto_devenga_07]]</f>
        <v>40145.83</v>
      </c>
      <c r="DR191" s="76">
        <f>+Tabla1[[#This Row],[mto_devenga_08]]</f>
        <v>46335.59</v>
      </c>
      <c r="DS191" s="76">
        <f>+Tabla1[[#This Row],[mto_devenga_09]]</f>
        <v>41301.49</v>
      </c>
      <c r="DT191" s="76">
        <f>IFERROR(VLOOKUP(Tabla1[[#This Row],[COD SE]],PF_OCTUBRE,14,0),"0")</f>
        <v>47220.950000000004</v>
      </c>
      <c r="DU191" s="76">
        <f>IFERROR(VLOOKUP(Tabla1[[#This Row],[COD SE]],PF_OCTUBRE,15,0),"0")</f>
        <v>47220.950000000004</v>
      </c>
      <c r="DV191" s="76">
        <f>IFERROR(VLOOKUP(Tabla1[[#This Row],[COD SE]],PF_OCTUBRE,16,0),"0")</f>
        <v>197220.95</v>
      </c>
      <c r="DW191" s="76">
        <f>+SUM(Tabla1[[#This Row],[EJECUTADO 01]:[PF DICIEMBRE
]])</f>
        <v>530159.75</v>
      </c>
      <c r="DX191" s="76">
        <f>IFERROR(VLOOKUP(Tabla1[[#This Row],[COD SE]],PF_OCTUBRE,18,0),"0")</f>
        <v>0</v>
      </c>
      <c r="DY191" s="76">
        <f>IFERROR(VLOOKUP(Tabla1[[#This Row],[COD SE]],PF_OCTUBRE,19,0),"0")</f>
        <v>38338.25</v>
      </c>
      <c r="DZ191" s="76">
        <f>IFERROR(VLOOKUP(Tabla1[[#This Row],[COD SE]],PF_OCTUBRE,20,0),"0")</f>
        <v>38338.25</v>
      </c>
      <c r="EA191" s="76">
        <f>+Tabla1[[#This Row],[TOTAL EJEC REAL]]+Tabla1[[#This Row],[SALDO FINAL]]</f>
        <v>568498</v>
      </c>
      <c r="EB191" s="76">
        <f>IFERROR(VLOOKUP(Tabla1[[#This Row],[COD SE]],PF_OCTUBRE,22,0),"0")</f>
        <v>235559.19999999998</v>
      </c>
      <c r="EC191" s="76">
        <f>+IFERROR(VLOOKUP(Tabla1[[#This Row],[COD SE]],SALDO_ESC_2,7,0),0)</f>
        <v>0</v>
      </c>
      <c r="ED191" s="76">
        <f>+IFERROR(VLOOKUP(Tabla1[[#This Row],[COD SE]],SALDO_ESC_3,7,0),0)</f>
        <v>38338.25</v>
      </c>
      <c r="EE191" s="76">
        <f>+Tabla1[[#This Row],[mto_pim]]-Tabla1[[#This Row],[TRANSF ESC2 ]]</f>
        <v>568498</v>
      </c>
      <c r="EF191" s="76">
        <f>+Tabla1[[#This Row],[mto_pim]]-Tabla1[[#This Row],[TRANFS ESC 3 ]]</f>
        <v>530159.75</v>
      </c>
      <c r="EG191" s="76">
        <f>+IFERROR(VLOOKUP(Tabla1[[#This Row],[COD SE]],HISTORICO,4,0),0)</f>
        <v>34520.949999999997</v>
      </c>
      <c r="EH191" s="76">
        <f>+IFERROR(VLOOKUP(Tabla1[[#This Row],[COD SE]],HISTORICO,5,0),0)</f>
        <v>13528.380000000001</v>
      </c>
      <c r="EI191" s="76">
        <f>+IFERROR(VLOOKUP(Tabla1[[#This Row],[COD SE]],HISTORICO,6,0),0)</f>
        <v>34520.949999999997</v>
      </c>
      <c r="EJ191" s="76">
        <f>+IFERROR(VLOOKUP(Tabla1[[#This Row],[COD SE]],HISTORICO,7,0),0)</f>
        <v>44276.090000000004</v>
      </c>
      <c r="EK191" s="76">
        <f>+IFERROR(VLOOKUP(Tabla1[[#This Row],[COD SE]],HISTORICO,8,0),0)</f>
        <v>21556.76</v>
      </c>
      <c r="EL191" s="76">
        <f>+IFERROR(VLOOKUP(Tabla1[[#This Row],[COD SE]],HISTORICO,9,0),0)</f>
        <v>26720.949999999997</v>
      </c>
      <c r="EM191" s="76">
        <f>+IFERROR(VLOOKUP(Tabla1[[#This Row],[COD SE]],HISTORICO,10,0),0)</f>
        <v>44456.76</v>
      </c>
      <c r="EN191" s="76">
        <f>+IFERROR(VLOOKUP(Tabla1[[#This Row],[COD SE]],HISTORICO,11,0),0)</f>
        <v>46956.76</v>
      </c>
      <c r="EO191" s="76">
        <f>+IFERROR(VLOOKUP(Tabla1[[#This Row],[COD SE]],HISTORICO,12,0),0)</f>
        <v>47220.950000000004</v>
      </c>
      <c r="EP191" s="58">
        <f>+SUM(Tabla1[[#This Row],[EJECUTADO 01]:[EJECUTADO 03]])</f>
        <v>40497.33</v>
      </c>
      <c r="EQ191" s="58">
        <f>+SUM(Tabla1[[#This Row],[EJECUTADO 04]:[EJECUTADO 06]])</f>
        <v>70216.66</v>
      </c>
      <c r="ER191" s="58">
        <f>+SUM(Tabla1[[#This Row],[EJECUTADO 07]:[EJECUTADO 09]])</f>
        <v>127782.91</v>
      </c>
      <c r="ES191" s="58">
        <f>+SUM(Tabla1[[#This Row],[PF OCTUBRE]:[PF DICIEMBRE
]])</f>
        <v>291662.85000000003</v>
      </c>
      <c r="ET191" s="58">
        <f>+SUM(Tabla1[[#This Row],[EJECUTADO 01]:[EJECUTADO 09]])</f>
        <v>238496.9</v>
      </c>
    </row>
    <row r="192" spans="1:150" x14ac:dyDescent="0.2">
      <c r="A192" s="369">
        <v>2025</v>
      </c>
      <c r="B192" s="369" t="s">
        <v>1969</v>
      </c>
      <c r="C192" s="369" t="s">
        <v>1970</v>
      </c>
      <c r="D192" s="369" t="s">
        <v>1971</v>
      </c>
      <c r="E192" s="369">
        <v>1650</v>
      </c>
      <c r="F192" s="369" t="s">
        <v>1599</v>
      </c>
      <c r="G192" s="369" t="s">
        <v>1999</v>
      </c>
      <c r="H192" s="369" t="s">
        <v>1606</v>
      </c>
      <c r="I192" s="369" t="s">
        <v>2000</v>
      </c>
      <c r="J192" s="369" t="s">
        <v>2037</v>
      </c>
      <c r="K192" s="369" t="s">
        <v>1975</v>
      </c>
      <c r="L192" s="369" t="s">
        <v>2034</v>
      </c>
      <c r="M192" s="369" t="s">
        <v>2038</v>
      </c>
      <c r="N192" s="369">
        <v>3</v>
      </c>
      <c r="O192" s="369" t="s">
        <v>2046</v>
      </c>
      <c r="P192" s="369" t="s">
        <v>2032</v>
      </c>
      <c r="Q192" s="369">
        <v>43</v>
      </c>
      <c r="R192" s="369">
        <v>0</v>
      </c>
      <c r="S192" s="369">
        <v>0</v>
      </c>
      <c r="T192" s="369">
        <v>0</v>
      </c>
      <c r="U192" s="369">
        <v>10</v>
      </c>
      <c r="V192" s="369" t="s">
        <v>1980</v>
      </c>
      <c r="W192" s="369" t="s">
        <v>1981</v>
      </c>
      <c r="X192" s="369" t="s">
        <v>1982</v>
      </c>
      <c r="Y192" s="369" t="s">
        <v>1983</v>
      </c>
      <c r="Z192" s="369" t="s">
        <v>1984</v>
      </c>
      <c r="AA192" s="369" t="s">
        <v>2004</v>
      </c>
      <c r="AB192" s="369" t="s">
        <v>1986</v>
      </c>
      <c r="AC192" s="369" t="s">
        <v>1656</v>
      </c>
      <c r="AD192" s="369" t="s">
        <v>2006</v>
      </c>
      <c r="AE192" s="369" t="s">
        <v>2007</v>
      </c>
      <c r="AF192" s="369" t="s">
        <v>2007</v>
      </c>
      <c r="AG192" s="369" t="s">
        <v>2009</v>
      </c>
      <c r="AH192" s="369">
        <v>0</v>
      </c>
      <c r="AI192" s="369">
        <v>13614</v>
      </c>
      <c r="AJ192" s="369">
        <v>13614</v>
      </c>
      <c r="AK192" s="370">
        <v>12138</v>
      </c>
      <c r="AL192" s="370">
        <v>12138</v>
      </c>
      <c r="AM192" s="370">
        <v>0</v>
      </c>
      <c r="AN192" s="370">
        <v>0</v>
      </c>
      <c r="AO192" s="370">
        <v>0</v>
      </c>
      <c r="AP192" s="370">
        <v>4542.34</v>
      </c>
      <c r="AQ192" s="370">
        <v>1333.76</v>
      </c>
      <c r="AR192" s="370">
        <v>0</v>
      </c>
      <c r="AS192" s="370">
        <v>0</v>
      </c>
      <c r="AT192" s="370">
        <v>0</v>
      </c>
      <c r="AU192" s="370">
        <v>3419.83</v>
      </c>
      <c r="AV192" s="370">
        <v>0</v>
      </c>
      <c r="AW192" s="370">
        <v>0</v>
      </c>
      <c r="AX192" s="370">
        <v>0</v>
      </c>
      <c r="AY192" s="370">
        <v>0</v>
      </c>
      <c r="AZ192" s="370">
        <v>0</v>
      </c>
      <c r="BA192" s="370">
        <v>0</v>
      </c>
      <c r="BB192" s="370">
        <v>4542.34</v>
      </c>
      <c r="BC192" s="370">
        <v>1333.76</v>
      </c>
      <c r="BD192" s="370">
        <v>0</v>
      </c>
      <c r="BE192" s="370">
        <v>0</v>
      </c>
      <c r="BF192" s="370">
        <v>0</v>
      </c>
      <c r="BG192" s="370">
        <v>3419.83</v>
      </c>
      <c r="BH192" s="370">
        <v>0</v>
      </c>
      <c r="BI192" s="370">
        <v>0</v>
      </c>
      <c r="BJ192" s="370">
        <v>0</v>
      </c>
      <c r="BK192" s="370">
        <v>0</v>
      </c>
      <c r="BL192" s="370">
        <v>0</v>
      </c>
      <c r="BM192" s="370">
        <v>0</v>
      </c>
      <c r="BN192" s="370">
        <v>4542.34</v>
      </c>
      <c r="BO192" s="370">
        <v>1333.76</v>
      </c>
      <c r="BP192" s="370">
        <v>0</v>
      </c>
      <c r="BQ192" s="370">
        <v>0</v>
      </c>
      <c r="BR192" s="370">
        <v>0</v>
      </c>
      <c r="BS192" s="370">
        <v>3419.83</v>
      </c>
      <c r="BT192" s="370">
        <v>0</v>
      </c>
      <c r="BU192" s="370">
        <v>0</v>
      </c>
      <c r="BV192" s="370">
        <v>0</v>
      </c>
      <c r="BW192" s="370">
        <v>0</v>
      </c>
      <c r="BX192" s="370">
        <v>0</v>
      </c>
      <c r="BY192" s="370">
        <v>0</v>
      </c>
      <c r="BZ192" s="370">
        <v>4542.34</v>
      </c>
      <c r="CA192" s="370">
        <v>1333.76</v>
      </c>
      <c r="CB192" s="370">
        <v>0</v>
      </c>
      <c r="CC192" s="370">
        <v>0</v>
      </c>
      <c r="CD192" s="370">
        <v>0</v>
      </c>
      <c r="CE192" s="370">
        <v>3419.83</v>
      </c>
      <c r="CF192" s="370">
        <v>0</v>
      </c>
      <c r="CG192" s="370">
        <v>0</v>
      </c>
      <c r="CH192" s="370">
        <v>0</v>
      </c>
      <c r="CI192" s="48" t="s">
        <v>1987</v>
      </c>
      <c r="CJ192" s="48" t="s">
        <v>1990</v>
      </c>
      <c r="CK192" s="48" t="s">
        <v>1993</v>
      </c>
      <c r="CL192" s="48" t="s">
        <v>1990</v>
      </c>
      <c r="CM192" s="48" t="s">
        <v>1990</v>
      </c>
      <c r="CN192" s="48" t="s">
        <v>1990</v>
      </c>
      <c r="CO192" s="10" t="str">
        <f t="shared" si="41"/>
        <v>2.1.4.1.1.1</v>
      </c>
      <c r="CP192" s="10" t="str">
        <f>+VLOOKUP(Tabla1[[#This Row],[ESPECÍFICA]],CLASIFICADOR_,2,0)</f>
        <v>2.1.4.1.1.1 - COMPENSACION POR TIEMPO DE SERVICIOS DEL REGIMEN LABORAL PRIVADO Y REGIMEN DEL SERVICIO CIVIL</v>
      </c>
      <c r="CQ192" s="10" t="str">
        <f>+VLOOKUP(Tabla1[[#This Row],[ESPECÍFICA]],CLASIFICADOR_,3,0)</f>
        <v>02.SERVIR</v>
      </c>
      <c r="CR192" s="10" t="str">
        <f>+VLOOKUP(Tabla1[[#This Row],[ESPECÍFICA]],CLASIFICADOR_,4,0)</f>
        <v xml:space="preserve"> </v>
      </c>
      <c r="CS192" s="10">
        <f>+VLOOKUP(Tabla1[[#This Row],[ESPECÍFICA]],CLASIFICADOR_,5,0)</f>
        <v>0</v>
      </c>
      <c r="CT192" s="5" t="str">
        <f>+VLOOKUP(Tabla1[[#This Row],[ESPECÍFICA]],CLASIFICADOR_,6,0)</f>
        <v>N/R</v>
      </c>
      <c r="CU192" s="10" t="str">
        <f>+VLOOKUP(Tabla1[[#This Row],[ESPECÍFICA]],CLASIFICADOR_,7,0)</f>
        <v>N/R</v>
      </c>
      <c r="CV192" s="10">
        <f>+VLOOKUP(Tabla1[[#This Row],[ESPECÍFICA]],CLASIFICADOR_,8,0)</f>
        <v>0</v>
      </c>
      <c r="CW192" s="113" t="str">
        <f>+CONCATENATE("2.",Tabla1[[#This Row],[generica]])</f>
        <v>2.1.PERSONAL Y OBLIGACIONES SOCIALES</v>
      </c>
      <c r="CX192" s="10" t="str">
        <f t="shared" si="29"/>
        <v>0010-OA</v>
      </c>
      <c r="CY192" s="5" t="str">
        <f t="shared" si="30"/>
        <v>0010-OA</v>
      </c>
      <c r="CZ192" t="str">
        <f t="shared" si="31"/>
        <v>0010-OA</v>
      </c>
      <c r="DA192" s="113" t="str">
        <f>+CONCATENATE(Tabla1[[#This Row],[CC COMPLETO]],Tabla1[[#This Row],[ESPECÍFICA]])</f>
        <v>0010-OA2.1.4.1.1.1</v>
      </c>
      <c r="DB192" s="11">
        <f t="shared" si="32"/>
        <v>9295.93</v>
      </c>
      <c r="DC192" s="11">
        <f t="shared" si="33"/>
        <v>9295.93</v>
      </c>
      <c r="DD192" s="11">
        <f t="shared" si="34"/>
        <v>9295.93</v>
      </c>
      <c r="DE192" s="11">
        <f t="shared" si="35"/>
        <v>1476</v>
      </c>
      <c r="DF192" s="11">
        <f t="shared" si="36"/>
        <v>0</v>
      </c>
      <c r="DG192" s="11">
        <f t="shared" si="37"/>
        <v>2842.0699999999997</v>
      </c>
      <c r="DH192" s="11">
        <f t="shared" si="38"/>
        <v>4318.07</v>
      </c>
      <c r="DI192" s="12">
        <f t="shared" si="39"/>
        <v>0</v>
      </c>
      <c r="DJ192" s="77">
        <f>+SUM(Tabla1[[#This Row],[EJECUTADO 01]:[EJECUTADO 06]])</f>
        <v>5876.1</v>
      </c>
      <c r="DK192" s="78">
        <f>+Tabla1[[#This Row],[mto_devenga_01]]</f>
        <v>0</v>
      </c>
      <c r="DL192" s="78">
        <f>+Tabla1[[#This Row],[mto_devenga_02]]</f>
        <v>0</v>
      </c>
      <c r="DM192" s="78">
        <f>+Tabla1[[#This Row],[mto_devenga_03]]</f>
        <v>0</v>
      </c>
      <c r="DN192" s="78">
        <f>+Tabla1[[#This Row],[mto_devenga_04]]</f>
        <v>4542.34</v>
      </c>
      <c r="DO192" s="78">
        <f>+Tabla1[[#This Row],[mto_devenga_05]]</f>
        <v>1333.76</v>
      </c>
      <c r="DP192" s="76">
        <f>+Tabla1[[#This Row],[mto_devenga_06]]</f>
        <v>0</v>
      </c>
      <c r="DQ192" s="76">
        <f>+Tabla1[[#This Row],[mto_devenga_07]]</f>
        <v>0</v>
      </c>
      <c r="DR192" s="76">
        <f>+Tabla1[[#This Row],[mto_devenga_08]]</f>
        <v>0</v>
      </c>
      <c r="DS192" s="76">
        <f>+Tabla1[[#This Row],[mto_devenga_09]]</f>
        <v>3419.83</v>
      </c>
      <c r="DT192" s="76">
        <f>IFERROR(VLOOKUP(Tabla1[[#This Row],[COD SE]],PF_OCTUBRE,14,0),"0")</f>
        <v>0</v>
      </c>
      <c r="DU192" s="76">
        <f>IFERROR(VLOOKUP(Tabla1[[#This Row],[COD SE]],PF_OCTUBRE,15,0),"0")</f>
        <v>4318.07</v>
      </c>
      <c r="DV192" s="76">
        <f>IFERROR(VLOOKUP(Tabla1[[#This Row],[COD SE]],PF_OCTUBRE,16,0),"0")</f>
        <v>0</v>
      </c>
      <c r="DW192" s="76">
        <f>+SUM(Tabla1[[#This Row],[EJECUTADO 01]:[PF DICIEMBRE
]])</f>
        <v>13614</v>
      </c>
      <c r="DX192" s="76">
        <f>IFERROR(VLOOKUP(Tabla1[[#This Row],[COD SE]],PF_OCTUBRE,18,0),"0")</f>
        <v>0</v>
      </c>
      <c r="DY192" s="76">
        <f>IFERROR(VLOOKUP(Tabla1[[#This Row],[COD SE]],PF_OCTUBRE,19,0),"0")</f>
        <v>0</v>
      </c>
      <c r="DZ192" s="76">
        <f>IFERROR(VLOOKUP(Tabla1[[#This Row],[COD SE]],PF_OCTUBRE,20,0),"0")</f>
        <v>0</v>
      </c>
      <c r="EA192" s="76">
        <f>+Tabla1[[#This Row],[TOTAL EJEC REAL]]+Tabla1[[#This Row],[SALDO FINAL]]</f>
        <v>13614</v>
      </c>
      <c r="EB192" s="76">
        <f>IFERROR(VLOOKUP(Tabla1[[#This Row],[COD SE]],PF_OCTUBRE,22,0),"0")</f>
        <v>0</v>
      </c>
      <c r="EC192" s="76">
        <f>+IFERROR(VLOOKUP(Tabla1[[#This Row],[COD SE]],SALDO_ESC_2,7,0),0)</f>
        <v>0</v>
      </c>
      <c r="ED192" s="76">
        <f>+IFERROR(VLOOKUP(Tabla1[[#This Row],[COD SE]],SALDO_ESC_3,7,0),0)</f>
        <v>0</v>
      </c>
      <c r="EE192" s="76">
        <f>+Tabla1[[#This Row],[mto_pim]]-Tabla1[[#This Row],[TRANSF ESC2 ]]</f>
        <v>13614</v>
      </c>
      <c r="EF192" s="76">
        <f>+Tabla1[[#This Row],[mto_pim]]-Tabla1[[#This Row],[TRANFS ESC 3 ]]</f>
        <v>13614</v>
      </c>
      <c r="EG192" s="76">
        <f>+IFERROR(VLOOKUP(Tabla1[[#This Row],[COD SE]],HISTORICO,4,0),0)</f>
        <v>0</v>
      </c>
      <c r="EH192" s="76">
        <f>+IFERROR(VLOOKUP(Tabla1[[#This Row],[COD SE]],HISTORICO,5,0),0)</f>
        <v>0</v>
      </c>
      <c r="EI192" s="76">
        <f>+IFERROR(VLOOKUP(Tabla1[[#This Row],[COD SE]],HISTORICO,6,0),0)</f>
        <v>0</v>
      </c>
      <c r="EJ192" s="76">
        <f>+IFERROR(VLOOKUP(Tabla1[[#This Row],[COD SE]],HISTORICO,7,0),0)</f>
        <v>0</v>
      </c>
      <c r="EK192" s="76">
        <f>+IFERROR(VLOOKUP(Tabla1[[#This Row],[COD SE]],HISTORICO,8,0),0)</f>
        <v>7595</v>
      </c>
      <c r="EL192" s="76">
        <f>+IFERROR(VLOOKUP(Tabla1[[#This Row],[COD SE]],HISTORICO,9,0),0)</f>
        <v>0</v>
      </c>
      <c r="EM192" s="76">
        <f>+IFERROR(VLOOKUP(Tabla1[[#This Row],[COD SE]],HISTORICO,10,0),0)</f>
        <v>0</v>
      </c>
      <c r="EN192" s="76">
        <f>+IFERROR(VLOOKUP(Tabla1[[#This Row],[COD SE]],HISTORICO,11,0),0)</f>
        <v>0</v>
      </c>
      <c r="EO192" s="76">
        <f>+IFERROR(VLOOKUP(Tabla1[[#This Row],[COD SE]],HISTORICO,12,0),0)</f>
        <v>0</v>
      </c>
      <c r="EP192" s="58">
        <f>+SUM(Tabla1[[#This Row],[EJECUTADO 01]:[EJECUTADO 03]])</f>
        <v>0</v>
      </c>
      <c r="EQ192" s="58">
        <f>+SUM(Tabla1[[#This Row],[EJECUTADO 04]:[EJECUTADO 06]])</f>
        <v>5876.1</v>
      </c>
      <c r="ER192" s="58">
        <f>+SUM(Tabla1[[#This Row],[EJECUTADO 07]:[EJECUTADO 09]])</f>
        <v>3419.83</v>
      </c>
      <c r="ES192" s="58">
        <f>+SUM(Tabla1[[#This Row],[PF OCTUBRE]:[PF DICIEMBRE
]])</f>
        <v>4318.07</v>
      </c>
      <c r="ET192" s="58">
        <f>+SUM(Tabla1[[#This Row],[EJECUTADO 01]:[EJECUTADO 09]])</f>
        <v>9295.93</v>
      </c>
    </row>
    <row r="193" spans="1:150" x14ac:dyDescent="0.2">
      <c r="A193" s="369">
        <v>2025</v>
      </c>
      <c r="B193" s="369" t="s">
        <v>1969</v>
      </c>
      <c r="C193" s="369" t="s">
        <v>1970</v>
      </c>
      <c r="D193" s="369" t="s">
        <v>1971</v>
      </c>
      <c r="E193" s="369">
        <v>1650</v>
      </c>
      <c r="F193" s="369" t="s">
        <v>1599</v>
      </c>
      <c r="G193" s="369" t="s">
        <v>1999</v>
      </c>
      <c r="H193" s="369" t="s">
        <v>1606</v>
      </c>
      <c r="I193" s="369" t="s">
        <v>2000</v>
      </c>
      <c r="J193" s="369" t="s">
        <v>2037</v>
      </c>
      <c r="K193" s="369" t="s">
        <v>1975</v>
      </c>
      <c r="L193" s="369" t="s">
        <v>2034</v>
      </c>
      <c r="M193" s="369" t="s">
        <v>2038</v>
      </c>
      <c r="N193" s="369">
        <v>3</v>
      </c>
      <c r="O193" s="369" t="s">
        <v>2046</v>
      </c>
      <c r="P193" s="369" t="s">
        <v>2032</v>
      </c>
      <c r="Q193" s="369">
        <v>43</v>
      </c>
      <c r="R193" s="369">
        <v>0</v>
      </c>
      <c r="S193" s="369">
        <v>0</v>
      </c>
      <c r="T193" s="369">
        <v>0</v>
      </c>
      <c r="U193" s="369">
        <v>10</v>
      </c>
      <c r="V193" s="369" t="s">
        <v>1980</v>
      </c>
      <c r="W193" s="369" t="s">
        <v>1981</v>
      </c>
      <c r="X193" s="369" t="s">
        <v>1982</v>
      </c>
      <c r="Y193" s="369" t="s">
        <v>1983</v>
      </c>
      <c r="Z193" s="369" t="s">
        <v>1984</v>
      </c>
      <c r="AA193" s="369" t="s">
        <v>2004</v>
      </c>
      <c r="AB193" s="369" t="s">
        <v>1986</v>
      </c>
      <c r="AC193" s="369" t="s">
        <v>1656</v>
      </c>
      <c r="AD193" s="369" t="s">
        <v>2006</v>
      </c>
      <c r="AE193" s="369" t="s">
        <v>2007</v>
      </c>
      <c r="AF193" s="369" t="s">
        <v>2007</v>
      </c>
      <c r="AG193" s="369" t="s">
        <v>2015</v>
      </c>
      <c r="AH193" s="369">
        <v>0</v>
      </c>
      <c r="AI193" s="369">
        <v>2070</v>
      </c>
      <c r="AJ193" s="369">
        <v>2070</v>
      </c>
      <c r="AK193" s="370">
        <v>2070</v>
      </c>
      <c r="AL193" s="370">
        <v>2070</v>
      </c>
      <c r="AM193" s="370">
        <v>0</v>
      </c>
      <c r="AN193" s="370">
        <v>0</v>
      </c>
      <c r="AO193" s="370">
        <v>0</v>
      </c>
      <c r="AP193" s="370">
        <v>0</v>
      </c>
      <c r="AQ193" s="370">
        <v>0</v>
      </c>
      <c r="AR193" s="370">
        <v>0</v>
      </c>
      <c r="AS193" s="370">
        <v>0</v>
      </c>
      <c r="AT193" s="370">
        <v>0</v>
      </c>
      <c r="AU193" s="370">
        <v>2069.4899999999998</v>
      </c>
      <c r="AV193" s="370">
        <v>0</v>
      </c>
      <c r="AW193" s="370">
        <v>0</v>
      </c>
      <c r="AX193" s="370">
        <v>0</v>
      </c>
      <c r="AY193" s="370">
        <v>0</v>
      </c>
      <c r="AZ193" s="370">
        <v>0</v>
      </c>
      <c r="BA193" s="370">
        <v>0</v>
      </c>
      <c r="BB193" s="370">
        <v>0</v>
      </c>
      <c r="BC193" s="370">
        <v>0</v>
      </c>
      <c r="BD193" s="370">
        <v>0</v>
      </c>
      <c r="BE193" s="370">
        <v>0</v>
      </c>
      <c r="BF193" s="370">
        <v>0</v>
      </c>
      <c r="BG193" s="370">
        <v>2069.4899999999998</v>
      </c>
      <c r="BH193" s="370">
        <v>0</v>
      </c>
      <c r="BI193" s="370">
        <v>0</v>
      </c>
      <c r="BJ193" s="370">
        <v>0</v>
      </c>
      <c r="BK193" s="370">
        <v>0</v>
      </c>
      <c r="BL193" s="370">
        <v>0</v>
      </c>
      <c r="BM193" s="370">
        <v>0</v>
      </c>
      <c r="BN193" s="370">
        <v>0</v>
      </c>
      <c r="BO193" s="370">
        <v>0</v>
      </c>
      <c r="BP193" s="370">
        <v>0</v>
      </c>
      <c r="BQ193" s="370">
        <v>0</v>
      </c>
      <c r="BR193" s="370">
        <v>0</v>
      </c>
      <c r="BS193" s="370">
        <v>0</v>
      </c>
      <c r="BT193" s="370">
        <v>2069.4899999999998</v>
      </c>
      <c r="BU193" s="370">
        <v>0</v>
      </c>
      <c r="BV193" s="370">
        <v>0</v>
      </c>
      <c r="BW193" s="370">
        <v>0</v>
      </c>
      <c r="BX193" s="370">
        <v>0</v>
      </c>
      <c r="BY193" s="370">
        <v>0</v>
      </c>
      <c r="BZ193" s="370">
        <v>0</v>
      </c>
      <c r="CA193" s="370">
        <v>0</v>
      </c>
      <c r="CB193" s="370">
        <v>0</v>
      </c>
      <c r="CC193" s="370">
        <v>0</v>
      </c>
      <c r="CD193" s="370">
        <v>0</v>
      </c>
      <c r="CE193" s="370">
        <v>2044.84</v>
      </c>
      <c r="CF193" s="370">
        <v>0</v>
      </c>
      <c r="CG193" s="370">
        <v>0</v>
      </c>
      <c r="CH193" s="370">
        <v>0</v>
      </c>
      <c r="CI193" s="48" t="s">
        <v>1987</v>
      </c>
      <c r="CJ193" s="48" t="s">
        <v>1990</v>
      </c>
      <c r="CK193" s="48" t="s">
        <v>1993</v>
      </c>
      <c r="CL193" s="48" t="s">
        <v>1990</v>
      </c>
      <c r="CM193" s="48" t="s">
        <v>1990</v>
      </c>
      <c r="CN193" s="48" t="s">
        <v>1989</v>
      </c>
      <c r="CO193" s="10" t="str">
        <f t="shared" si="41"/>
        <v>2.1.4.1.1.7</v>
      </c>
      <c r="CP193" s="10" t="str">
        <f>+VLOOKUP(Tabla1[[#This Row],[ESPECÍFICA]],CLASIFICADOR_,2,0)</f>
        <v>2.1.4.1.1.7 - VACACIONES TRUNCAS PERSONAL CAS</v>
      </c>
      <c r="CQ193" s="10" t="str">
        <f>+VLOOKUP(Tabla1[[#This Row],[ESPECÍFICA]],CLASIFICADOR_,3,0)</f>
        <v>01.CAS</v>
      </c>
      <c r="CR193" s="10" t="str">
        <f>+VLOOKUP(Tabla1[[#This Row],[ESPECÍFICA]],CLASIFICADOR_,4,0)</f>
        <v xml:space="preserve"> </v>
      </c>
      <c r="CS193" s="10">
        <f>+VLOOKUP(Tabla1[[#This Row],[ESPECÍFICA]],CLASIFICADOR_,5,0)</f>
        <v>0</v>
      </c>
      <c r="CT193" s="5" t="str">
        <f>+VLOOKUP(Tabla1[[#This Row],[ESPECÍFICA]],CLASIFICADOR_,6,0)</f>
        <v>N/R</v>
      </c>
      <c r="CU193" s="10" t="str">
        <f>+VLOOKUP(Tabla1[[#This Row],[ESPECÍFICA]],CLASIFICADOR_,7,0)</f>
        <v>N/R</v>
      </c>
      <c r="CV193" s="10">
        <f>+VLOOKUP(Tabla1[[#This Row],[ESPECÍFICA]],CLASIFICADOR_,8,0)</f>
        <v>0</v>
      </c>
      <c r="CW193" s="113" t="str">
        <f>+CONCATENATE("2.",Tabla1[[#This Row],[generica]])</f>
        <v>2.1.PERSONAL Y OBLIGACIONES SOCIALES</v>
      </c>
      <c r="CX193" s="10" t="str">
        <f t="shared" si="29"/>
        <v>0010-OA</v>
      </c>
      <c r="CY193" s="5" t="str">
        <f t="shared" si="30"/>
        <v>0010-OA</v>
      </c>
      <c r="CZ193" t="str">
        <f t="shared" si="31"/>
        <v>0010-OA</v>
      </c>
      <c r="DA193" s="113" t="str">
        <f>+CONCATENATE(Tabla1[[#This Row],[CC COMPLETO]],Tabla1[[#This Row],[ESPECÍFICA]])</f>
        <v>0010-OA2.1.4.1.1.7</v>
      </c>
      <c r="DB193" s="11">
        <f t="shared" si="32"/>
        <v>2069.4899999999998</v>
      </c>
      <c r="DC193" s="11">
        <f t="shared" si="33"/>
        <v>2069.4899999999998</v>
      </c>
      <c r="DD193" s="11">
        <f t="shared" si="34"/>
        <v>2069.4899999999998</v>
      </c>
      <c r="DE193" s="11">
        <f t="shared" si="35"/>
        <v>0</v>
      </c>
      <c r="DF193" s="11">
        <f t="shared" si="36"/>
        <v>0</v>
      </c>
      <c r="DG193" s="11">
        <f t="shared" si="37"/>
        <v>0.51000000000021828</v>
      </c>
      <c r="DH193" s="11">
        <f t="shared" si="38"/>
        <v>0.51000000000021828</v>
      </c>
      <c r="DI193" s="12">
        <f t="shared" si="39"/>
        <v>0</v>
      </c>
      <c r="DJ193" s="77">
        <f>+SUM(Tabla1[[#This Row],[EJECUTADO 01]:[EJECUTADO 06]])</f>
        <v>0</v>
      </c>
      <c r="DK193" s="78">
        <f>+Tabla1[[#This Row],[mto_devenga_01]]</f>
        <v>0</v>
      </c>
      <c r="DL193" s="78">
        <f>+Tabla1[[#This Row],[mto_devenga_02]]</f>
        <v>0</v>
      </c>
      <c r="DM193" s="78">
        <f>+Tabla1[[#This Row],[mto_devenga_03]]</f>
        <v>0</v>
      </c>
      <c r="DN193" s="78">
        <f>+Tabla1[[#This Row],[mto_devenga_04]]</f>
        <v>0</v>
      </c>
      <c r="DO193" s="78">
        <f>+Tabla1[[#This Row],[mto_devenga_05]]</f>
        <v>0</v>
      </c>
      <c r="DP193" s="76">
        <f>+Tabla1[[#This Row],[mto_devenga_06]]</f>
        <v>0</v>
      </c>
      <c r="DQ193" s="76">
        <f>+Tabla1[[#This Row],[mto_devenga_07]]</f>
        <v>0</v>
      </c>
      <c r="DR193" s="76">
        <f>+Tabla1[[#This Row],[mto_devenga_08]]</f>
        <v>0</v>
      </c>
      <c r="DS193" s="76">
        <f>+Tabla1[[#This Row],[mto_devenga_09]]</f>
        <v>2069.4899999999998</v>
      </c>
      <c r="DT193" s="76">
        <f>IFERROR(VLOOKUP(Tabla1[[#This Row],[COD SE]],PF_OCTUBRE,14,0),"0")</f>
        <v>0</v>
      </c>
      <c r="DU193" s="76">
        <f>IFERROR(VLOOKUP(Tabla1[[#This Row],[COD SE]],PF_OCTUBRE,15,0),"0")</f>
        <v>0</v>
      </c>
      <c r="DV193" s="76">
        <f>IFERROR(VLOOKUP(Tabla1[[#This Row],[COD SE]],PF_OCTUBRE,16,0),"0")</f>
        <v>0</v>
      </c>
      <c r="DW193" s="76">
        <f>+SUM(Tabla1[[#This Row],[EJECUTADO 01]:[PF DICIEMBRE
]])</f>
        <v>2069.4899999999998</v>
      </c>
      <c r="DX193" s="76">
        <f>IFERROR(VLOOKUP(Tabla1[[#This Row],[COD SE]],PF_OCTUBRE,18,0),"0")</f>
        <v>0</v>
      </c>
      <c r="DY193" s="76">
        <f>IFERROR(VLOOKUP(Tabla1[[#This Row],[COD SE]],PF_OCTUBRE,19,0),"0")</f>
        <v>0.51</v>
      </c>
      <c r="DZ193" s="76">
        <f>IFERROR(VLOOKUP(Tabla1[[#This Row],[COD SE]],PF_OCTUBRE,20,0),"0")</f>
        <v>0.51</v>
      </c>
      <c r="EA193" s="76">
        <f>+Tabla1[[#This Row],[TOTAL EJEC REAL]]+Tabla1[[#This Row],[SALDO FINAL]]</f>
        <v>2070</v>
      </c>
      <c r="EB193" s="76">
        <f>IFERROR(VLOOKUP(Tabla1[[#This Row],[COD SE]],PF_OCTUBRE,22,0),"0")</f>
        <v>0.51</v>
      </c>
      <c r="EC193" s="76">
        <f>+IFERROR(VLOOKUP(Tabla1[[#This Row],[COD SE]],SALDO_ESC_2,7,0),0)</f>
        <v>0</v>
      </c>
      <c r="ED193" s="76">
        <f>+IFERROR(VLOOKUP(Tabla1[[#This Row],[COD SE]],SALDO_ESC_3,7,0),0)</f>
        <v>0.51</v>
      </c>
      <c r="EE193" s="76">
        <f>+Tabla1[[#This Row],[mto_pim]]-Tabla1[[#This Row],[TRANSF ESC2 ]]</f>
        <v>2070</v>
      </c>
      <c r="EF193" s="76">
        <f>+Tabla1[[#This Row],[mto_pim]]-Tabla1[[#This Row],[TRANFS ESC 3 ]]</f>
        <v>2069.4899999999998</v>
      </c>
      <c r="EG193" s="76">
        <f>+IFERROR(VLOOKUP(Tabla1[[#This Row],[COD SE]],HISTORICO,4,0),0)</f>
        <v>0</v>
      </c>
      <c r="EH193" s="76">
        <f>+IFERROR(VLOOKUP(Tabla1[[#This Row],[COD SE]],HISTORICO,5,0),0)</f>
        <v>0</v>
      </c>
      <c r="EI193" s="76">
        <f>+IFERROR(VLOOKUP(Tabla1[[#This Row],[COD SE]],HISTORICO,6,0),0)</f>
        <v>0</v>
      </c>
      <c r="EJ193" s="76">
        <f>+IFERROR(VLOOKUP(Tabla1[[#This Row],[COD SE]],HISTORICO,7,0),0)</f>
        <v>0</v>
      </c>
      <c r="EK193" s="76">
        <f>+IFERROR(VLOOKUP(Tabla1[[#This Row],[COD SE]],HISTORICO,8,0),0)</f>
        <v>0</v>
      </c>
      <c r="EL193" s="76">
        <f>+IFERROR(VLOOKUP(Tabla1[[#This Row],[COD SE]],HISTORICO,9,0),0)</f>
        <v>0</v>
      </c>
      <c r="EM193" s="76">
        <f>+IFERROR(VLOOKUP(Tabla1[[#This Row],[COD SE]],HISTORICO,10,0),0)</f>
        <v>0</v>
      </c>
      <c r="EN193" s="76">
        <f>+IFERROR(VLOOKUP(Tabla1[[#This Row],[COD SE]],HISTORICO,11,0),0)</f>
        <v>0</v>
      </c>
      <c r="EO193" s="76">
        <f>+IFERROR(VLOOKUP(Tabla1[[#This Row],[COD SE]],HISTORICO,12,0),0)</f>
        <v>0</v>
      </c>
      <c r="EP193" s="58">
        <f>+SUM(Tabla1[[#This Row],[EJECUTADO 01]:[EJECUTADO 03]])</f>
        <v>0</v>
      </c>
      <c r="EQ193" s="58">
        <f>+SUM(Tabla1[[#This Row],[EJECUTADO 04]:[EJECUTADO 06]])</f>
        <v>0</v>
      </c>
      <c r="ER193" s="58">
        <f>+SUM(Tabla1[[#This Row],[EJECUTADO 07]:[EJECUTADO 09]])</f>
        <v>2069.4899999999998</v>
      </c>
      <c r="ES193" s="58">
        <f>+SUM(Tabla1[[#This Row],[PF OCTUBRE]:[PF DICIEMBRE
]])</f>
        <v>0</v>
      </c>
      <c r="ET193" s="58">
        <f>+SUM(Tabla1[[#This Row],[EJECUTADO 01]:[EJECUTADO 09]])</f>
        <v>2069.4899999999998</v>
      </c>
    </row>
    <row r="194" spans="1:150" x14ac:dyDescent="0.2">
      <c r="A194" s="369">
        <v>2025</v>
      </c>
      <c r="B194" s="369" t="s">
        <v>1969</v>
      </c>
      <c r="C194" s="369" t="s">
        <v>1970</v>
      </c>
      <c r="D194" s="369" t="s">
        <v>1971</v>
      </c>
      <c r="E194" s="369">
        <v>1650</v>
      </c>
      <c r="F194" s="369" t="s">
        <v>1599</v>
      </c>
      <c r="G194" s="369" t="s">
        <v>1999</v>
      </c>
      <c r="H194" s="369" t="s">
        <v>1606</v>
      </c>
      <c r="I194" s="369" t="s">
        <v>2000</v>
      </c>
      <c r="J194" s="369" t="s">
        <v>2037</v>
      </c>
      <c r="K194" s="369" t="s">
        <v>1975</v>
      </c>
      <c r="L194" s="369" t="s">
        <v>2034</v>
      </c>
      <c r="M194" s="369" t="s">
        <v>2038</v>
      </c>
      <c r="N194" s="369">
        <v>3</v>
      </c>
      <c r="O194" s="369" t="s">
        <v>2046</v>
      </c>
      <c r="P194" s="369" t="s">
        <v>2032</v>
      </c>
      <c r="Q194" s="369">
        <v>43</v>
      </c>
      <c r="R194" s="369">
        <v>0</v>
      </c>
      <c r="S194" s="369">
        <v>0</v>
      </c>
      <c r="T194" s="369">
        <v>0</v>
      </c>
      <c r="U194" s="369">
        <v>10</v>
      </c>
      <c r="V194" s="369" t="s">
        <v>1980</v>
      </c>
      <c r="W194" s="369" t="s">
        <v>1981</v>
      </c>
      <c r="X194" s="369" t="s">
        <v>1982</v>
      </c>
      <c r="Y194" s="369" t="s">
        <v>1983</v>
      </c>
      <c r="Z194" s="369" t="s">
        <v>1984</v>
      </c>
      <c r="AA194" s="369" t="s">
        <v>2004</v>
      </c>
      <c r="AB194" s="369" t="s">
        <v>1986</v>
      </c>
      <c r="AC194" s="369" t="s">
        <v>1656</v>
      </c>
      <c r="AD194" s="369" t="s">
        <v>1657</v>
      </c>
      <c r="AE194" s="369" t="s">
        <v>1658</v>
      </c>
      <c r="AF194" s="369" t="s">
        <v>1658</v>
      </c>
      <c r="AG194" s="369" t="s">
        <v>1659</v>
      </c>
      <c r="AH194" s="369">
        <v>0</v>
      </c>
      <c r="AI194" s="369">
        <v>182277</v>
      </c>
      <c r="AJ194" s="369">
        <v>182277</v>
      </c>
      <c r="AK194" s="370">
        <v>182277</v>
      </c>
      <c r="AL194" s="370">
        <v>182277</v>
      </c>
      <c r="AM194" s="370">
        <v>15087.5</v>
      </c>
      <c r="AN194" s="370">
        <v>15087.5</v>
      </c>
      <c r="AO194" s="370">
        <v>11567.08</v>
      </c>
      <c r="AP194" s="370">
        <v>15087.5</v>
      </c>
      <c r="AQ194" s="370">
        <v>15087.5</v>
      </c>
      <c r="AR194" s="370">
        <v>15087.5</v>
      </c>
      <c r="AS194" s="370">
        <v>15087.5</v>
      </c>
      <c r="AT194" s="370">
        <v>24140</v>
      </c>
      <c r="AU194" s="370">
        <v>15087.5</v>
      </c>
      <c r="AV194" s="370">
        <v>15087.5</v>
      </c>
      <c r="AW194" s="370">
        <v>0</v>
      </c>
      <c r="AX194" s="370">
        <v>0</v>
      </c>
      <c r="AY194" s="370">
        <v>15087.5</v>
      </c>
      <c r="AZ194" s="370">
        <v>15087.5</v>
      </c>
      <c r="BA194" s="370">
        <v>11567.08</v>
      </c>
      <c r="BB194" s="370">
        <v>15087.5</v>
      </c>
      <c r="BC194" s="370">
        <v>15087.5</v>
      </c>
      <c r="BD194" s="370">
        <v>15087.5</v>
      </c>
      <c r="BE194" s="370">
        <v>15087.5</v>
      </c>
      <c r="BF194" s="370">
        <v>24140</v>
      </c>
      <c r="BG194" s="370">
        <v>6035</v>
      </c>
      <c r="BH194" s="370">
        <v>15087.5</v>
      </c>
      <c r="BI194" s="370">
        <v>0</v>
      </c>
      <c r="BJ194" s="370">
        <v>0</v>
      </c>
      <c r="BK194" s="370">
        <v>15087.5</v>
      </c>
      <c r="BL194" s="370">
        <v>15087.5</v>
      </c>
      <c r="BM194" s="370">
        <v>11567.08</v>
      </c>
      <c r="BN194" s="370">
        <v>13178.61</v>
      </c>
      <c r="BO194" s="370">
        <v>16996.39</v>
      </c>
      <c r="BP194" s="370">
        <v>15087.5</v>
      </c>
      <c r="BQ194" s="370">
        <v>15087.5</v>
      </c>
      <c r="BR194" s="370">
        <v>15087.5</v>
      </c>
      <c r="BS194" s="370">
        <v>15087.5</v>
      </c>
      <c r="BT194" s="370">
        <v>15087.5</v>
      </c>
      <c r="BU194" s="370">
        <v>0</v>
      </c>
      <c r="BV194" s="370">
        <v>0</v>
      </c>
      <c r="BW194" s="370">
        <v>15087.5</v>
      </c>
      <c r="BX194" s="370">
        <v>15087.5</v>
      </c>
      <c r="BY194" s="370">
        <v>11567.08</v>
      </c>
      <c r="BZ194" s="370">
        <v>15087.5</v>
      </c>
      <c r="CA194" s="370">
        <v>15087.5</v>
      </c>
      <c r="CB194" s="370">
        <v>15087.5</v>
      </c>
      <c r="CC194" s="370">
        <v>15087.5</v>
      </c>
      <c r="CD194" s="370">
        <v>15087.5</v>
      </c>
      <c r="CE194" s="370">
        <v>15087.5</v>
      </c>
      <c r="CF194" s="370">
        <v>15087.5</v>
      </c>
      <c r="CG194" s="370">
        <v>0</v>
      </c>
      <c r="CH194" s="370">
        <v>0</v>
      </c>
      <c r="CI194" s="48" t="s">
        <v>1987</v>
      </c>
      <c r="CJ194" s="48" t="s">
        <v>1990</v>
      </c>
      <c r="CK194" s="48" t="s">
        <v>1990</v>
      </c>
      <c r="CL194" s="48" t="s">
        <v>1990</v>
      </c>
      <c r="CM194" s="48" t="s">
        <v>1990</v>
      </c>
      <c r="CN194" s="48" t="s">
        <v>1992</v>
      </c>
      <c r="CO194" s="10" t="str">
        <f t="shared" si="41"/>
        <v>2.1.1.1.1.8</v>
      </c>
      <c r="CP194" s="10" t="str">
        <f>+VLOOKUP(Tabla1[[#This Row],[ESPECÍFICA]],CLASIFICADOR_,2,0)</f>
        <v>2.1.1.1.1.8 - PERSONAL DE LA LEY SERVIR (RÉGIMEN DEL SERVICIO CIVIL)</v>
      </c>
      <c r="CQ194" s="10" t="str">
        <f>+VLOOKUP(Tabla1[[#This Row],[ESPECÍFICA]],CLASIFICADOR_,3,0)</f>
        <v>02.SERVIR</v>
      </c>
      <c r="CR194" s="10" t="str">
        <f>+VLOOKUP(Tabla1[[#This Row],[ESPECÍFICA]],CLASIFICADOR_,4,0)</f>
        <v xml:space="preserve"> </v>
      </c>
      <c r="CS194" s="10">
        <f>+VLOOKUP(Tabla1[[#This Row],[ESPECÍFICA]],CLASIFICADOR_,5,0)</f>
        <v>0</v>
      </c>
      <c r="CT194" s="5" t="str">
        <f>+VLOOKUP(Tabla1[[#This Row],[ESPECÍFICA]],CLASIFICADOR_,6,0)</f>
        <v>N/R</v>
      </c>
      <c r="CU194" s="10" t="str">
        <f>+VLOOKUP(Tabla1[[#This Row],[ESPECÍFICA]],CLASIFICADOR_,7,0)</f>
        <v>N/R</v>
      </c>
      <c r="CV194" s="10">
        <f>+VLOOKUP(Tabla1[[#This Row],[ESPECÍFICA]],CLASIFICADOR_,8,0)</f>
        <v>0</v>
      </c>
      <c r="CW194" s="113" t="str">
        <f>+CONCATENATE("2.",Tabla1[[#This Row],[generica]])</f>
        <v>2.1.PERSONAL Y OBLIGACIONES SOCIALES</v>
      </c>
      <c r="CX194" s="10" t="str">
        <f t="shared" si="29"/>
        <v>0010-OA</v>
      </c>
      <c r="CY194" s="5" t="str">
        <f t="shared" si="30"/>
        <v>0010-OA</v>
      </c>
      <c r="CZ194" t="str">
        <f t="shared" si="31"/>
        <v>0010-OA</v>
      </c>
      <c r="DA194" s="113" t="str">
        <f>+CONCATENATE(Tabla1[[#This Row],[CC COMPLETO]],Tabla1[[#This Row],[ESPECÍFICA]])</f>
        <v>0010-OA2.1.1.1.1.8</v>
      </c>
      <c r="DB194" s="11">
        <f t="shared" si="32"/>
        <v>156407.08000000002</v>
      </c>
      <c r="DC194" s="11">
        <f t="shared" si="33"/>
        <v>147354.58000000002</v>
      </c>
      <c r="DD194" s="11">
        <f t="shared" si="34"/>
        <v>147354.58000000002</v>
      </c>
      <c r="DE194" s="11">
        <f t="shared" si="35"/>
        <v>0</v>
      </c>
      <c r="DF194" s="11">
        <f t="shared" si="36"/>
        <v>0</v>
      </c>
      <c r="DG194" s="11">
        <f t="shared" si="37"/>
        <v>34922.419999999984</v>
      </c>
      <c r="DH194" s="11">
        <f t="shared" si="38"/>
        <v>34922.419999999984</v>
      </c>
      <c r="DI194" s="12">
        <f t="shared" si="39"/>
        <v>0</v>
      </c>
      <c r="DJ194" s="77">
        <f>+SUM(Tabla1[[#This Row],[EJECUTADO 01]:[EJECUTADO 06]])</f>
        <v>87004.58</v>
      </c>
      <c r="DK194" s="78">
        <f>+Tabla1[[#This Row],[mto_devenga_01]]</f>
        <v>15087.5</v>
      </c>
      <c r="DL194" s="78">
        <f>+Tabla1[[#This Row],[mto_devenga_02]]</f>
        <v>15087.5</v>
      </c>
      <c r="DM194" s="78">
        <f>+Tabla1[[#This Row],[mto_devenga_03]]</f>
        <v>11567.08</v>
      </c>
      <c r="DN194" s="78">
        <f>+Tabla1[[#This Row],[mto_devenga_04]]</f>
        <v>15087.5</v>
      </c>
      <c r="DO194" s="78">
        <f>+Tabla1[[#This Row],[mto_devenga_05]]</f>
        <v>15087.5</v>
      </c>
      <c r="DP194" s="76">
        <f>+Tabla1[[#This Row],[mto_devenga_06]]</f>
        <v>15087.5</v>
      </c>
      <c r="DQ194" s="76">
        <f>+Tabla1[[#This Row],[mto_devenga_07]]</f>
        <v>15087.5</v>
      </c>
      <c r="DR194" s="76">
        <f>+Tabla1[[#This Row],[mto_devenga_08]]</f>
        <v>24140</v>
      </c>
      <c r="DS194" s="76">
        <f>+Tabla1[[#This Row],[mto_devenga_09]]</f>
        <v>6035</v>
      </c>
      <c r="DT194" s="76">
        <f>IFERROR(VLOOKUP(Tabla1[[#This Row],[COD SE]],PF_OCTUBRE,14,0),"0")</f>
        <v>15189.709999999994</v>
      </c>
      <c r="DU194" s="76">
        <f>IFERROR(VLOOKUP(Tabla1[[#This Row],[COD SE]],PF_OCTUBRE,15,0),"0")</f>
        <v>15189.709999999994</v>
      </c>
      <c r="DV194" s="76">
        <f>IFERROR(VLOOKUP(Tabla1[[#This Row],[COD SE]],PF_OCTUBRE,16,0),"0")</f>
        <v>15189.709999999994</v>
      </c>
      <c r="DW194" s="76">
        <f>+SUM(Tabla1[[#This Row],[EJECUTADO 01]:[PF DICIEMBRE
]])</f>
        <v>177836.21</v>
      </c>
      <c r="DX194" s="76">
        <f>IFERROR(VLOOKUP(Tabla1[[#This Row],[COD SE]],PF_OCTUBRE,18,0),"0")</f>
        <v>0</v>
      </c>
      <c r="DY194" s="76">
        <f>IFERROR(VLOOKUP(Tabla1[[#This Row],[COD SE]],PF_OCTUBRE,19,0),"0")</f>
        <v>4440.7900000000063</v>
      </c>
      <c r="DZ194" s="76">
        <f>IFERROR(VLOOKUP(Tabla1[[#This Row],[COD SE]],PF_OCTUBRE,20,0),"0")</f>
        <v>4440.7900000000063</v>
      </c>
      <c r="EA194" s="76">
        <f>+Tabla1[[#This Row],[TOTAL EJEC REAL]]+Tabla1[[#This Row],[SALDO FINAL]]</f>
        <v>182277</v>
      </c>
      <c r="EB194" s="76">
        <f>IFERROR(VLOOKUP(Tabla1[[#This Row],[COD SE]],PF_OCTUBRE,22,0),"0")</f>
        <v>19630.5</v>
      </c>
      <c r="EC194" s="76">
        <f>+IFERROR(VLOOKUP(Tabla1[[#This Row],[COD SE]],SALDO_ESC_2,7,0),0)</f>
        <v>0</v>
      </c>
      <c r="ED194" s="76">
        <f>+IFERROR(VLOOKUP(Tabla1[[#This Row],[COD SE]],SALDO_ESC_3,7,0),0)</f>
        <v>4440.7900000000063</v>
      </c>
      <c r="EE194" s="76">
        <f>+Tabla1[[#This Row],[mto_pim]]-Tabla1[[#This Row],[TRANSF ESC2 ]]</f>
        <v>182277</v>
      </c>
      <c r="EF194" s="76">
        <f>+Tabla1[[#This Row],[mto_pim]]-Tabla1[[#This Row],[TRANFS ESC 3 ]]</f>
        <v>177836.21</v>
      </c>
      <c r="EG194" s="76">
        <f>+IFERROR(VLOOKUP(Tabla1[[#This Row],[COD SE]],HISTORICO,4,0),0)</f>
        <v>15189.709999999994</v>
      </c>
      <c r="EH194" s="76">
        <f>+IFERROR(VLOOKUP(Tabla1[[#This Row],[COD SE]],HISTORICO,5,0),0)</f>
        <v>15189.709999999994</v>
      </c>
      <c r="EI194" s="76">
        <f>+IFERROR(VLOOKUP(Tabla1[[#This Row],[COD SE]],HISTORICO,6,0),0)</f>
        <v>15189.709999999994</v>
      </c>
      <c r="EJ194" s="76">
        <f>+IFERROR(VLOOKUP(Tabla1[[#This Row],[COD SE]],HISTORICO,7,0),0)</f>
        <v>15189.709999999994</v>
      </c>
      <c r="EK194" s="76">
        <f>+IFERROR(VLOOKUP(Tabla1[[#This Row],[COD SE]],HISTORICO,8,0),0)</f>
        <v>15189.709999999994</v>
      </c>
      <c r="EL194" s="76">
        <f>+IFERROR(VLOOKUP(Tabla1[[#This Row],[COD SE]],HISTORICO,9,0),0)</f>
        <v>15189.709999999994</v>
      </c>
      <c r="EM194" s="76">
        <f>+IFERROR(VLOOKUP(Tabla1[[#This Row],[COD SE]],HISTORICO,10,0),0)</f>
        <v>15189.709999999994</v>
      </c>
      <c r="EN194" s="76">
        <f>+IFERROR(VLOOKUP(Tabla1[[#This Row],[COD SE]],HISTORICO,11,0),0)</f>
        <v>15189.709999999994</v>
      </c>
      <c r="EO194" s="76">
        <f>+IFERROR(VLOOKUP(Tabla1[[#This Row],[COD SE]],HISTORICO,12,0),0)</f>
        <v>15189.709999999994</v>
      </c>
      <c r="EP194" s="58">
        <f>+SUM(Tabla1[[#This Row],[EJECUTADO 01]:[EJECUTADO 03]])</f>
        <v>41742.080000000002</v>
      </c>
      <c r="EQ194" s="58">
        <f>+SUM(Tabla1[[#This Row],[EJECUTADO 04]:[EJECUTADO 06]])</f>
        <v>45262.5</v>
      </c>
      <c r="ER194" s="58">
        <f>+SUM(Tabla1[[#This Row],[EJECUTADO 07]:[EJECUTADO 09]])</f>
        <v>45262.5</v>
      </c>
      <c r="ES194" s="58">
        <f>+SUM(Tabla1[[#This Row],[PF OCTUBRE]:[PF DICIEMBRE
]])</f>
        <v>45569.129999999983</v>
      </c>
      <c r="ET194" s="58">
        <f>+SUM(Tabla1[[#This Row],[EJECUTADO 01]:[EJECUTADO 09]])</f>
        <v>132267.08000000002</v>
      </c>
    </row>
    <row r="195" spans="1:150" x14ac:dyDescent="0.2">
      <c r="A195" s="369">
        <v>2025</v>
      </c>
      <c r="B195" s="369" t="s">
        <v>1969</v>
      </c>
      <c r="C195" s="369" t="s">
        <v>1970</v>
      </c>
      <c r="D195" s="369" t="s">
        <v>1971</v>
      </c>
      <c r="E195" s="369">
        <v>1650</v>
      </c>
      <c r="F195" s="369" t="s">
        <v>1599</v>
      </c>
      <c r="G195" s="369" t="s">
        <v>1999</v>
      </c>
      <c r="H195" s="369" t="s">
        <v>1606</v>
      </c>
      <c r="I195" s="369" t="s">
        <v>2000</v>
      </c>
      <c r="J195" s="369" t="s">
        <v>2037</v>
      </c>
      <c r="K195" s="369" t="s">
        <v>1975</v>
      </c>
      <c r="L195" s="369" t="s">
        <v>2034</v>
      </c>
      <c r="M195" s="369" t="s">
        <v>2038</v>
      </c>
      <c r="N195" s="369">
        <v>3</v>
      </c>
      <c r="O195" s="369" t="s">
        <v>2046</v>
      </c>
      <c r="P195" s="369" t="s">
        <v>2032</v>
      </c>
      <c r="Q195" s="369">
        <v>43</v>
      </c>
      <c r="R195" s="369">
        <v>0</v>
      </c>
      <c r="S195" s="369">
        <v>0</v>
      </c>
      <c r="T195" s="369">
        <v>0</v>
      </c>
      <c r="U195" s="369">
        <v>10</v>
      </c>
      <c r="V195" s="369" t="s">
        <v>1980</v>
      </c>
      <c r="W195" s="369" t="s">
        <v>1981</v>
      </c>
      <c r="X195" s="369" t="s">
        <v>1982</v>
      </c>
      <c r="Y195" s="369" t="s">
        <v>1983</v>
      </c>
      <c r="Z195" s="369" t="s">
        <v>1984</v>
      </c>
      <c r="AA195" s="369" t="s">
        <v>2004</v>
      </c>
      <c r="AB195" s="369" t="s">
        <v>1986</v>
      </c>
      <c r="AC195" s="369" t="s">
        <v>1656</v>
      </c>
      <c r="AD195" s="369" t="s">
        <v>1657</v>
      </c>
      <c r="AE195" s="369" t="s">
        <v>1664</v>
      </c>
      <c r="AF195" s="369" t="s">
        <v>1753</v>
      </c>
      <c r="AG195" s="369" t="s">
        <v>2051</v>
      </c>
      <c r="AH195" s="369">
        <v>0</v>
      </c>
      <c r="AI195" s="369">
        <v>49000</v>
      </c>
      <c r="AJ195" s="369">
        <v>49000</v>
      </c>
      <c r="AK195" s="370">
        <v>49000</v>
      </c>
      <c r="AL195" s="370">
        <v>49000</v>
      </c>
      <c r="AM195" s="370">
        <v>49000</v>
      </c>
      <c r="AN195" s="370">
        <v>0</v>
      </c>
      <c r="AO195" s="370">
        <v>0</v>
      </c>
      <c r="AP195" s="370">
        <v>0</v>
      </c>
      <c r="AQ195" s="370">
        <v>0</v>
      </c>
      <c r="AR195" s="370">
        <v>0</v>
      </c>
      <c r="AS195" s="370">
        <v>0</v>
      </c>
      <c r="AT195" s="370">
        <v>0</v>
      </c>
      <c r="AU195" s="370">
        <v>0</v>
      </c>
      <c r="AV195" s="370">
        <v>0</v>
      </c>
      <c r="AW195" s="370">
        <v>0</v>
      </c>
      <c r="AX195" s="370">
        <v>0</v>
      </c>
      <c r="AY195" s="370">
        <v>49000</v>
      </c>
      <c r="AZ195" s="370">
        <v>0</v>
      </c>
      <c r="BA195" s="370">
        <v>0</v>
      </c>
      <c r="BB195" s="370">
        <v>0</v>
      </c>
      <c r="BC195" s="370">
        <v>0</v>
      </c>
      <c r="BD195" s="370">
        <v>0</v>
      </c>
      <c r="BE195" s="370">
        <v>0</v>
      </c>
      <c r="BF195" s="370">
        <v>0</v>
      </c>
      <c r="BG195" s="370">
        <v>0</v>
      </c>
      <c r="BH195" s="370">
        <v>0</v>
      </c>
      <c r="BI195" s="370">
        <v>0</v>
      </c>
      <c r="BJ195" s="370">
        <v>0</v>
      </c>
      <c r="BK195" s="370">
        <v>49000</v>
      </c>
      <c r="BL195" s="370">
        <v>0</v>
      </c>
      <c r="BM195" s="370">
        <v>0</v>
      </c>
      <c r="BN195" s="370">
        <v>0</v>
      </c>
      <c r="BO195" s="370">
        <v>0</v>
      </c>
      <c r="BP195" s="370">
        <v>0</v>
      </c>
      <c r="BQ195" s="370">
        <v>0</v>
      </c>
      <c r="BR195" s="370">
        <v>0</v>
      </c>
      <c r="BS195" s="370">
        <v>0</v>
      </c>
      <c r="BT195" s="370">
        <v>0</v>
      </c>
      <c r="BU195" s="370">
        <v>0</v>
      </c>
      <c r="BV195" s="370">
        <v>0</v>
      </c>
      <c r="BW195" s="370">
        <v>49000</v>
      </c>
      <c r="BX195" s="370">
        <v>0</v>
      </c>
      <c r="BY195" s="370">
        <v>0</v>
      </c>
      <c r="BZ195" s="370">
        <v>0</v>
      </c>
      <c r="CA195" s="370">
        <v>0</v>
      </c>
      <c r="CB195" s="370">
        <v>0</v>
      </c>
      <c r="CC195" s="370">
        <v>0</v>
      </c>
      <c r="CD195" s="370">
        <v>0</v>
      </c>
      <c r="CE195" s="370">
        <v>0</v>
      </c>
      <c r="CF195" s="370">
        <v>0</v>
      </c>
      <c r="CG195" s="370">
        <v>0</v>
      </c>
      <c r="CH195" s="370">
        <v>0</v>
      </c>
      <c r="CI195" s="48" t="s">
        <v>1987</v>
      </c>
      <c r="CJ195" s="48" t="s">
        <v>1990</v>
      </c>
      <c r="CK195" s="48" t="s">
        <v>1990</v>
      </c>
      <c r="CL195" s="48" t="s">
        <v>2005</v>
      </c>
      <c r="CM195" s="48" t="s">
        <v>1991</v>
      </c>
      <c r="CN195" s="48" t="s">
        <v>2020</v>
      </c>
      <c r="CO195" s="10" t="str">
        <f t="shared" si="41"/>
        <v>2.1.1.9.3.14</v>
      </c>
      <c r="CP195" s="10" t="str">
        <f>+VLOOKUP(Tabla1[[#This Row],[ESPECÍFICA]],CLASIFICADOR_,2,0)</f>
        <v>2.1.1.9.3.14 - OTROS BONOS EXTRAORDINARIOS PERSONAL CAS</v>
      </c>
      <c r="CQ195" s="10" t="str">
        <f>+VLOOKUP(Tabla1[[#This Row],[ESPECÍFICA]],CLASIFICADOR_,3,0)</f>
        <v>01.CAS</v>
      </c>
      <c r="CR195" s="10" t="str">
        <f>+VLOOKUP(Tabla1[[#This Row],[ESPECÍFICA]],CLASIFICADOR_,4,0)</f>
        <v xml:space="preserve"> </v>
      </c>
      <c r="CS195" s="10">
        <f>+VLOOKUP(Tabla1[[#This Row],[ESPECÍFICA]],CLASIFICADOR_,5,0)</f>
        <v>0</v>
      </c>
      <c r="CT195" s="5" t="str">
        <f>+VLOOKUP(Tabla1[[#This Row],[ESPECÍFICA]],CLASIFICADOR_,6,0)</f>
        <v>N/R</v>
      </c>
      <c r="CU195" s="10" t="str">
        <f>+VLOOKUP(Tabla1[[#This Row],[ESPECÍFICA]],CLASIFICADOR_,7,0)</f>
        <v>N/R</v>
      </c>
      <c r="CV195" s="10">
        <f>+VLOOKUP(Tabla1[[#This Row],[ESPECÍFICA]],CLASIFICADOR_,8,0)</f>
        <v>0</v>
      </c>
      <c r="CW195" s="113" t="str">
        <f>+CONCATENATE("2.",Tabla1[[#This Row],[generica]])</f>
        <v>2.1.PERSONAL Y OBLIGACIONES SOCIALES</v>
      </c>
      <c r="CX195" s="10" t="str">
        <f t="shared" si="29"/>
        <v>0010-OA</v>
      </c>
      <c r="CY195" s="5" t="str">
        <f t="shared" si="30"/>
        <v>0010-OA</v>
      </c>
      <c r="CZ195" t="str">
        <f t="shared" si="31"/>
        <v>0010-OA</v>
      </c>
      <c r="DA195" s="113" t="str">
        <f>+CONCATENATE(Tabla1[[#This Row],[CC COMPLETO]],Tabla1[[#This Row],[ESPECÍFICA]])</f>
        <v>0010-OA2.1.1.9.3.14</v>
      </c>
      <c r="DB195" s="11">
        <f t="shared" si="32"/>
        <v>49000</v>
      </c>
      <c r="DC195" s="11">
        <f t="shared" si="33"/>
        <v>49000</v>
      </c>
      <c r="DD195" s="11">
        <f t="shared" si="34"/>
        <v>49000</v>
      </c>
      <c r="DE195" s="11">
        <f t="shared" si="35"/>
        <v>0</v>
      </c>
      <c r="DF195" s="11">
        <f t="shared" si="36"/>
        <v>0</v>
      </c>
      <c r="DG195" s="11">
        <f t="shared" si="37"/>
        <v>0</v>
      </c>
      <c r="DH195" s="11">
        <f t="shared" si="38"/>
        <v>0</v>
      </c>
      <c r="DI195" s="12">
        <f t="shared" si="39"/>
        <v>0</v>
      </c>
      <c r="DJ195" s="77">
        <f>+SUM(Tabla1[[#This Row],[EJECUTADO 01]:[EJECUTADO 06]])</f>
        <v>49000</v>
      </c>
      <c r="DK195" s="78">
        <f>+Tabla1[[#This Row],[mto_devenga_01]]</f>
        <v>49000</v>
      </c>
      <c r="DL195" s="78">
        <f>+Tabla1[[#This Row],[mto_devenga_02]]</f>
        <v>0</v>
      </c>
      <c r="DM195" s="78">
        <f>+Tabla1[[#This Row],[mto_devenga_03]]</f>
        <v>0</v>
      </c>
      <c r="DN195" s="78">
        <f>+Tabla1[[#This Row],[mto_devenga_04]]</f>
        <v>0</v>
      </c>
      <c r="DO195" s="78">
        <f>+Tabla1[[#This Row],[mto_devenga_05]]</f>
        <v>0</v>
      </c>
      <c r="DP195" s="76">
        <f>+Tabla1[[#This Row],[mto_devenga_06]]</f>
        <v>0</v>
      </c>
      <c r="DQ195" s="76">
        <f>+Tabla1[[#This Row],[mto_devenga_07]]</f>
        <v>0</v>
      </c>
      <c r="DR195" s="76">
        <f>+Tabla1[[#This Row],[mto_devenga_08]]</f>
        <v>0</v>
      </c>
      <c r="DS195" s="76">
        <f>+Tabla1[[#This Row],[mto_devenga_09]]</f>
        <v>0</v>
      </c>
      <c r="DT195" s="76">
        <f>IFERROR(VLOOKUP(Tabla1[[#This Row],[COD SE]],PF_OCTUBRE,14,0),"0")</f>
        <v>0</v>
      </c>
      <c r="DU195" s="76">
        <f>IFERROR(VLOOKUP(Tabla1[[#This Row],[COD SE]],PF_OCTUBRE,15,0),"0")</f>
        <v>0</v>
      </c>
      <c r="DV195" s="76">
        <f>IFERROR(VLOOKUP(Tabla1[[#This Row],[COD SE]],PF_OCTUBRE,16,0),"0")</f>
        <v>0</v>
      </c>
      <c r="DW195" s="76">
        <f>+SUM(Tabla1[[#This Row],[EJECUTADO 01]:[PF DICIEMBRE
]])</f>
        <v>49000</v>
      </c>
      <c r="DX195" s="76">
        <f>IFERROR(VLOOKUP(Tabla1[[#This Row],[COD SE]],PF_OCTUBRE,18,0),"0")</f>
        <v>0</v>
      </c>
      <c r="DY195" s="76">
        <f>IFERROR(VLOOKUP(Tabla1[[#This Row],[COD SE]],PF_OCTUBRE,19,0),"0")</f>
        <v>0</v>
      </c>
      <c r="DZ195" s="76">
        <f>IFERROR(VLOOKUP(Tabla1[[#This Row],[COD SE]],PF_OCTUBRE,20,0),"0")</f>
        <v>0</v>
      </c>
      <c r="EA195" s="76">
        <f>+Tabla1[[#This Row],[TOTAL EJEC REAL]]+Tabla1[[#This Row],[SALDO FINAL]]</f>
        <v>49000</v>
      </c>
      <c r="EB195" s="76">
        <f>IFERROR(VLOOKUP(Tabla1[[#This Row],[COD SE]],PF_OCTUBRE,22,0),"0")</f>
        <v>0</v>
      </c>
      <c r="EC195" s="76">
        <f>+IFERROR(VLOOKUP(Tabla1[[#This Row],[COD SE]],SALDO_ESC_2,7,0),0)</f>
        <v>0</v>
      </c>
      <c r="ED195" s="76">
        <f>+IFERROR(VLOOKUP(Tabla1[[#This Row],[COD SE]],SALDO_ESC_3,7,0),0)</f>
        <v>0</v>
      </c>
      <c r="EE195" s="76">
        <f>+Tabla1[[#This Row],[mto_pim]]-Tabla1[[#This Row],[TRANSF ESC2 ]]</f>
        <v>49000</v>
      </c>
      <c r="EF195" s="76">
        <f>+Tabla1[[#This Row],[mto_pim]]-Tabla1[[#This Row],[TRANFS ESC 3 ]]</f>
        <v>49000</v>
      </c>
      <c r="EG195" s="76">
        <f>+IFERROR(VLOOKUP(Tabla1[[#This Row],[COD SE]],HISTORICO,4,0),0)</f>
        <v>55200</v>
      </c>
      <c r="EH195" s="76">
        <f>+IFERROR(VLOOKUP(Tabla1[[#This Row],[COD SE]],HISTORICO,5,0),0)</f>
        <v>0</v>
      </c>
      <c r="EI195" s="76">
        <f>+IFERROR(VLOOKUP(Tabla1[[#This Row],[COD SE]],HISTORICO,6,0),0)</f>
        <v>0</v>
      </c>
      <c r="EJ195" s="76">
        <f>+IFERROR(VLOOKUP(Tabla1[[#This Row],[COD SE]],HISTORICO,7,0),0)</f>
        <v>0</v>
      </c>
      <c r="EK195" s="76">
        <f>+IFERROR(VLOOKUP(Tabla1[[#This Row],[COD SE]],HISTORICO,8,0),0)</f>
        <v>0</v>
      </c>
      <c r="EL195" s="76">
        <f>+IFERROR(VLOOKUP(Tabla1[[#This Row],[COD SE]],HISTORICO,9,0),0)</f>
        <v>0</v>
      </c>
      <c r="EM195" s="76">
        <f>+IFERROR(VLOOKUP(Tabla1[[#This Row],[COD SE]],HISTORICO,10,0),0)</f>
        <v>0</v>
      </c>
      <c r="EN195" s="76">
        <f>+IFERROR(VLOOKUP(Tabla1[[#This Row],[COD SE]],HISTORICO,11,0),0)</f>
        <v>0</v>
      </c>
      <c r="EO195" s="76">
        <f>+IFERROR(VLOOKUP(Tabla1[[#This Row],[COD SE]],HISTORICO,12,0),0)</f>
        <v>0</v>
      </c>
      <c r="EP195" s="58">
        <f>+SUM(Tabla1[[#This Row],[EJECUTADO 01]:[EJECUTADO 03]])</f>
        <v>49000</v>
      </c>
      <c r="EQ195" s="58">
        <f>+SUM(Tabla1[[#This Row],[EJECUTADO 04]:[EJECUTADO 06]])</f>
        <v>0</v>
      </c>
      <c r="ER195" s="58">
        <f>+SUM(Tabla1[[#This Row],[EJECUTADO 07]:[EJECUTADO 09]])</f>
        <v>0</v>
      </c>
      <c r="ES195" s="58">
        <f>+SUM(Tabla1[[#This Row],[PF OCTUBRE]:[PF DICIEMBRE
]])</f>
        <v>0</v>
      </c>
      <c r="ET195" s="58">
        <f>+SUM(Tabla1[[#This Row],[EJECUTADO 01]:[EJECUTADO 09]])</f>
        <v>49000</v>
      </c>
    </row>
    <row r="196" spans="1:150" x14ac:dyDescent="0.2">
      <c r="A196" s="369">
        <v>2025</v>
      </c>
      <c r="B196" s="369" t="s">
        <v>1969</v>
      </c>
      <c r="C196" s="369" t="s">
        <v>1970</v>
      </c>
      <c r="D196" s="369" t="s">
        <v>1971</v>
      </c>
      <c r="E196" s="369">
        <v>1650</v>
      </c>
      <c r="F196" s="369" t="s">
        <v>1599</v>
      </c>
      <c r="G196" s="369" t="s">
        <v>1999</v>
      </c>
      <c r="H196" s="369" t="s">
        <v>1606</v>
      </c>
      <c r="I196" s="369" t="s">
        <v>2000</v>
      </c>
      <c r="J196" s="369" t="s">
        <v>2037</v>
      </c>
      <c r="K196" s="369" t="s">
        <v>1975</v>
      </c>
      <c r="L196" s="369" t="s">
        <v>2034</v>
      </c>
      <c r="M196" s="369" t="s">
        <v>2038</v>
      </c>
      <c r="N196" s="369">
        <v>3</v>
      </c>
      <c r="O196" s="369" t="s">
        <v>2046</v>
      </c>
      <c r="P196" s="369" t="s">
        <v>2032</v>
      </c>
      <c r="Q196" s="369">
        <v>43</v>
      </c>
      <c r="R196" s="369">
        <v>0</v>
      </c>
      <c r="S196" s="369">
        <v>0</v>
      </c>
      <c r="T196" s="369">
        <v>0</v>
      </c>
      <c r="U196" s="369">
        <v>10</v>
      </c>
      <c r="V196" s="369" t="s">
        <v>1980</v>
      </c>
      <c r="W196" s="369" t="s">
        <v>1981</v>
      </c>
      <c r="X196" s="369" t="s">
        <v>1982</v>
      </c>
      <c r="Y196" s="369" t="s">
        <v>1983</v>
      </c>
      <c r="Z196" s="369" t="s">
        <v>1984</v>
      </c>
      <c r="AA196" s="369" t="s">
        <v>2004</v>
      </c>
      <c r="AB196" s="369" t="s">
        <v>1986</v>
      </c>
      <c r="AC196" s="369" t="s">
        <v>1672</v>
      </c>
      <c r="AD196" s="369" t="s">
        <v>1673</v>
      </c>
      <c r="AE196" s="369" t="s">
        <v>1786</v>
      </c>
      <c r="AF196" s="369" t="s">
        <v>1791</v>
      </c>
      <c r="AG196" s="369" t="s">
        <v>1792</v>
      </c>
      <c r="AH196" s="369">
        <v>23000</v>
      </c>
      <c r="AI196" s="369">
        <v>-10456</v>
      </c>
      <c r="AJ196" s="369">
        <v>12544</v>
      </c>
      <c r="AK196" s="370">
        <v>12356.24</v>
      </c>
      <c r="AL196" s="370">
        <v>12356.24</v>
      </c>
      <c r="AM196" s="370">
        <v>0</v>
      </c>
      <c r="AN196" s="370">
        <v>0</v>
      </c>
      <c r="AO196" s="370">
        <v>0</v>
      </c>
      <c r="AP196" s="370">
        <v>0</v>
      </c>
      <c r="AQ196" s="370">
        <v>0</v>
      </c>
      <c r="AR196" s="370">
        <v>12356.24</v>
      </c>
      <c r="AS196" s="370">
        <v>0</v>
      </c>
      <c r="AT196" s="370">
        <v>0</v>
      </c>
      <c r="AU196" s="370">
        <v>0</v>
      </c>
      <c r="AV196" s="370">
        <v>0</v>
      </c>
      <c r="AW196" s="370">
        <v>0</v>
      </c>
      <c r="AX196" s="370">
        <v>0</v>
      </c>
      <c r="AY196" s="370">
        <v>0</v>
      </c>
      <c r="AZ196" s="370">
        <v>0</v>
      </c>
      <c r="BA196" s="370">
        <v>0</v>
      </c>
      <c r="BB196" s="370">
        <v>0</v>
      </c>
      <c r="BC196" s="370">
        <v>0</v>
      </c>
      <c r="BD196" s="370">
        <v>0</v>
      </c>
      <c r="BE196" s="370">
        <v>12356.24</v>
      </c>
      <c r="BF196" s="370">
        <v>0</v>
      </c>
      <c r="BG196" s="370">
        <v>0</v>
      </c>
      <c r="BH196" s="370">
        <v>0</v>
      </c>
      <c r="BI196" s="370">
        <v>0</v>
      </c>
      <c r="BJ196" s="370">
        <v>0</v>
      </c>
      <c r="BK196" s="370">
        <v>0</v>
      </c>
      <c r="BL196" s="370">
        <v>0</v>
      </c>
      <c r="BM196" s="370">
        <v>0</v>
      </c>
      <c r="BN196" s="370">
        <v>0</v>
      </c>
      <c r="BO196" s="370">
        <v>0</v>
      </c>
      <c r="BP196" s="370">
        <v>0</v>
      </c>
      <c r="BQ196" s="370">
        <v>12356.24</v>
      </c>
      <c r="BR196" s="370">
        <v>0</v>
      </c>
      <c r="BS196" s="370">
        <v>0</v>
      </c>
      <c r="BT196" s="370">
        <v>0</v>
      </c>
      <c r="BU196" s="370">
        <v>0</v>
      </c>
      <c r="BV196" s="370">
        <v>0</v>
      </c>
      <c r="BW196" s="370">
        <v>0</v>
      </c>
      <c r="BX196" s="370">
        <v>0</v>
      </c>
      <c r="BY196" s="370">
        <v>0</v>
      </c>
      <c r="BZ196" s="370">
        <v>0</v>
      </c>
      <c r="CA196" s="370">
        <v>0</v>
      </c>
      <c r="CB196" s="370">
        <v>12356.24</v>
      </c>
      <c r="CC196" s="370">
        <v>0</v>
      </c>
      <c r="CD196" s="370">
        <v>0</v>
      </c>
      <c r="CE196" s="370">
        <v>0</v>
      </c>
      <c r="CF196" s="370">
        <v>0</v>
      </c>
      <c r="CG196" s="370">
        <v>0</v>
      </c>
      <c r="CH196" s="370">
        <v>0</v>
      </c>
      <c r="CI196" s="48" t="s">
        <v>1987</v>
      </c>
      <c r="CJ196" s="48" t="s">
        <v>1991</v>
      </c>
      <c r="CK196" s="48" t="s">
        <v>1987</v>
      </c>
      <c r="CL196" s="48" t="s">
        <v>1988</v>
      </c>
      <c r="CM196" s="48" t="s">
        <v>1991</v>
      </c>
      <c r="CN196" s="48" t="s">
        <v>1987</v>
      </c>
      <c r="CO196" s="10" t="str">
        <f t="shared" si="41"/>
        <v>2.3.2.6.3.2</v>
      </c>
      <c r="CP196" s="10" t="str">
        <f>+VLOOKUP(Tabla1[[#This Row],[ESPECÍFICA]],CLASIFICADOR_,2,0)</f>
        <v>2.3.2.6.3.2 - SEGURO DE VEHICULOS</v>
      </c>
      <c r="CQ196" s="10" t="str">
        <f>+VLOOKUP(Tabla1[[#This Row],[ESPECÍFICA]],CLASIFICADOR_,3,0)</f>
        <v>2.3.2.6 - SERVICIOS ADMINISTRATIVOS, FINANCIEROS Y DE SEGUROS</v>
      </c>
      <c r="CR196" s="10" t="str">
        <f>+VLOOKUP(Tabla1[[#This Row],[ESPECÍFICA]],CLASIFICADOR_,4,0)</f>
        <v xml:space="preserve"> </v>
      </c>
      <c r="CS196" s="10">
        <f>+VLOOKUP(Tabla1[[#This Row],[ESPECÍFICA]],CLASIFICADOR_,5,0)</f>
        <v>0</v>
      </c>
      <c r="CT196" s="5" t="str">
        <f>+VLOOKUP(Tabla1[[#This Row],[ESPECÍFICA]],CLASIFICADOR_,6,0)</f>
        <v>N/R</v>
      </c>
      <c r="CU196" s="10" t="str">
        <f>+VLOOKUP(Tabla1[[#This Row],[ESPECÍFICA]],CLASIFICADOR_,7,0)</f>
        <v>N/R</v>
      </c>
      <c r="CV196" s="10">
        <f>+VLOOKUP(Tabla1[[#This Row],[ESPECÍFICA]],CLASIFICADOR_,8,0)</f>
        <v>0</v>
      </c>
      <c r="CW196" s="113" t="str">
        <f>+CONCATENATE("2.",Tabla1[[#This Row],[generica]])</f>
        <v>2.3.BIENES Y SERVICIOS</v>
      </c>
      <c r="CX196" s="10" t="str">
        <f t="shared" si="29"/>
        <v>0010-OA</v>
      </c>
      <c r="CY196" s="5" t="str">
        <f t="shared" si="30"/>
        <v>0010-OA</v>
      </c>
      <c r="CZ196" t="str">
        <f t="shared" si="31"/>
        <v>0010-OA</v>
      </c>
      <c r="DA196" s="113" t="str">
        <f>+CONCATENATE(Tabla1[[#This Row],[CC COMPLETO]],Tabla1[[#This Row],[ESPECÍFICA]])</f>
        <v>0010-OA2.3.2.6.3.2</v>
      </c>
      <c r="DB196" s="11">
        <f t="shared" si="32"/>
        <v>12356.24</v>
      </c>
      <c r="DC196" s="11">
        <f t="shared" si="33"/>
        <v>12356.24</v>
      </c>
      <c r="DD196" s="11">
        <f t="shared" si="34"/>
        <v>12356.24</v>
      </c>
      <c r="DE196" s="11">
        <f t="shared" si="35"/>
        <v>187.76000000000022</v>
      </c>
      <c r="DF196" s="11">
        <f t="shared" si="36"/>
        <v>0</v>
      </c>
      <c r="DG196" s="11">
        <f t="shared" si="37"/>
        <v>0</v>
      </c>
      <c r="DH196" s="11">
        <f t="shared" si="38"/>
        <v>187.76000000000022</v>
      </c>
      <c r="DI196" s="12">
        <f t="shared" si="39"/>
        <v>0.53722782608695652</v>
      </c>
      <c r="DJ196" s="77">
        <f>+SUM(Tabla1[[#This Row],[EJECUTADO 01]:[EJECUTADO 06]])</f>
        <v>0</v>
      </c>
      <c r="DK196" s="78">
        <f>+Tabla1[[#This Row],[mto_devenga_01]]</f>
        <v>0</v>
      </c>
      <c r="DL196" s="78">
        <f>+Tabla1[[#This Row],[mto_devenga_02]]</f>
        <v>0</v>
      </c>
      <c r="DM196" s="78">
        <f>+Tabla1[[#This Row],[mto_devenga_03]]</f>
        <v>0</v>
      </c>
      <c r="DN196" s="78">
        <f>+Tabla1[[#This Row],[mto_devenga_04]]</f>
        <v>0</v>
      </c>
      <c r="DO196" s="78">
        <f>+Tabla1[[#This Row],[mto_devenga_05]]</f>
        <v>0</v>
      </c>
      <c r="DP196" s="76">
        <f>+Tabla1[[#This Row],[mto_devenga_06]]</f>
        <v>0</v>
      </c>
      <c r="DQ196" s="76">
        <f>+Tabla1[[#This Row],[mto_devenga_07]]</f>
        <v>12356.24</v>
      </c>
      <c r="DR196" s="76">
        <f>+Tabla1[[#This Row],[mto_devenga_08]]</f>
        <v>0</v>
      </c>
      <c r="DS196" s="76">
        <f>+Tabla1[[#This Row],[mto_devenga_09]]</f>
        <v>0</v>
      </c>
      <c r="DT196" s="76">
        <f>IFERROR(VLOOKUP(Tabla1[[#This Row],[COD SE]],PF_OCTUBRE,14,0),"0")</f>
        <v>0</v>
      </c>
      <c r="DU196" s="76">
        <f>IFERROR(VLOOKUP(Tabla1[[#This Row],[COD SE]],PF_OCTUBRE,15,0),"0")</f>
        <v>0</v>
      </c>
      <c r="DV196" s="76">
        <f>IFERROR(VLOOKUP(Tabla1[[#This Row],[COD SE]],PF_OCTUBRE,16,0),"0")</f>
        <v>187.76</v>
      </c>
      <c r="DW196" s="76">
        <f>+SUM(Tabla1[[#This Row],[EJECUTADO 01]:[PF DICIEMBRE
]])</f>
        <v>12544</v>
      </c>
      <c r="DX196" s="76">
        <f>IFERROR(VLOOKUP(Tabla1[[#This Row],[COD SE]],PF_OCTUBRE,18,0),"0")</f>
        <v>0</v>
      </c>
      <c r="DY196" s="76">
        <f>IFERROR(VLOOKUP(Tabla1[[#This Row],[COD SE]],PF_OCTUBRE,19,0),"0")</f>
        <v>0</v>
      </c>
      <c r="DZ196" s="76">
        <f>IFERROR(VLOOKUP(Tabla1[[#This Row],[COD SE]],PF_OCTUBRE,20,0),"0")</f>
        <v>0</v>
      </c>
      <c r="EA196" s="76">
        <f>+Tabla1[[#This Row],[TOTAL EJEC REAL]]+Tabla1[[#This Row],[SALDO FINAL]]</f>
        <v>12544</v>
      </c>
      <c r="EB196" s="76">
        <f>IFERROR(VLOOKUP(Tabla1[[#This Row],[COD SE]],PF_OCTUBRE,22,0),"0")</f>
        <v>187.76</v>
      </c>
      <c r="EC196" s="76">
        <f>+IFERROR(VLOOKUP(Tabla1[[#This Row],[COD SE]],SALDO_ESC_2,7,0),0)</f>
        <v>0</v>
      </c>
      <c r="ED196" s="76">
        <f>+IFERROR(VLOOKUP(Tabla1[[#This Row],[COD SE]],SALDO_ESC_3,7,0),0)</f>
        <v>0</v>
      </c>
      <c r="EE196" s="76">
        <f>+Tabla1[[#This Row],[mto_pim]]-Tabla1[[#This Row],[TRANSF ESC2 ]]</f>
        <v>12544</v>
      </c>
      <c r="EF196" s="76">
        <f>+Tabla1[[#This Row],[mto_pim]]-Tabla1[[#This Row],[TRANFS ESC 3 ]]</f>
        <v>12544</v>
      </c>
      <c r="EG196" s="76">
        <f>+IFERROR(VLOOKUP(Tabla1[[#This Row],[COD SE]],HISTORICO,4,0),0)</f>
        <v>0</v>
      </c>
      <c r="EH196" s="76">
        <f>+IFERROR(VLOOKUP(Tabla1[[#This Row],[COD SE]],HISTORICO,5,0),0)</f>
        <v>0</v>
      </c>
      <c r="EI196" s="76">
        <f>+IFERROR(VLOOKUP(Tabla1[[#This Row],[COD SE]],HISTORICO,6,0),0)</f>
        <v>0</v>
      </c>
      <c r="EJ196" s="76">
        <f>+IFERROR(VLOOKUP(Tabla1[[#This Row],[COD SE]],HISTORICO,7,0),0)</f>
        <v>0</v>
      </c>
      <c r="EK196" s="76">
        <f>+IFERROR(VLOOKUP(Tabla1[[#This Row],[COD SE]],HISTORICO,8,0),0)</f>
        <v>0</v>
      </c>
      <c r="EL196" s="76">
        <f>+IFERROR(VLOOKUP(Tabla1[[#This Row],[COD SE]],HISTORICO,9,0),0)</f>
        <v>0</v>
      </c>
      <c r="EM196" s="76">
        <f>+IFERROR(VLOOKUP(Tabla1[[#This Row],[COD SE]],HISTORICO,10,0),0)</f>
        <v>12544</v>
      </c>
      <c r="EN196" s="76">
        <f>+IFERROR(VLOOKUP(Tabla1[[#This Row],[COD SE]],HISTORICO,11,0),0)</f>
        <v>0</v>
      </c>
      <c r="EO196" s="76">
        <f>+IFERROR(VLOOKUP(Tabla1[[#This Row],[COD SE]],HISTORICO,12,0),0)</f>
        <v>0</v>
      </c>
      <c r="EP196" s="58">
        <f>+SUM(Tabla1[[#This Row],[EJECUTADO 01]:[EJECUTADO 03]])</f>
        <v>0</v>
      </c>
      <c r="EQ196" s="58">
        <f>+SUM(Tabla1[[#This Row],[EJECUTADO 04]:[EJECUTADO 06]])</f>
        <v>0</v>
      </c>
      <c r="ER196" s="58">
        <f>+SUM(Tabla1[[#This Row],[EJECUTADO 07]:[EJECUTADO 09]])</f>
        <v>12356.24</v>
      </c>
      <c r="ES196" s="58">
        <f>+SUM(Tabla1[[#This Row],[PF OCTUBRE]:[PF DICIEMBRE
]])</f>
        <v>187.76</v>
      </c>
      <c r="ET196" s="58">
        <f>+SUM(Tabla1[[#This Row],[EJECUTADO 01]:[EJECUTADO 09]])</f>
        <v>12356.24</v>
      </c>
    </row>
    <row r="197" spans="1:150" x14ac:dyDescent="0.2">
      <c r="A197" s="369">
        <v>2025</v>
      </c>
      <c r="B197" s="369" t="s">
        <v>1969</v>
      </c>
      <c r="C197" s="369" t="s">
        <v>1970</v>
      </c>
      <c r="D197" s="369" t="s">
        <v>1971</v>
      </c>
      <c r="E197" s="369">
        <v>1650</v>
      </c>
      <c r="F197" s="369" t="s">
        <v>1599</v>
      </c>
      <c r="G197" s="369" t="s">
        <v>1999</v>
      </c>
      <c r="H197" s="369" t="s">
        <v>1606</v>
      </c>
      <c r="I197" s="369" t="s">
        <v>2000</v>
      </c>
      <c r="J197" s="369" t="s">
        <v>2037</v>
      </c>
      <c r="K197" s="369" t="s">
        <v>1975</v>
      </c>
      <c r="L197" s="369" t="s">
        <v>2034</v>
      </c>
      <c r="M197" s="369" t="s">
        <v>2038</v>
      </c>
      <c r="N197" s="369">
        <v>3</v>
      </c>
      <c r="O197" s="369" t="s">
        <v>2046</v>
      </c>
      <c r="P197" s="369" t="s">
        <v>2032</v>
      </c>
      <c r="Q197" s="369">
        <v>43</v>
      </c>
      <c r="R197" s="369">
        <v>0</v>
      </c>
      <c r="S197" s="369">
        <v>0</v>
      </c>
      <c r="T197" s="369">
        <v>0</v>
      </c>
      <c r="U197" s="369">
        <v>10</v>
      </c>
      <c r="V197" s="369" t="s">
        <v>1980</v>
      </c>
      <c r="W197" s="369" t="s">
        <v>1981</v>
      </c>
      <c r="X197" s="369" t="s">
        <v>1982</v>
      </c>
      <c r="Y197" s="369" t="s">
        <v>1983</v>
      </c>
      <c r="Z197" s="369" t="s">
        <v>1984</v>
      </c>
      <c r="AA197" s="369" t="s">
        <v>2004</v>
      </c>
      <c r="AB197" s="369" t="s">
        <v>1986</v>
      </c>
      <c r="AC197" s="369" t="s">
        <v>1672</v>
      </c>
      <c r="AD197" s="369" t="s">
        <v>1673</v>
      </c>
      <c r="AE197" s="369" t="s">
        <v>1786</v>
      </c>
      <c r="AF197" s="369" t="s">
        <v>1791</v>
      </c>
      <c r="AG197" s="369" t="s">
        <v>1794</v>
      </c>
      <c r="AH197" s="369">
        <v>10585</v>
      </c>
      <c r="AI197" s="369">
        <v>4850</v>
      </c>
      <c r="AJ197" s="369">
        <v>15435</v>
      </c>
      <c r="AK197" s="370">
        <v>15015.01</v>
      </c>
      <c r="AL197" s="370">
        <v>15015.01</v>
      </c>
      <c r="AM197" s="370">
        <v>5612.89</v>
      </c>
      <c r="AN197" s="370">
        <v>0</v>
      </c>
      <c r="AO197" s="370">
        <v>0</v>
      </c>
      <c r="AP197" s="370">
        <v>4722.2700000000004</v>
      </c>
      <c r="AQ197" s="370">
        <v>0</v>
      </c>
      <c r="AR197" s="370">
        <v>4426.74</v>
      </c>
      <c r="AS197" s="370">
        <v>253.11</v>
      </c>
      <c r="AT197" s="370">
        <v>0</v>
      </c>
      <c r="AU197" s="370">
        <v>0</v>
      </c>
      <c r="AV197" s="370">
        <v>0</v>
      </c>
      <c r="AW197" s="370">
        <v>0</v>
      </c>
      <c r="AX197" s="370">
        <v>0</v>
      </c>
      <c r="AY197" s="370">
        <v>0</v>
      </c>
      <c r="AZ197" s="370">
        <v>1779.67</v>
      </c>
      <c r="BA197" s="370">
        <v>305.02999999999997</v>
      </c>
      <c r="BB197" s="370">
        <v>0</v>
      </c>
      <c r="BC197" s="370">
        <v>0</v>
      </c>
      <c r="BD197" s="370">
        <v>0</v>
      </c>
      <c r="BE197" s="370">
        <v>830.72</v>
      </c>
      <c r="BF197" s="370">
        <v>1445.12</v>
      </c>
      <c r="BG197" s="370">
        <v>1095.8800000000001</v>
      </c>
      <c r="BH197" s="370">
        <v>0</v>
      </c>
      <c r="BI197" s="370">
        <v>0</v>
      </c>
      <c r="BJ197" s="370">
        <v>0</v>
      </c>
      <c r="BK197" s="370">
        <v>0</v>
      </c>
      <c r="BL197" s="370">
        <v>1779.67</v>
      </c>
      <c r="BM197" s="370">
        <v>305.02999999999997</v>
      </c>
      <c r="BN197" s="370">
        <v>0</v>
      </c>
      <c r="BO197" s="370">
        <v>0</v>
      </c>
      <c r="BP197" s="370">
        <v>0</v>
      </c>
      <c r="BQ197" s="370">
        <v>830.72</v>
      </c>
      <c r="BR197" s="370">
        <v>1445.12</v>
      </c>
      <c r="BS197" s="370">
        <v>1095.8800000000001</v>
      </c>
      <c r="BT197" s="370">
        <v>0</v>
      </c>
      <c r="BU197" s="370">
        <v>0</v>
      </c>
      <c r="BV197" s="370">
        <v>0</v>
      </c>
      <c r="BW197" s="370">
        <v>2084.6999999999998</v>
      </c>
      <c r="BX197" s="370">
        <v>0</v>
      </c>
      <c r="BY197" s="370">
        <v>0</v>
      </c>
      <c r="BZ197" s="370">
        <v>3118.61</v>
      </c>
      <c r="CA197" s="370">
        <v>0</v>
      </c>
      <c r="CB197" s="370">
        <v>0</v>
      </c>
      <c r="CC197" s="370">
        <v>253.11</v>
      </c>
      <c r="CD197" s="370">
        <v>0</v>
      </c>
      <c r="CE197" s="370">
        <v>0</v>
      </c>
      <c r="CF197" s="370">
        <v>0</v>
      </c>
      <c r="CG197" s="370">
        <v>0</v>
      </c>
      <c r="CH197" s="370">
        <v>0</v>
      </c>
      <c r="CI197" s="48" t="s">
        <v>1987</v>
      </c>
      <c r="CJ197" s="48" t="s">
        <v>1991</v>
      </c>
      <c r="CK197" s="48" t="s">
        <v>1987</v>
      </c>
      <c r="CL197" s="48" t="s">
        <v>1988</v>
      </c>
      <c r="CM197" s="48" t="s">
        <v>1991</v>
      </c>
      <c r="CN197" s="48" t="s">
        <v>1993</v>
      </c>
      <c r="CO197" s="10" t="str">
        <f t="shared" si="41"/>
        <v>2.3.2.6.3.4</v>
      </c>
      <c r="CP197" s="10" t="str">
        <f>+VLOOKUP(Tabla1[[#This Row],[ESPECÍFICA]],CLASIFICADOR_,2,0)</f>
        <v>2.3.2.6.3.4 - OTROS SEGUROS PERSONALES</v>
      </c>
      <c r="CQ197" s="10" t="str">
        <f>+VLOOKUP(Tabla1[[#This Row],[ESPECÍFICA]],CLASIFICADOR_,3,0)</f>
        <v>2.3.2.6 - SERVICIOS ADMINISTRATIVOS, FINANCIEROS Y DE SEGUROS</v>
      </c>
      <c r="CR197" s="10" t="str">
        <f>+VLOOKUP(Tabla1[[#This Row],[ESPECÍFICA]],CLASIFICADOR_,4,0)</f>
        <v xml:space="preserve"> </v>
      </c>
      <c r="CS197" s="10">
        <f>+VLOOKUP(Tabla1[[#This Row],[ESPECÍFICA]],CLASIFICADOR_,5,0)</f>
        <v>0</v>
      </c>
      <c r="CT197" s="5" t="str">
        <f>+VLOOKUP(Tabla1[[#This Row],[ESPECÍFICA]],CLASIFICADOR_,6,0)</f>
        <v>N/R</v>
      </c>
      <c r="CU197" s="10" t="str">
        <f>+VLOOKUP(Tabla1[[#This Row],[ESPECÍFICA]],CLASIFICADOR_,7,0)</f>
        <v>N/R</v>
      </c>
      <c r="CV197" s="10">
        <f>+VLOOKUP(Tabla1[[#This Row],[ESPECÍFICA]],CLASIFICADOR_,8,0)</f>
        <v>0</v>
      </c>
      <c r="CW197" s="113" t="str">
        <f>+CONCATENATE("2.",Tabla1[[#This Row],[generica]])</f>
        <v>2.3.BIENES Y SERVICIOS</v>
      </c>
      <c r="CX197" s="10" t="str">
        <f t="shared" si="29"/>
        <v>0010-OA</v>
      </c>
      <c r="CY197" s="5" t="str">
        <f t="shared" si="30"/>
        <v>0010-OA</v>
      </c>
      <c r="CZ197" t="str">
        <f t="shared" si="31"/>
        <v>0010-OA</v>
      </c>
      <c r="DA197" s="113" t="str">
        <f>+CONCATENATE(Tabla1[[#This Row],[CC COMPLETO]],Tabla1[[#This Row],[ESPECÍFICA]])</f>
        <v>0010-OA2.3.2.6.3.4</v>
      </c>
      <c r="DB197" s="11">
        <f t="shared" si="32"/>
        <v>15015.01</v>
      </c>
      <c r="DC197" s="11">
        <f t="shared" si="33"/>
        <v>5456.42</v>
      </c>
      <c r="DD197" s="11">
        <f t="shared" si="34"/>
        <v>5456.42</v>
      </c>
      <c r="DE197" s="11">
        <f t="shared" si="35"/>
        <v>419.98999999999978</v>
      </c>
      <c r="DF197" s="11">
        <f t="shared" si="36"/>
        <v>0</v>
      </c>
      <c r="DG197" s="11">
        <f t="shared" si="37"/>
        <v>9558.59</v>
      </c>
      <c r="DH197" s="11">
        <f t="shared" si="38"/>
        <v>9978.58</v>
      </c>
      <c r="DI197" s="12">
        <f t="shared" si="39"/>
        <v>0.5154860651865848</v>
      </c>
      <c r="DJ197" s="77">
        <f>+SUM(Tabla1[[#This Row],[EJECUTADO 01]:[EJECUTADO 06]])</f>
        <v>2084.6999999999998</v>
      </c>
      <c r="DK197" s="78">
        <f>+Tabla1[[#This Row],[mto_devenga_01]]</f>
        <v>0</v>
      </c>
      <c r="DL197" s="78">
        <f>+Tabla1[[#This Row],[mto_devenga_02]]</f>
        <v>1779.67</v>
      </c>
      <c r="DM197" s="78">
        <f>+Tabla1[[#This Row],[mto_devenga_03]]</f>
        <v>305.02999999999997</v>
      </c>
      <c r="DN197" s="78">
        <f>+Tabla1[[#This Row],[mto_devenga_04]]</f>
        <v>0</v>
      </c>
      <c r="DO197" s="78">
        <f>+Tabla1[[#This Row],[mto_devenga_05]]</f>
        <v>0</v>
      </c>
      <c r="DP197" s="76">
        <f>+Tabla1[[#This Row],[mto_devenga_06]]</f>
        <v>0</v>
      </c>
      <c r="DQ197" s="76">
        <f>+Tabla1[[#This Row],[mto_devenga_07]]</f>
        <v>830.72</v>
      </c>
      <c r="DR197" s="76">
        <f>+Tabla1[[#This Row],[mto_devenga_08]]</f>
        <v>1445.12</v>
      </c>
      <c r="DS197" s="76">
        <f>+Tabla1[[#This Row],[mto_devenga_09]]</f>
        <v>1095.8800000000001</v>
      </c>
      <c r="DT197" s="76">
        <f>IFERROR(VLOOKUP(Tabla1[[#This Row],[COD SE]],PF_OCTUBRE,14,0),"0")</f>
        <v>590.28</v>
      </c>
      <c r="DU197" s="76">
        <f>IFERROR(VLOOKUP(Tabla1[[#This Row],[COD SE]],PF_OCTUBRE,15,0),"0")</f>
        <v>8545.2099999999991</v>
      </c>
      <c r="DV197" s="76">
        <f>IFERROR(VLOOKUP(Tabla1[[#This Row],[COD SE]],PF_OCTUBRE,16,0),"0")</f>
        <v>843.08999999999992</v>
      </c>
      <c r="DW197" s="76">
        <f>+SUM(Tabla1[[#This Row],[EJECUTADO 01]:[PF DICIEMBRE
]])</f>
        <v>15435</v>
      </c>
      <c r="DX197" s="76">
        <f>IFERROR(VLOOKUP(Tabla1[[#This Row],[COD SE]],PF_OCTUBRE,18,0),"0")</f>
        <v>0</v>
      </c>
      <c r="DY197" s="76">
        <f>IFERROR(VLOOKUP(Tabla1[[#This Row],[COD SE]],PF_OCTUBRE,19,0),"0")</f>
        <v>0</v>
      </c>
      <c r="DZ197" s="76">
        <f>IFERROR(VLOOKUP(Tabla1[[#This Row],[COD SE]],PF_OCTUBRE,20,0),"0")</f>
        <v>0</v>
      </c>
      <c r="EA197" s="76">
        <f>+Tabla1[[#This Row],[TOTAL EJEC REAL]]+Tabla1[[#This Row],[SALDO FINAL]]</f>
        <v>15435</v>
      </c>
      <c r="EB197" s="76">
        <f>IFERROR(VLOOKUP(Tabla1[[#This Row],[COD SE]],PF_OCTUBRE,22,0),"0")</f>
        <v>843.08999999999992</v>
      </c>
      <c r="EC197" s="76">
        <f>+IFERROR(VLOOKUP(Tabla1[[#This Row],[COD SE]],SALDO_ESC_2,7,0),0)</f>
        <v>0</v>
      </c>
      <c r="ED197" s="76">
        <f>+IFERROR(VLOOKUP(Tabla1[[#This Row],[COD SE]],SALDO_ESC_3,7,0),0)</f>
        <v>0</v>
      </c>
      <c r="EE197" s="76">
        <f>+Tabla1[[#This Row],[mto_pim]]-Tabla1[[#This Row],[TRANSF ESC2 ]]</f>
        <v>15435</v>
      </c>
      <c r="EF197" s="76">
        <f>+Tabla1[[#This Row],[mto_pim]]-Tabla1[[#This Row],[TRANFS ESC 3 ]]</f>
        <v>15435</v>
      </c>
      <c r="EG197" s="76">
        <f>+IFERROR(VLOOKUP(Tabla1[[#This Row],[COD SE]],HISTORICO,4,0),0)</f>
        <v>13004</v>
      </c>
      <c r="EH197" s="76">
        <f>+IFERROR(VLOOKUP(Tabla1[[#This Row],[COD SE]],HISTORICO,5,0),0)</f>
        <v>13004</v>
      </c>
      <c r="EI197" s="76">
        <f>+IFERROR(VLOOKUP(Tabla1[[#This Row],[COD SE]],HISTORICO,6,0),0)</f>
        <v>0</v>
      </c>
      <c r="EJ197" s="76">
        <f>+IFERROR(VLOOKUP(Tabla1[[#This Row],[COD SE]],HISTORICO,7,0),0)</f>
        <v>21357.3</v>
      </c>
      <c r="EK197" s="76">
        <f>+IFERROR(VLOOKUP(Tabla1[[#This Row],[COD SE]],HISTORICO,8,0),0)</f>
        <v>3780.9900000000002</v>
      </c>
      <c r="EL197" s="76">
        <f>+IFERROR(VLOOKUP(Tabla1[[#This Row],[COD SE]],HISTORICO,9,0),0)</f>
        <v>590.28</v>
      </c>
      <c r="EM197" s="76">
        <f>+IFERROR(VLOOKUP(Tabla1[[#This Row],[COD SE]],HISTORICO,10,0),0)</f>
        <v>2420.08</v>
      </c>
      <c r="EN197" s="76">
        <f>+IFERROR(VLOOKUP(Tabla1[[#This Row],[COD SE]],HISTORICO,11,0),0)</f>
        <v>1107.6400000000001</v>
      </c>
      <c r="EO197" s="76">
        <f>+IFERROR(VLOOKUP(Tabla1[[#This Row],[COD SE]],HISTORICO,12,0),0)</f>
        <v>0</v>
      </c>
      <c r="EP197" s="58">
        <f>+SUM(Tabla1[[#This Row],[EJECUTADO 01]:[EJECUTADO 03]])</f>
        <v>2084.6999999999998</v>
      </c>
      <c r="EQ197" s="58">
        <f>+SUM(Tabla1[[#This Row],[EJECUTADO 04]:[EJECUTADO 06]])</f>
        <v>0</v>
      </c>
      <c r="ER197" s="58">
        <f>+SUM(Tabla1[[#This Row],[EJECUTADO 07]:[EJECUTADO 09]])</f>
        <v>3371.7200000000003</v>
      </c>
      <c r="ES197" s="58">
        <f>+SUM(Tabla1[[#This Row],[PF OCTUBRE]:[PF DICIEMBRE
]])</f>
        <v>9978.58</v>
      </c>
      <c r="ET197" s="58">
        <f>+SUM(Tabla1[[#This Row],[EJECUTADO 01]:[EJECUTADO 09]])</f>
        <v>5456.42</v>
      </c>
    </row>
    <row r="198" spans="1:150" x14ac:dyDescent="0.2">
      <c r="A198" s="369">
        <v>2025</v>
      </c>
      <c r="B198" s="369" t="s">
        <v>1969</v>
      </c>
      <c r="C198" s="369" t="s">
        <v>1970</v>
      </c>
      <c r="D198" s="369" t="s">
        <v>1971</v>
      </c>
      <c r="E198" s="369">
        <v>1650</v>
      </c>
      <c r="F198" s="369" t="s">
        <v>1599</v>
      </c>
      <c r="G198" s="369" t="s">
        <v>1999</v>
      </c>
      <c r="H198" s="369" t="s">
        <v>1606</v>
      </c>
      <c r="I198" s="369" t="s">
        <v>2000</v>
      </c>
      <c r="J198" s="369" t="s">
        <v>2037</v>
      </c>
      <c r="K198" s="369" t="s">
        <v>1975</v>
      </c>
      <c r="L198" s="369" t="s">
        <v>2034</v>
      </c>
      <c r="M198" s="369" t="s">
        <v>2038</v>
      </c>
      <c r="N198" s="369">
        <v>3</v>
      </c>
      <c r="O198" s="369" t="s">
        <v>2046</v>
      </c>
      <c r="P198" s="369" t="s">
        <v>2032</v>
      </c>
      <c r="Q198" s="369">
        <v>43</v>
      </c>
      <c r="R198" s="369">
        <v>0</v>
      </c>
      <c r="S198" s="369">
        <v>0</v>
      </c>
      <c r="T198" s="369">
        <v>0</v>
      </c>
      <c r="U198" s="369">
        <v>10</v>
      </c>
      <c r="V198" s="369" t="s">
        <v>1980</v>
      </c>
      <c r="W198" s="369" t="s">
        <v>1981</v>
      </c>
      <c r="X198" s="369" t="s">
        <v>1982</v>
      </c>
      <c r="Y198" s="369" t="s">
        <v>1983</v>
      </c>
      <c r="Z198" s="369" t="s">
        <v>1984</v>
      </c>
      <c r="AA198" s="369" t="s">
        <v>2004</v>
      </c>
      <c r="AB198" s="369" t="s">
        <v>1986</v>
      </c>
      <c r="AC198" s="369" t="s">
        <v>1672</v>
      </c>
      <c r="AD198" s="369" t="s">
        <v>1673</v>
      </c>
      <c r="AE198" s="369" t="s">
        <v>1678</v>
      </c>
      <c r="AF198" s="369" t="s">
        <v>1679</v>
      </c>
      <c r="AG198" s="369" t="s">
        <v>1680</v>
      </c>
      <c r="AH198" s="369">
        <v>19000</v>
      </c>
      <c r="AI198" s="369">
        <v>-19000</v>
      </c>
      <c r="AJ198" s="369">
        <v>0</v>
      </c>
      <c r="AK198" s="370">
        <v>0</v>
      </c>
      <c r="AL198" s="370">
        <v>0</v>
      </c>
      <c r="AM198" s="370">
        <v>0</v>
      </c>
      <c r="AN198" s="370">
        <v>0</v>
      </c>
      <c r="AO198" s="370">
        <v>0</v>
      </c>
      <c r="AP198" s="370">
        <v>0</v>
      </c>
      <c r="AQ198" s="370">
        <v>0</v>
      </c>
      <c r="AR198" s="370">
        <v>0</v>
      </c>
      <c r="AS198" s="370">
        <v>0</v>
      </c>
      <c r="AT198" s="370">
        <v>0</v>
      </c>
      <c r="AU198" s="370">
        <v>0</v>
      </c>
      <c r="AV198" s="370">
        <v>0</v>
      </c>
      <c r="AW198" s="370">
        <v>0</v>
      </c>
      <c r="AX198" s="370">
        <v>0</v>
      </c>
      <c r="AY198" s="370">
        <v>0</v>
      </c>
      <c r="AZ198" s="370">
        <v>0</v>
      </c>
      <c r="BA198" s="370">
        <v>0</v>
      </c>
      <c r="BB198" s="370">
        <v>0</v>
      </c>
      <c r="BC198" s="370">
        <v>0</v>
      </c>
      <c r="BD198" s="370">
        <v>0</v>
      </c>
      <c r="BE198" s="370">
        <v>0</v>
      </c>
      <c r="BF198" s="370">
        <v>0</v>
      </c>
      <c r="BG198" s="370">
        <v>0</v>
      </c>
      <c r="BH198" s="370">
        <v>0</v>
      </c>
      <c r="BI198" s="370">
        <v>0</v>
      </c>
      <c r="BJ198" s="370">
        <v>0</v>
      </c>
      <c r="BK198" s="370">
        <v>0</v>
      </c>
      <c r="BL198" s="370">
        <v>0</v>
      </c>
      <c r="BM198" s="370">
        <v>0</v>
      </c>
      <c r="BN198" s="370">
        <v>0</v>
      </c>
      <c r="BO198" s="370">
        <v>0</v>
      </c>
      <c r="BP198" s="370">
        <v>0</v>
      </c>
      <c r="BQ198" s="370">
        <v>0</v>
      </c>
      <c r="BR198" s="370">
        <v>0</v>
      </c>
      <c r="BS198" s="370">
        <v>0</v>
      </c>
      <c r="BT198" s="370">
        <v>0</v>
      </c>
      <c r="BU198" s="370">
        <v>0</v>
      </c>
      <c r="BV198" s="370">
        <v>0</v>
      </c>
      <c r="BW198" s="370">
        <v>0</v>
      </c>
      <c r="BX198" s="370">
        <v>0</v>
      </c>
      <c r="BY198" s="370">
        <v>0</v>
      </c>
      <c r="BZ198" s="370">
        <v>0</v>
      </c>
      <c r="CA198" s="370">
        <v>0</v>
      </c>
      <c r="CB198" s="370">
        <v>0</v>
      </c>
      <c r="CC198" s="370">
        <v>0</v>
      </c>
      <c r="CD198" s="370">
        <v>0</v>
      </c>
      <c r="CE198" s="370">
        <v>0</v>
      </c>
      <c r="CF198" s="370">
        <v>0</v>
      </c>
      <c r="CG198" s="370">
        <v>0</v>
      </c>
      <c r="CH198" s="370">
        <v>0</v>
      </c>
      <c r="CI198" s="48" t="s">
        <v>1987</v>
      </c>
      <c r="CJ198" s="48" t="s">
        <v>1991</v>
      </c>
      <c r="CK198" s="48" t="s">
        <v>1987</v>
      </c>
      <c r="CL198" s="48" t="s">
        <v>1989</v>
      </c>
      <c r="CM198" s="48" t="s">
        <v>2013</v>
      </c>
      <c r="CN198" s="48" t="s">
        <v>1998</v>
      </c>
      <c r="CO198" s="10" t="str">
        <f>+CONCATENATE(CI198,".",CJ198,".",CK198,".",CL198,".",CM198,".",CN198)</f>
        <v>2.3.2.7.10.99</v>
      </c>
      <c r="CP198" s="10" t="str">
        <f>+VLOOKUP(Tabla1[[#This Row],[ESPECÍFICA]],CLASIFICADOR_,2,0)</f>
        <v>2.3.2.7.10.99 - OTRAS ATENCIONES Y CELEBRACIONES</v>
      </c>
      <c r="CQ198" s="10" t="str">
        <f>+VLOOKUP(Tabla1[[#This Row],[ESPECÍFICA]],CLASIFICADOR_,3,0)</f>
        <v>2.3.2.7 - SERVICIOS PROFESIONALES Y TECNICOS</v>
      </c>
      <c r="CR198" s="10" t="str">
        <f>+VLOOKUP(Tabla1[[#This Row],[ESPECÍFICA]],CLASIFICADOR_,4,0)</f>
        <v>Límite de Gasto</v>
      </c>
      <c r="CS198" s="10" t="str">
        <f>+VLOOKUP(Tabla1[[#This Row],[ESPECÍFICA]],CLASIFICADOR_,5,0)</f>
        <v>10.6 f)</v>
      </c>
      <c r="CT198" s="5" t="str">
        <f>+VLOOKUP(Tabla1[[#This Row],[ESPECÍFICA]],CLASIFICADOR_,6,0)</f>
        <v>N/R</v>
      </c>
      <c r="CU198" s="10" t="str">
        <f>+VLOOKUP(Tabla1[[#This Row],[ESPECÍFICA]],CLASIFICADOR_,7,0)</f>
        <v>N/R</v>
      </c>
      <c r="CV198" s="10">
        <f>+VLOOKUP(Tabla1[[#This Row],[ESPECÍFICA]],CLASIFICADOR_,8,0)</f>
        <v>0</v>
      </c>
      <c r="CW198" s="113" t="str">
        <f>+CONCATENATE("2.",Tabla1[[#This Row],[generica]])</f>
        <v>2.3.BIENES Y SERVICIOS</v>
      </c>
      <c r="CX198" s="5" t="str">
        <f t="shared" ref="CX198:CX261" si="42">+VLOOKUP(U198,CC_COMPLETO,2,0)</f>
        <v>0010-OA</v>
      </c>
      <c r="CY198" s="5" t="str">
        <f t="shared" ref="CY198:CY261" si="43">+VLOOKUP(U198,CC_COMPLETO,3,0)</f>
        <v>0010-OA</v>
      </c>
      <c r="CZ198" t="str">
        <f t="shared" ref="CZ198:CZ261" si="44">+VLOOKUP(U198,CC_COMPLETO,4,0)</f>
        <v>0010-OA</v>
      </c>
      <c r="DA198" s="113" t="str">
        <f>+CONCATENATE(Tabla1[[#This Row],[CC COMPLETO]],Tabla1[[#This Row],[ESPECÍFICA]])</f>
        <v>0010-OA2.3.2.7.10.99</v>
      </c>
      <c r="DB198" s="11">
        <f t="shared" ref="DB198:DB261" si="45">SUM(AM198:AX198)</f>
        <v>0</v>
      </c>
      <c r="DC198" s="11">
        <f t="shared" ref="DC198:DC261" si="46">+SUM(AY198:BJ198)</f>
        <v>0</v>
      </c>
      <c r="DD198" s="11">
        <f t="shared" ref="DD198:DD261" si="47">+SUM(BK198:BV198)</f>
        <v>0</v>
      </c>
      <c r="DE198" s="11">
        <f t="shared" ref="DE198:DE261" si="48">+AJ198-AK198</f>
        <v>0</v>
      </c>
      <c r="DF198" s="11">
        <f t="shared" ref="DF198:DF261" si="49">+AK198-AL198</f>
        <v>0</v>
      </c>
      <c r="DG198" s="11">
        <f t="shared" ref="DG198:DG261" si="50">+AL198-DC198</f>
        <v>0</v>
      </c>
      <c r="DH198" s="11">
        <f t="shared" ref="DH198:DH261" si="51">+AJ198-DC198</f>
        <v>0</v>
      </c>
      <c r="DI198" s="12">
        <f t="shared" ref="DI198:DI261" si="52">+IFERROR((DC198/AH198),0)</f>
        <v>0</v>
      </c>
      <c r="DJ198" s="77">
        <f>+SUM(Tabla1[[#This Row],[EJECUTADO 01]:[EJECUTADO 06]])</f>
        <v>0</v>
      </c>
      <c r="DK198" s="78">
        <f>+Tabla1[[#This Row],[mto_devenga_01]]</f>
        <v>0</v>
      </c>
      <c r="DL198" s="78">
        <f>+Tabla1[[#This Row],[mto_devenga_02]]</f>
        <v>0</v>
      </c>
      <c r="DM198" s="78">
        <f>+Tabla1[[#This Row],[mto_devenga_03]]</f>
        <v>0</v>
      </c>
      <c r="DN198" s="78">
        <f>+Tabla1[[#This Row],[mto_devenga_04]]</f>
        <v>0</v>
      </c>
      <c r="DO198" s="78">
        <f>+Tabla1[[#This Row],[mto_devenga_05]]</f>
        <v>0</v>
      </c>
      <c r="DP198" s="76">
        <f>+Tabla1[[#This Row],[mto_devenga_06]]</f>
        <v>0</v>
      </c>
      <c r="DQ198" s="76">
        <f>+Tabla1[[#This Row],[mto_devenga_07]]</f>
        <v>0</v>
      </c>
      <c r="DR198" s="76">
        <f>+Tabla1[[#This Row],[mto_devenga_08]]</f>
        <v>0</v>
      </c>
      <c r="DS198" s="76">
        <f>+Tabla1[[#This Row],[mto_devenga_09]]</f>
        <v>0</v>
      </c>
      <c r="DT198" s="76">
        <f>IFERROR(VLOOKUP(Tabla1[[#This Row],[COD SE]],PF_OCTUBRE,14,0),"0")</f>
        <v>0</v>
      </c>
      <c r="DU198" s="76">
        <f>IFERROR(VLOOKUP(Tabla1[[#This Row],[COD SE]],PF_OCTUBRE,15,0),"0")</f>
        <v>0</v>
      </c>
      <c r="DV198" s="76">
        <f>IFERROR(VLOOKUP(Tabla1[[#This Row],[COD SE]],PF_OCTUBRE,16,0),"0")</f>
        <v>0</v>
      </c>
      <c r="DW198" s="76">
        <f>+SUM(Tabla1[[#This Row],[EJECUTADO 01]:[PF DICIEMBRE
]])</f>
        <v>0</v>
      </c>
      <c r="DX198" s="76">
        <f>IFERROR(VLOOKUP(Tabla1[[#This Row],[COD SE]],PF_OCTUBRE,18,0),"0")</f>
        <v>0</v>
      </c>
      <c r="DY198" s="76">
        <f>IFERROR(VLOOKUP(Tabla1[[#This Row],[COD SE]],PF_OCTUBRE,19,0),"0")</f>
        <v>0</v>
      </c>
      <c r="DZ198" s="76">
        <f>IFERROR(VLOOKUP(Tabla1[[#This Row],[COD SE]],PF_OCTUBRE,20,0),"0")</f>
        <v>0</v>
      </c>
      <c r="EA198" s="76">
        <f>+Tabla1[[#This Row],[TOTAL EJEC REAL]]+Tabla1[[#This Row],[SALDO FINAL]]</f>
        <v>0</v>
      </c>
      <c r="EB198" s="76">
        <f>IFERROR(VLOOKUP(Tabla1[[#This Row],[COD SE]],PF_OCTUBRE,22,0),"0")</f>
        <v>0</v>
      </c>
      <c r="EC198" s="76">
        <f>+IFERROR(VLOOKUP(Tabla1[[#This Row],[COD SE]],SALDO_ESC_2,7,0),0)</f>
        <v>0</v>
      </c>
      <c r="ED198" s="76">
        <f>+IFERROR(VLOOKUP(Tabla1[[#This Row],[COD SE]],SALDO_ESC_3,7,0),0)</f>
        <v>0</v>
      </c>
      <c r="EE198" s="76">
        <f>+Tabla1[[#This Row],[mto_pim]]-Tabla1[[#This Row],[TRANSF ESC2 ]]</f>
        <v>0</v>
      </c>
      <c r="EF198" s="76">
        <f>+Tabla1[[#This Row],[mto_pim]]-Tabla1[[#This Row],[TRANFS ESC 3 ]]</f>
        <v>0</v>
      </c>
      <c r="EG198" s="76">
        <f>+IFERROR(VLOOKUP(Tabla1[[#This Row],[COD SE]],HISTORICO,4,0),0)</f>
        <v>0</v>
      </c>
      <c r="EH198" s="76">
        <f>+IFERROR(VLOOKUP(Tabla1[[#This Row],[COD SE]],HISTORICO,5,0),0)</f>
        <v>2000</v>
      </c>
      <c r="EI198" s="76">
        <f>+IFERROR(VLOOKUP(Tabla1[[#This Row],[COD SE]],HISTORICO,6,0),0)</f>
        <v>0</v>
      </c>
      <c r="EJ198" s="76">
        <f>+IFERROR(VLOOKUP(Tabla1[[#This Row],[COD SE]],HISTORICO,7,0),0)</f>
        <v>0</v>
      </c>
      <c r="EK198" s="76">
        <f>+IFERROR(VLOOKUP(Tabla1[[#This Row],[COD SE]],HISTORICO,8,0),0)</f>
        <v>0</v>
      </c>
      <c r="EL198" s="76">
        <f>+IFERROR(VLOOKUP(Tabla1[[#This Row],[COD SE]],HISTORICO,9,0),0)</f>
        <v>0</v>
      </c>
      <c r="EM198" s="76">
        <f>+IFERROR(VLOOKUP(Tabla1[[#This Row],[COD SE]],HISTORICO,10,0),0)</f>
        <v>0</v>
      </c>
      <c r="EN198" s="76">
        <f>+IFERROR(VLOOKUP(Tabla1[[#This Row],[COD SE]],HISTORICO,11,0),0)</f>
        <v>0</v>
      </c>
      <c r="EO198" s="76">
        <f>+IFERROR(VLOOKUP(Tabla1[[#This Row],[COD SE]],HISTORICO,12,0),0)</f>
        <v>0</v>
      </c>
      <c r="EP198" s="58">
        <f>+SUM(Tabla1[[#This Row],[EJECUTADO 01]:[EJECUTADO 03]])</f>
        <v>0</v>
      </c>
      <c r="EQ198" s="58">
        <f>+SUM(Tabla1[[#This Row],[EJECUTADO 04]:[EJECUTADO 06]])</f>
        <v>0</v>
      </c>
      <c r="ER198" s="58">
        <f>+SUM(Tabla1[[#This Row],[EJECUTADO 07]:[EJECUTADO 09]])</f>
        <v>0</v>
      </c>
      <c r="ES198" s="58">
        <f>+SUM(Tabla1[[#This Row],[PF OCTUBRE]:[PF DICIEMBRE
]])</f>
        <v>0</v>
      </c>
      <c r="ET198" s="58">
        <f>+SUM(Tabla1[[#This Row],[EJECUTADO 01]:[EJECUTADO 09]])</f>
        <v>0</v>
      </c>
    </row>
    <row r="199" spans="1:150" x14ac:dyDescent="0.2">
      <c r="A199" s="369">
        <v>2025</v>
      </c>
      <c r="B199" s="369" t="s">
        <v>1969</v>
      </c>
      <c r="C199" s="369" t="s">
        <v>1970</v>
      </c>
      <c r="D199" s="369" t="s">
        <v>1971</v>
      </c>
      <c r="E199" s="369">
        <v>1650</v>
      </c>
      <c r="F199" s="369" t="s">
        <v>1599</v>
      </c>
      <c r="G199" s="369" t="s">
        <v>1999</v>
      </c>
      <c r="H199" s="369" t="s">
        <v>1606</v>
      </c>
      <c r="I199" s="369" t="s">
        <v>2000</v>
      </c>
      <c r="J199" s="369" t="s">
        <v>2037</v>
      </c>
      <c r="K199" s="369" t="s">
        <v>1975</v>
      </c>
      <c r="L199" s="369" t="s">
        <v>2034</v>
      </c>
      <c r="M199" s="369" t="s">
        <v>2038</v>
      </c>
      <c r="N199" s="369">
        <v>3</v>
      </c>
      <c r="O199" s="369" t="s">
        <v>2046</v>
      </c>
      <c r="P199" s="369" t="s">
        <v>2032</v>
      </c>
      <c r="Q199" s="369">
        <v>43</v>
      </c>
      <c r="R199" s="369">
        <v>0</v>
      </c>
      <c r="S199" s="369">
        <v>0</v>
      </c>
      <c r="T199" s="369">
        <v>0</v>
      </c>
      <c r="U199" s="369">
        <v>10</v>
      </c>
      <c r="V199" s="369" t="s">
        <v>1980</v>
      </c>
      <c r="W199" s="369" t="s">
        <v>1981</v>
      </c>
      <c r="X199" s="369" t="s">
        <v>1982</v>
      </c>
      <c r="Y199" s="369" t="s">
        <v>1983</v>
      </c>
      <c r="Z199" s="369" t="s">
        <v>1984</v>
      </c>
      <c r="AA199" s="369" t="s">
        <v>2004</v>
      </c>
      <c r="AB199" s="369" t="s">
        <v>1986</v>
      </c>
      <c r="AC199" s="369" t="s">
        <v>1672</v>
      </c>
      <c r="AD199" s="369" t="s">
        <v>1673</v>
      </c>
      <c r="AE199" s="369" t="s">
        <v>1678</v>
      </c>
      <c r="AF199" s="369" t="s">
        <v>1798</v>
      </c>
      <c r="AG199" s="369" t="s">
        <v>1800</v>
      </c>
      <c r="AH199" s="369">
        <v>14500</v>
      </c>
      <c r="AI199" s="369">
        <v>-14500</v>
      </c>
      <c r="AJ199" s="369">
        <v>0</v>
      </c>
      <c r="AK199" s="370">
        <v>0</v>
      </c>
      <c r="AL199" s="370">
        <v>0</v>
      </c>
      <c r="AM199" s="370">
        <v>0</v>
      </c>
      <c r="AN199" s="370">
        <v>0</v>
      </c>
      <c r="AO199" s="370">
        <v>0</v>
      </c>
      <c r="AP199" s="370">
        <v>0</v>
      </c>
      <c r="AQ199" s="370">
        <v>0</v>
      </c>
      <c r="AR199" s="370">
        <v>0</v>
      </c>
      <c r="AS199" s="370">
        <v>0</v>
      </c>
      <c r="AT199" s="370">
        <v>0</v>
      </c>
      <c r="AU199" s="370">
        <v>0</v>
      </c>
      <c r="AV199" s="370">
        <v>0</v>
      </c>
      <c r="AW199" s="370">
        <v>0</v>
      </c>
      <c r="AX199" s="370">
        <v>0</v>
      </c>
      <c r="AY199" s="370">
        <v>0</v>
      </c>
      <c r="AZ199" s="370">
        <v>0</v>
      </c>
      <c r="BA199" s="370">
        <v>0</v>
      </c>
      <c r="BB199" s="370">
        <v>0</v>
      </c>
      <c r="BC199" s="370">
        <v>0</v>
      </c>
      <c r="BD199" s="370">
        <v>0</v>
      </c>
      <c r="BE199" s="370">
        <v>0</v>
      </c>
      <c r="BF199" s="370">
        <v>0</v>
      </c>
      <c r="BG199" s="370">
        <v>0</v>
      </c>
      <c r="BH199" s="370">
        <v>0</v>
      </c>
      <c r="BI199" s="370">
        <v>0</v>
      </c>
      <c r="BJ199" s="370">
        <v>0</v>
      </c>
      <c r="BK199" s="370">
        <v>0</v>
      </c>
      <c r="BL199" s="370">
        <v>0</v>
      </c>
      <c r="BM199" s="370">
        <v>0</v>
      </c>
      <c r="BN199" s="370">
        <v>0</v>
      </c>
      <c r="BO199" s="370">
        <v>0</v>
      </c>
      <c r="BP199" s="370">
        <v>0</v>
      </c>
      <c r="BQ199" s="370">
        <v>0</v>
      </c>
      <c r="BR199" s="370">
        <v>0</v>
      </c>
      <c r="BS199" s="370">
        <v>0</v>
      </c>
      <c r="BT199" s="370">
        <v>0</v>
      </c>
      <c r="BU199" s="370">
        <v>0</v>
      </c>
      <c r="BV199" s="370">
        <v>0</v>
      </c>
      <c r="BW199" s="370">
        <v>0</v>
      </c>
      <c r="BX199" s="370">
        <v>0</v>
      </c>
      <c r="BY199" s="370">
        <v>0</v>
      </c>
      <c r="BZ199" s="370">
        <v>0</v>
      </c>
      <c r="CA199" s="370">
        <v>0</v>
      </c>
      <c r="CB199" s="370">
        <v>0</v>
      </c>
      <c r="CC199" s="370">
        <v>0</v>
      </c>
      <c r="CD199" s="370">
        <v>0</v>
      </c>
      <c r="CE199" s="370">
        <v>0</v>
      </c>
      <c r="CF199" s="370">
        <v>0</v>
      </c>
      <c r="CG199" s="370">
        <v>0</v>
      </c>
      <c r="CH199" s="370">
        <v>0</v>
      </c>
      <c r="CI199" s="48" t="s">
        <v>1987</v>
      </c>
      <c r="CJ199" s="48" t="s">
        <v>1991</v>
      </c>
      <c r="CK199" s="48" t="s">
        <v>1987</v>
      </c>
      <c r="CL199" s="48" t="s">
        <v>1989</v>
      </c>
      <c r="CM199" s="48" t="s">
        <v>1991</v>
      </c>
      <c r="CN199" s="48" t="s">
        <v>1987</v>
      </c>
      <c r="CO199" s="10" t="str">
        <f t="shared" ref="CO199:CO203" si="53">+CONCATENATE(CI199,".",CJ199,".",CK199,".",CL199,".",CM199,".",CN199)</f>
        <v>2.3.2.7.3.2</v>
      </c>
      <c r="CP199" s="10" t="str">
        <f>+VLOOKUP(Tabla1[[#This Row],[ESPECÍFICA]],CLASIFICADOR_,2,0)</f>
        <v>2.3.2.7.3.2 - REALIZADO POR PERSONAS NATURALES</v>
      </c>
      <c r="CQ199" s="10" t="str">
        <f>+VLOOKUP(Tabla1[[#This Row],[ESPECÍFICA]],CLASIFICADOR_,3,0)</f>
        <v>2.3.2.7 - SERVICIOS PROFESIONALES Y TECNICOS</v>
      </c>
      <c r="CR199" s="10" t="str">
        <f>+VLOOKUP(Tabla1[[#This Row],[ESPECÍFICA]],CLASIFICADOR_,4,0)</f>
        <v xml:space="preserve"> </v>
      </c>
      <c r="CS199" s="10">
        <f>+VLOOKUP(Tabla1[[#This Row],[ESPECÍFICA]],CLASIFICADOR_,5,0)</f>
        <v>0</v>
      </c>
      <c r="CT199" s="5" t="str">
        <f>+VLOOKUP(Tabla1[[#This Row],[ESPECÍFICA]],CLASIFICADOR_,6,0)</f>
        <v>N/R</v>
      </c>
      <c r="CU199" s="10" t="str">
        <f>+VLOOKUP(Tabla1[[#This Row],[ESPECÍFICA]],CLASIFICADOR_,7,0)</f>
        <v>N/R</v>
      </c>
      <c r="CV199" s="10">
        <f>+VLOOKUP(Tabla1[[#This Row],[ESPECÍFICA]],CLASIFICADOR_,8,0)</f>
        <v>0</v>
      </c>
      <c r="CW199" s="113" t="str">
        <f>+CONCATENATE("2.",Tabla1[[#This Row],[generica]])</f>
        <v>2.3.BIENES Y SERVICIOS</v>
      </c>
      <c r="CX199" s="10" t="str">
        <f t="shared" si="42"/>
        <v>0010-OA</v>
      </c>
      <c r="CY199" s="5" t="str">
        <f t="shared" si="43"/>
        <v>0010-OA</v>
      </c>
      <c r="CZ199" t="str">
        <f t="shared" si="44"/>
        <v>0010-OA</v>
      </c>
      <c r="DA199" s="113" t="str">
        <f>+CONCATENATE(Tabla1[[#This Row],[CC COMPLETO]],Tabla1[[#This Row],[ESPECÍFICA]])</f>
        <v>0010-OA2.3.2.7.3.2</v>
      </c>
      <c r="DB199" s="11">
        <f t="shared" si="45"/>
        <v>0</v>
      </c>
      <c r="DC199" s="11">
        <f t="shared" si="46"/>
        <v>0</v>
      </c>
      <c r="DD199" s="11">
        <f t="shared" si="47"/>
        <v>0</v>
      </c>
      <c r="DE199" s="11">
        <f t="shared" si="48"/>
        <v>0</v>
      </c>
      <c r="DF199" s="11">
        <f t="shared" si="49"/>
        <v>0</v>
      </c>
      <c r="DG199" s="11">
        <f t="shared" si="50"/>
        <v>0</v>
      </c>
      <c r="DH199" s="11">
        <f t="shared" si="51"/>
        <v>0</v>
      </c>
      <c r="DI199" s="12">
        <f t="shared" si="52"/>
        <v>0</v>
      </c>
      <c r="DJ199" s="77">
        <f>+SUM(Tabla1[[#This Row],[EJECUTADO 01]:[EJECUTADO 06]])</f>
        <v>0</v>
      </c>
      <c r="DK199" s="78">
        <f>+Tabla1[[#This Row],[mto_devenga_01]]</f>
        <v>0</v>
      </c>
      <c r="DL199" s="78">
        <f>+Tabla1[[#This Row],[mto_devenga_02]]</f>
        <v>0</v>
      </c>
      <c r="DM199" s="78">
        <f>+Tabla1[[#This Row],[mto_devenga_03]]</f>
        <v>0</v>
      </c>
      <c r="DN199" s="78">
        <f>+Tabla1[[#This Row],[mto_devenga_04]]</f>
        <v>0</v>
      </c>
      <c r="DO199" s="78">
        <f>+Tabla1[[#This Row],[mto_devenga_05]]</f>
        <v>0</v>
      </c>
      <c r="DP199" s="76">
        <f>+Tabla1[[#This Row],[mto_devenga_06]]</f>
        <v>0</v>
      </c>
      <c r="DQ199" s="76">
        <f>+Tabla1[[#This Row],[mto_devenga_07]]</f>
        <v>0</v>
      </c>
      <c r="DR199" s="76">
        <f>+Tabla1[[#This Row],[mto_devenga_08]]</f>
        <v>0</v>
      </c>
      <c r="DS199" s="76">
        <f>+Tabla1[[#This Row],[mto_devenga_09]]</f>
        <v>0</v>
      </c>
      <c r="DT199" s="76">
        <f>IFERROR(VLOOKUP(Tabla1[[#This Row],[COD SE]],PF_OCTUBRE,14,0),"0")</f>
        <v>0</v>
      </c>
      <c r="DU199" s="76">
        <f>IFERROR(VLOOKUP(Tabla1[[#This Row],[COD SE]],PF_OCTUBRE,15,0),"0")</f>
        <v>0</v>
      </c>
      <c r="DV199" s="76">
        <f>IFERROR(VLOOKUP(Tabla1[[#This Row],[COD SE]],PF_OCTUBRE,16,0),"0")</f>
        <v>0</v>
      </c>
      <c r="DW199" s="76">
        <f>+SUM(Tabla1[[#This Row],[EJECUTADO 01]:[PF DICIEMBRE
]])</f>
        <v>0</v>
      </c>
      <c r="DX199" s="76">
        <f>IFERROR(VLOOKUP(Tabla1[[#This Row],[COD SE]],PF_OCTUBRE,18,0),"0")</f>
        <v>0</v>
      </c>
      <c r="DY199" s="76">
        <f>IFERROR(VLOOKUP(Tabla1[[#This Row],[COD SE]],PF_OCTUBRE,19,0),"0")</f>
        <v>0</v>
      </c>
      <c r="DZ199" s="76">
        <f>IFERROR(VLOOKUP(Tabla1[[#This Row],[COD SE]],PF_OCTUBRE,20,0),"0")</f>
        <v>0</v>
      </c>
      <c r="EA199" s="76">
        <f>+Tabla1[[#This Row],[TOTAL EJEC REAL]]+Tabla1[[#This Row],[SALDO FINAL]]</f>
        <v>0</v>
      </c>
      <c r="EB199" s="76">
        <f>IFERROR(VLOOKUP(Tabla1[[#This Row],[COD SE]],PF_OCTUBRE,22,0),"0")</f>
        <v>0</v>
      </c>
      <c r="EC199" s="76">
        <f>+IFERROR(VLOOKUP(Tabla1[[#This Row],[COD SE]],SALDO_ESC_2,7,0),0)</f>
        <v>0</v>
      </c>
      <c r="ED199" s="76">
        <f>+IFERROR(VLOOKUP(Tabla1[[#This Row],[COD SE]],SALDO_ESC_3,7,0),0)</f>
        <v>0</v>
      </c>
      <c r="EE199" s="76">
        <f>+Tabla1[[#This Row],[mto_pim]]-Tabla1[[#This Row],[TRANSF ESC2 ]]</f>
        <v>0</v>
      </c>
      <c r="EF199" s="76">
        <f>+Tabla1[[#This Row],[mto_pim]]-Tabla1[[#This Row],[TRANFS ESC 3 ]]</f>
        <v>0</v>
      </c>
      <c r="EG199" s="76">
        <f>+IFERROR(VLOOKUP(Tabla1[[#This Row],[COD SE]],HISTORICO,4,0),0)</f>
        <v>0</v>
      </c>
      <c r="EH199" s="76">
        <f>+IFERROR(VLOOKUP(Tabla1[[#This Row],[COD SE]],HISTORICO,5,0),0)</f>
        <v>0</v>
      </c>
      <c r="EI199" s="76">
        <f>+IFERROR(VLOOKUP(Tabla1[[#This Row],[COD SE]],HISTORICO,6,0),0)</f>
        <v>0</v>
      </c>
      <c r="EJ199" s="76">
        <f>+IFERROR(VLOOKUP(Tabla1[[#This Row],[COD SE]],HISTORICO,7,0),0)</f>
        <v>0</v>
      </c>
      <c r="EK199" s="76">
        <f>+IFERROR(VLOOKUP(Tabla1[[#This Row],[COD SE]],HISTORICO,8,0),0)</f>
        <v>0</v>
      </c>
      <c r="EL199" s="76">
        <f>+IFERROR(VLOOKUP(Tabla1[[#This Row],[COD SE]],HISTORICO,9,0),0)</f>
        <v>0</v>
      </c>
      <c r="EM199" s="76">
        <f>+IFERROR(VLOOKUP(Tabla1[[#This Row],[COD SE]],HISTORICO,10,0),0)</f>
        <v>0</v>
      </c>
      <c r="EN199" s="76">
        <f>+IFERROR(VLOOKUP(Tabla1[[#This Row],[COD SE]],HISTORICO,11,0),0)</f>
        <v>0</v>
      </c>
      <c r="EO199" s="76">
        <f>+IFERROR(VLOOKUP(Tabla1[[#This Row],[COD SE]],HISTORICO,12,0),0)</f>
        <v>0</v>
      </c>
      <c r="EP199" s="58">
        <f>+SUM(Tabla1[[#This Row],[EJECUTADO 01]:[EJECUTADO 03]])</f>
        <v>0</v>
      </c>
      <c r="EQ199" s="58">
        <f>+SUM(Tabla1[[#This Row],[EJECUTADO 04]:[EJECUTADO 06]])</f>
        <v>0</v>
      </c>
      <c r="ER199" s="58">
        <f>+SUM(Tabla1[[#This Row],[EJECUTADO 07]:[EJECUTADO 09]])</f>
        <v>0</v>
      </c>
      <c r="ES199" s="58">
        <f>+SUM(Tabla1[[#This Row],[PF OCTUBRE]:[PF DICIEMBRE
]])</f>
        <v>0</v>
      </c>
      <c r="ET199" s="58">
        <f>+SUM(Tabla1[[#This Row],[EJECUTADO 01]:[EJECUTADO 09]])</f>
        <v>0</v>
      </c>
    </row>
    <row r="200" spans="1:150" x14ac:dyDescent="0.2">
      <c r="A200" s="369">
        <v>2025</v>
      </c>
      <c r="B200" s="369" t="s">
        <v>1969</v>
      </c>
      <c r="C200" s="369" t="s">
        <v>1970</v>
      </c>
      <c r="D200" s="369" t="s">
        <v>1971</v>
      </c>
      <c r="E200" s="369">
        <v>1650</v>
      </c>
      <c r="F200" s="369" t="s">
        <v>1599</v>
      </c>
      <c r="G200" s="369" t="s">
        <v>1999</v>
      </c>
      <c r="H200" s="369" t="s">
        <v>1606</v>
      </c>
      <c r="I200" s="369" t="s">
        <v>2000</v>
      </c>
      <c r="J200" s="369" t="s">
        <v>2037</v>
      </c>
      <c r="K200" s="369" t="s">
        <v>1975</v>
      </c>
      <c r="L200" s="369" t="s">
        <v>2034</v>
      </c>
      <c r="M200" s="369" t="s">
        <v>2038</v>
      </c>
      <c r="N200" s="369">
        <v>3</v>
      </c>
      <c r="O200" s="369" t="s">
        <v>2046</v>
      </c>
      <c r="P200" s="369" t="s">
        <v>2032</v>
      </c>
      <c r="Q200" s="369">
        <v>43</v>
      </c>
      <c r="R200" s="369">
        <v>0</v>
      </c>
      <c r="S200" s="369">
        <v>0</v>
      </c>
      <c r="T200" s="369">
        <v>0</v>
      </c>
      <c r="U200" s="369">
        <v>10</v>
      </c>
      <c r="V200" s="369" t="s">
        <v>1980</v>
      </c>
      <c r="W200" s="369" t="s">
        <v>1981</v>
      </c>
      <c r="X200" s="369" t="s">
        <v>1982</v>
      </c>
      <c r="Y200" s="369" t="s">
        <v>1983</v>
      </c>
      <c r="Z200" s="369" t="s">
        <v>1984</v>
      </c>
      <c r="AA200" s="369" t="s">
        <v>1985</v>
      </c>
      <c r="AB200" s="369" t="s">
        <v>1986</v>
      </c>
      <c r="AC200" s="369" t="s">
        <v>1643</v>
      </c>
      <c r="AD200" s="369" t="s">
        <v>1702</v>
      </c>
      <c r="AE200" s="369" t="s">
        <v>1703</v>
      </c>
      <c r="AF200" s="369" t="s">
        <v>1704</v>
      </c>
      <c r="AG200" s="369" t="s">
        <v>1705</v>
      </c>
      <c r="AH200" s="369">
        <v>0</v>
      </c>
      <c r="AI200" s="369">
        <v>4700</v>
      </c>
      <c r="AJ200" s="369">
        <v>4700</v>
      </c>
      <c r="AK200" s="370">
        <v>4700</v>
      </c>
      <c r="AL200" s="370">
        <v>4700</v>
      </c>
      <c r="AM200" s="370">
        <v>0</v>
      </c>
      <c r="AN200" s="370">
        <v>0</v>
      </c>
      <c r="AO200" s="370">
        <v>0</v>
      </c>
      <c r="AP200" s="370">
        <v>4700</v>
      </c>
      <c r="AQ200" s="370">
        <v>0</v>
      </c>
      <c r="AR200" s="370">
        <v>0</v>
      </c>
      <c r="AS200" s="370">
        <v>0</v>
      </c>
      <c r="AT200" s="370">
        <v>0</v>
      </c>
      <c r="AU200" s="370">
        <v>0</v>
      </c>
      <c r="AV200" s="370">
        <v>0</v>
      </c>
      <c r="AW200" s="370">
        <v>0</v>
      </c>
      <c r="AX200" s="370">
        <v>0</v>
      </c>
      <c r="AY200" s="370">
        <v>0</v>
      </c>
      <c r="AZ200" s="370">
        <v>0</v>
      </c>
      <c r="BA200" s="370">
        <v>0</v>
      </c>
      <c r="BB200" s="370">
        <v>0</v>
      </c>
      <c r="BC200" s="370">
        <v>4700</v>
      </c>
      <c r="BD200" s="370">
        <v>0</v>
      </c>
      <c r="BE200" s="370">
        <v>0</v>
      </c>
      <c r="BF200" s="370">
        <v>0</v>
      </c>
      <c r="BG200" s="370">
        <v>0</v>
      </c>
      <c r="BH200" s="370">
        <v>0</v>
      </c>
      <c r="BI200" s="370">
        <v>0</v>
      </c>
      <c r="BJ200" s="370">
        <v>0</v>
      </c>
      <c r="BK200" s="370">
        <v>0</v>
      </c>
      <c r="BL200" s="370">
        <v>0</v>
      </c>
      <c r="BM200" s="370">
        <v>0</v>
      </c>
      <c r="BN200" s="370">
        <v>0</v>
      </c>
      <c r="BO200" s="370">
        <v>4700</v>
      </c>
      <c r="BP200" s="370">
        <v>0</v>
      </c>
      <c r="BQ200" s="370">
        <v>0</v>
      </c>
      <c r="BR200" s="370">
        <v>0</v>
      </c>
      <c r="BS200" s="370">
        <v>0</v>
      </c>
      <c r="BT200" s="370">
        <v>0</v>
      </c>
      <c r="BU200" s="370">
        <v>0</v>
      </c>
      <c r="BV200" s="370">
        <v>0</v>
      </c>
      <c r="BW200" s="370">
        <v>0</v>
      </c>
      <c r="BX200" s="370">
        <v>0</v>
      </c>
      <c r="BY200" s="370">
        <v>0</v>
      </c>
      <c r="BZ200" s="370">
        <v>4700</v>
      </c>
      <c r="CA200" s="370">
        <v>0</v>
      </c>
      <c r="CB200" s="370">
        <v>0</v>
      </c>
      <c r="CC200" s="370">
        <v>0</v>
      </c>
      <c r="CD200" s="370">
        <v>0</v>
      </c>
      <c r="CE200" s="370">
        <v>0</v>
      </c>
      <c r="CF200" s="370">
        <v>0</v>
      </c>
      <c r="CG200" s="370">
        <v>0</v>
      </c>
      <c r="CH200" s="370">
        <v>0</v>
      </c>
      <c r="CI200" s="48" t="s">
        <v>1987</v>
      </c>
      <c r="CJ200" s="48" t="s">
        <v>1988</v>
      </c>
      <c r="CK200" s="48" t="s">
        <v>1991</v>
      </c>
      <c r="CL200" s="48" t="s">
        <v>1987</v>
      </c>
      <c r="CM200" s="48" t="s">
        <v>1991</v>
      </c>
      <c r="CN200" s="48" t="s">
        <v>1990</v>
      </c>
      <c r="CO200" s="10" t="str">
        <f t="shared" si="53"/>
        <v>2.6.3.2.3.1</v>
      </c>
      <c r="CP200" s="10" t="str">
        <f>+VLOOKUP(Tabla1[[#This Row],[ESPECÍFICA]],CLASIFICADOR_,2,0)</f>
        <v>2.6.3.2.3.1 - EQUIPOS COMPUTACIONALES Y PERIFERICOS</v>
      </c>
      <c r="CQ200" s="10" t="str">
        <f>+VLOOKUP(Tabla1[[#This Row],[ESPECÍFICA]],CLASIFICADOR_,3,0)</f>
        <v>2.6.3.2 - ADQUISICION DE MAQUINARIAS, EQUIPO Y MOBILIARIO</v>
      </c>
      <c r="CR200" s="10" t="str">
        <f>+VLOOKUP(Tabla1[[#This Row],[ESPECÍFICA]],CLASIFICADOR_,4,0)</f>
        <v xml:space="preserve"> </v>
      </c>
      <c r="CS200" s="10">
        <f>+VLOOKUP(Tabla1[[#This Row],[ESPECÍFICA]],CLASIFICADOR_,5,0)</f>
        <v>0</v>
      </c>
      <c r="CT200" s="5" t="str">
        <f>+VLOOKUP(Tabla1[[#This Row],[ESPECÍFICA]],CLASIFICADOR_,6,0)</f>
        <v>N/R</v>
      </c>
      <c r="CU200" s="10" t="str">
        <f>+VLOOKUP(Tabla1[[#This Row],[ESPECÍFICA]],CLASIFICADOR_,7,0)</f>
        <v>N/R</v>
      </c>
      <c r="CV200" s="10">
        <f>+VLOOKUP(Tabla1[[#This Row],[ESPECÍFICA]],CLASIFICADOR_,8,0)</f>
        <v>0</v>
      </c>
      <c r="CW200" s="113" t="str">
        <f>+CONCATENATE("2.",Tabla1[[#This Row],[generica]])</f>
        <v>2.6.ADQUISICION DE ACTIVOS NO FINANCIEROS</v>
      </c>
      <c r="CX200" s="10" t="str">
        <f t="shared" si="42"/>
        <v>0010-OA</v>
      </c>
      <c r="CY200" s="5" t="str">
        <f t="shared" si="43"/>
        <v>0010-OA</v>
      </c>
      <c r="CZ200" t="str">
        <f t="shared" si="44"/>
        <v>0010-OA</v>
      </c>
      <c r="DA200" s="113" t="str">
        <f>+CONCATENATE(Tabla1[[#This Row],[CC COMPLETO]],Tabla1[[#This Row],[ESPECÍFICA]])</f>
        <v>0010-OA2.6.3.2.3.1</v>
      </c>
      <c r="DB200" s="11">
        <f t="shared" si="45"/>
        <v>4700</v>
      </c>
      <c r="DC200" s="11">
        <f t="shared" si="46"/>
        <v>4700</v>
      </c>
      <c r="DD200" s="11">
        <f t="shared" si="47"/>
        <v>4700</v>
      </c>
      <c r="DE200" s="11">
        <f t="shared" si="48"/>
        <v>0</v>
      </c>
      <c r="DF200" s="11">
        <f t="shared" si="49"/>
        <v>0</v>
      </c>
      <c r="DG200" s="11">
        <f t="shared" si="50"/>
        <v>0</v>
      </c>
      <c r="DH200" s="11">
        <f t="shared" si="51"/>
        <v>0</v>
      </c>
      <c r="DI200" s="12">
        <f t="shared" si="52"/>
        <v>0</v>
      </c>
      <c r="DJ200" s="77">
        <f>+SUM(Tabla1[[#This Row],[EJECUTADO 01]:[EJECUTADO 06]])</f>
        <v>4700</v>
      </c>
      <c r="DK200" s="78">
        <f>+Tabla1[[#This Row],[mto_devenga_01]]</f>
        <v>0</v>
      </c>
      <c r="DL200" s="78">
        <f>+Tabla1[[#This Row],[mto_devenga_02]]</f>
        <v>0</v>
      </c>
      <c r="DM200" s="78">
        <f>+Tabla1[[#This Row],[mto_devenga_03]]</f>
        <v>0</v>
      </c>
      <c r="DN200" s="78">
        <f>+Tabla1[[#This Row],[mto_devenga_04]]</f>
        <v>0</v>
      </c>
      <c r="DO200" s="78">
        <f>+Tabla1[[#This Row],[mto_devenga_05]]</f>
        <v>4700</v>
      </c>
      <c r="DP200" s="76">
        <f>+Tabla1[[#This Row],[mto_devenga_06]]</f>
        <v>0</v>
      </c>
      <c r="DQ200" s="76">
        <f>+Tabla1[[#This Row],[mto_devenga_07]]</f>
        <v>0</v>
      </c>
      <c r="DR200" s="76">
        <f>+Tabla1[[#This Row],[mto_devenga_08]]</f>
        <v>0</v>
      </c>
      <c r="DS200" s="76">
        <f>+Tabla1[[#This Row],[mto_devenga_09]]</f>
        <v>0</v>
      </c>
      <c r="DT200" s="76">
        <f>IFERROR(VLOOKUP(Tabla1[[#This Row],[COD SE]],PF_OCTUBRE,14,0),"0")</f>
        <v>0</v>
      </c>
      <c r="DU200" s="76">
        <f>IFERROR(VLOOKUP(Tabla1[[#This Row],[COD SE]],PF_OCTUBRE,15,0),"0")</f>
        <v>0</v>
      </c>
      <c r="DV200" s="76">
        <f>IFERROR(VLOOKUP(Tabla1[[#This Row],[COD SE]],PF_OCTUBRE,16,0),"0")</f>
        <v>0</v>
      </c>
      <c r="DW200" s="76">
        <f>+SUM(Tabla1[[#This Row],[EJECUTADO 01]:[PF DICIEMBRE
]])</f>
        <v>4700</v>
      </c>
      <c r="DX200" s="76">
        <f>IFERROR(VLOOKUP(Tabla1[[#This Row],[COD SE]],PF_OCTUBRE,18,0),"0")</f>
        <v>0</v>
      </c>
      <c r="DY200" s="76">
        <f>IFERROR(VLOOKUP(Tabla1[[#This Row],[COD SE]],PF_OCTUBRE,19,0),"0")</f>
        <v>0</v>
      </c>
      <c r="DZ200" s="76">
        <f>IFERROR(VLOOKUP(Tabla1[[#This Row],[COD SE]],PF_OCTUBRE,20,0),"0")</f>
        <v>0</v>
      </c>
      <c r="EA200" s="76">
        <f>+Tabla1[[#This Row],[TOTAL EJEC REAL]]+Tabla1[[#This Row],[SALDO FINAL]]</f>
        <v>4700</v>
      </c>
      <c r="EB200" s="76">
        <f>IFERROR(VLOOKUP(Tabla1[[#This Row],[COD SE]],PF_OCTUBRE,22,0),"0")</f>
        <v>0</v>
      </c>
      <c r="EC200" s="76">
        <f>+IFERROR(VLOOKUP(Tabla1[[#This Row],[COD SE]],SALDO_ESC_2,7,0),0)</f>
        <v>0</v>
      </c>
      <c r="ED200" s="76">
        <f>+IFERROR(VLOOKUP(Tabla1[[#This Row],[COD SE]],SALDO_ESC_3,7,0),0)</f>
        <v>0</v>
      </c>
      <c r="EE200" s="76">
        <f>+Tabla1[[#This Row],[mto_pim]]-Tabla1[[#This Row],[TRANSF ESC2 ]]</f>
        <v>4700</v>
      </c>
      <c r="EF200" s="76">
        <f>+Tabla1[[#This Row],[mto_pim]]-Tabla1[[#This Row],[TRANFS ESC 3 ]]</f>
        <v>4700</v>
      </c>
      <c r="EG200" s="76">
        <f>+IFERROR(VLOOKUP(Tabla1[[#This Row],[COD SE]],HISTORICO,4,0),0)</f>
        <v>0</v>
      </c>
      <c r="EH200" s="76">
        <f>+IFERROR(VLOOKUP(Tabla1[[#This Row],[COD SE]],HISTORICO,5,0),0)</f>
        <v>0</v>
      </c>
      <c r="EI200" s="76">
        <f>+IFERROR(VLOOKUP(Tabla1[[#This Row],[COD SE]],HISTORICO,6,0),0)</f>
        <v>5824</v>
      </c>
      <c r="EJ200" s="76">
        <f>+IFERROR(VLOOKUP(Tabla1[[#This Row],[COD SE]],HISTORICO,7,0),0)</f>
        <v>0</v>
      </c>
      <c r="EK200" s="76">
        <f>+IFERROR(VLOOKUP(Tabla1[[#This Row],[COD SE]],HISTORICO,8,0),0)</f>
        <v>4700</v>
      </c>
      <c r="EL200" s="76">
        <f>+IFERROR(VLOOKUP(Tabla1[[#This Row],[COD SE]],HISTORICO,9,0),0)</f>
        <v>0</v>
      </c>
      <c r="EM200" s="76">
        <f>+IFERROR(VLOOKUP(Tabla1[[#This Row],[COD SE]],HISTORICO,10,0),0)</f>
        <v>0</v>
      </c>
      <c r="EN200" s="76">
        <f>+IFERROR(VLOOKUP(Tabla1[[#This Row],[COD SE]],HISTORICO,11,0),0)</f>
        <v>0</v>
      </c>
      <c r="EO200" s="76">
        <f>+IFERROR(VLOOKUP(Tabla1[[#This Row],[COD SE]],HISTORICO,12,0),0)</f>
        <v>0</v>
      </c>
      <c r="EP200" s="58">
        <f>+SUM(Tabla1[[#This Row],[EJECUTADO 01]:[EJECUTADO 03]])</f>
        <v>0</v>
      </c>
      <c r="EQ200" s="58">
        <f>+SUM(Tabla1[[#This Row],[EJECUTADO 04]:[EJECUTADO 06]])</f>
        <v>4700</v>
      </c>
      <c r="ER200" s="58">
        <f>+SUM(Tabla1[[#This Row],[EJECUTADO 07]:[EJECUTADO 09]])</f>
        <v>0</v>
      </c>
      <c r="ES200" s="58">
        <f>+SUM(Tabla1[[#This Row],[PF OCTUBRE]:[PF DICIEMBRE
]])</f>
        <v>0</v>
      </c>
      <c r="ET200" s="58">
        <f>+SUM(Tabla1[[#This Row],[EJECUTADO 01]:[EJECUTADO 09]])</f>
        <v>4700</v>
      </c>
    </row>
    <row r="201" spans="1:150" x14ac:dyDescent="0.2">
      <c r="A201" s="369">
        <v>2025</v>
      </c>
      <c r="B201" s="369" t="s">
        <v>1969</v>
      </c>
      <c r="C201" s="369" t="s">
        <v>1970</v>
      </c>
      <c r="D201" s="369" t="s">
        <v>1971</v>
      </c>
      <c r="E201" s="369">
        <v>1650</v>
      </c>
      <c r="F201" s="369" t="s">
        <v>1599</v>
      </c>
      <c r="G201" s="369" t="s">
        <v>1999</v>
      </c>
      <c r="H201" s="369" t="s">
        <v>1606</v>
      </c>
      <c r="I201" s="369" t="s">
        <v>2000</v>
      </c>
      <c r="J201" s="369" t="s">
        <v>2037</v>
      </c>
      <c r="K201" s="369" t="s">
        <v>1975</v>
      </c>
      <c r="L201" s="369" t="s">
        <v>2034</v>
      </c>
      <c r="M201" s="369" t="s">
        <v>2038</v>
      </c>
      <c r="N201" s="369">
        <v>3</v>
      </c>
      <c r="O201" s="369" t="s">
        <v>2046</v>
      </c>
      <c r="P201" s="369" t="s">
        <v>2032</v>
      </c>
      <c r="Q201" s="369">
        <v>43</v>
      </c>
      <c r="R201" s="369">
        <v>0</v>
      </c>
      <c r="S201" s="369">
        <v>0</v>
      </c>
      <c r="T201" s="369">
        <v>0</v>
      </c>
      <c r="U201" s="369">
        <v>10</v>
      </c>
      <c r="V201" s="369" t="s">
        <v>1980</v>
      </c>
      <c r="W201" s="369" t="s">
        <v>1981</v>
      </c>
      <c r="X201" s="369" t="s">
        <v>1982</v>
      </c>
      <c r="Y201" s="369" t="s">
        <v>1983</v>
      </c>
      <c r="Z201" s="369" t="s">
        <v>1984</v>
      </c>
      <c r="AA201" s="369" t="s">
        <v>2004</v>
      </c>
      <c r="AB201" s="369" t="s">
        <v>1986</v>
      </c>
      <c r="AC201" s="369" t="s">
        <v>1656</v>
      </c>
      <c r="AD201" s="369" t="s">
        <v>1657</v>
      </c>
      <c r="AE201" s="369" t="s">
        <v>1660</v>
      </c>
      <c r="AF201" s="369" t="s">
        <v>1661</v>
      </c>
      <c r="AG201" s="369" t="s">
        <v>1662</v>
      </c>
      <c r="AH201" s="369">
        <v>3116871</v>
      </c>
      <c r="AI201" s="369">
        <v>-108646</v>
      </c>
      <c r="AJ201" s="369">
        <v>3008225</v>
      </c>
      <c r="AK201" s="370">
        <v>3008224.08</v>
      </c>
      <c r="AL201" s="370">
        <v>2893543.88</v>
      </c>
      <c r="AM201" s="370">
        <v>247630.4</v>
      </c>
      <c r="AN201" s="370">
        <v>243353.71</v>
      </c>
      <c r="AO201" s="370">
        <v>238460.83</v>
      </c>
      <c r="AP201" s="370">
        <v>239119.8</v>
      </c>
      <c r="AQ201" s="370">
        <v>243441.71</v>
      </c>
      <c r="AR201" s="370">
        <v>242685.68</v>
      </c>
      <c r="AS201" s="370">
        <v>241468.85</v>
      </c>
      <c r="AT201" s="370">
        <v>247738.25</v>
      </c>
      <c r="AU201" s="370">
        <v>254243.69</v>
      </c>
      <c r="AV201" s="370">
        <v>253371.91</v>
      </c>
      <c r="AW201" s="370">
        <v>0</v>
      </c>
      <c r="AX201" s="370">
        <v>0</v>
      </c>
      <c r="AY201" s="370">
        <v>247707.65</v>
      </c>
      <c r="AZ201" s="370">
        <v>246163.96</v>
      </c>
      <c r="BA201" s="370">
        <v>235573.33</v>
      </c>
      <c r="BB201" s="370">
        <v>239664.97</v>
      </c>
      <c r="BC201" s="370">
        <v>242946.66</v>
      </c>
      <c r="BD201" s="370">
        <v>242685.68</v>
      </c>
      <c r="BE201" s="370">
        <v>241337.48</v>
      </c>
      <c r="BF201" s="370">
        <v>247738.25</v>
      </c>
      <c r="BG201" s="370">
        <v>254243.69</v>
      </c>
      <c r="BH201" s="370">
        <v>253371.91</v>
      </c>
      <c r="BI201" s="370">
        <v>0</v>
      </c>
      <c r="BJ201" s="370">
        <v>0</v>
      </c>
      <c r="BK201" s="370">
        <v>247124.03</v>
      </c>
      <c r="BL201" s="370">
        <v>246747.58</v>
      </c>
      <c r="BM201" s="370">
        <v>235573.33</v>
      </c>
      <c r="BN201" s="370">
        <v>216261.85</v>
      </c>
      <c r="BO201" s="370">
        <v>266268.53000000003</v>
      </c>
      <c r="BP201" s="370">
        <v>242685.68</v>
      </c>
      <c r="BQ201" s="370">
        <v>241418.73</v>
      </c>
      <c r="BR201" s="370">
        <v>247738.25</v>
      </c>
      <c r="BS201" s="370">
        <v>254243.69</v>
      </c>
      <c r="BT201" s="370">
        <v>228311.18</v>
      </c>
      <c r="BU201" s="370">
        <v>0</v>
      </c>
      <c r="BV201" s="370">
        <v>0</v>
      </c>
      <c r="BW201" s="370">
        <v>247707.65</v>
      </c>
      <c r="BX201" s="370">
        <v>246163.96</v>
      </c>
      <c r="BY201" s="370">
        <v>238460.83</v>
      </c>
      <c r="BZ201" s="370">
        <v>239583.72</v>
      </c>
      <c r="CA201" s="370">
        <v>243441.71</v>
      </c>
      <c r="CB201" s="370">
        <v>242685.68</v>
      </c>
      <c r="CC201" s="370">
        <v>241468.85</v>
      </c>
      <c r="CD201" s="370">
        <v>247738.25</v>
      </c>
      <c r="CE201" s="370">
        <v>254243.69</v>
      </c>
      <c r="CF201" s="370">
        <v>227518.68</v>
      </c>
      <c r="CG201" s="370">
        <v>0</v>
      </c>
      <c r="CH201" s="370">
        <v>0</v>
      </c>
      <c r="CI201" s="48" t="s">
        <v>1987</v>
      </c>
      <c r="CJ201" s="48" t="s">
        <v>1990</v>
      </c>
      <c r="CK201" s="48" t="s">
        <v>1990</v>
      </c>
      <c r="CL201" s="48" t="s">
        <v>2010</v>
      </c>
      <c r="CM201" s="48" t="s">
        <v>1990</v>
      </c>
      <c r="CN201" s="48" t="s">
        <v>1990</v>
      </c>
      <c r="CO201" s="10" t="str">
        <f t="shared" si="53"/>
        <v>2.1.1.13.1.1</v>
      </c>
      <c r="CP201" s="10" t="str">
        <f>+VLOOKUP(Tabla1[[#This Row],[ESPECÍFICA]],CLASIFICADOR_,2,0)</f>
        <v>2.1.1.13.1.1 - CONTRATO ADMINISTRATIVO DE SERVICIOS - INDETERMINADO</v>
      </c>
      <c r="CQ201" s="10" t="str">
        <f>+VLOOKUP(Tabla1[[#This Row],[ESPECÍFICA]],CLASIFICADOR_,3,0)</f>
        <v>01.CAS</v>
      </c>
      <c r="CR201" s="10" t="str">
        <f>+VLOOKUP(Tabla1[[#This Row],[ESPECÍFICA]],CLASIFICADOR_,4,0)</f>
        <v xml:space="preserve"> </v>
      </c>
      <c r="CS201" s="10">
        <f>+VLOOKUP(Tabla1[[#This Row],[ESPECÍFICA]],CLASIFICADOR_,5,0)</f>
        <v>0</v>
      </c>
      <c r="CT201" s="5" t="str">
        <f>+VLOOKUP(Tabla1[[#This Row],[ESPECÍFICA]],CLASIFICADOR_,6,0)</f>
        <v>N/R</v>
      </c>
      <c r="CU201" s="10" t="str">
        <f>+VLOOKUP(Tabla1[[#This Row],[ESPECÍFICA]],CLASIFICADOR_,7,0)</f>
        <v>N/R</v>
      </c>
      <c r="CV201" s="10">
        <f>+VLOOKUP(Tabla1[[#This Row],[ESPECÍFICA]],CLASIFICADOR_,8,0)</f>
        <v>0</v>
      </c>
      <c r="CW201" s="113" t="str">
        <f>+CONCATENATE("2.",Tabla1[[#This Row],[generica]])</f>
        <v>2.1.PERSONAL Y OBLIGACIONES SOCIALES</v>
      </c>
      <c r="CX201" s="5" t="str">
        <f t="shared" si="42"/>
        <v>0010-OA</v>
      </c>
      <c r="CY201" s="5" t="str">
        <f t="shared" si="43"/>
        <v>0010-OA</v>
      </c>
      <c r="CZ201" t="str">
        <f t="shared" si="44"/>
        <v>0010-OA</v>
      </c>
      <c r="DA201" s="113" t="str">
        <f>+CONCATENATE(Tabla1[[#This Row],[CC COMPLETO]],Tabla1[[#This Row],[ESPECÍFICA]])</f>
        <v>0010-OA2.1.1.13.1.1</v>
      </c>
      <c r="DB201" s="11">
        <f t="shared" si="45"/>
        <v>2451514.83</v>
      </c>
      <c r="DC201" s="11">
        <f t="shared" si="46"/>
        <v>2451433.58</v>
      </c>
      <c r="DD201" s="11">
        <f t="shared" si="47"/>
        <v>2426372.85</v>
      </c>
      <c r="DE201" s="11">
        <f t="shared" si="48"/>
        <v>0.91999999992549419</v>
      </c>
      <c r="DF201" s="11">
        <f t="shared" si="49"/>
        <v>114680.20000000019</v>
      </c>
      <c r="DG201" s="11">
        <f t="shared" si="50"/>
        <v>442110.29999999981</v>
      </c>
      <c r="DH201" s="11">
        <f t="shared" si="51"/>
        <v>556791.41999999993</v>
      </c>
      <c r="DI201" s="12">
        <f t="shared" si="52"/>
        <v>0.78650466445354972</v>
      </c>
      <c r="DJ201" s="77">
        <f>+SUM(Tabla1[[#This Row],[EJECUTADO 01]:[EJECUTADO 06]])</f>
        <v>1454742.2499999998</v>
      </c>
      <c r="DK201" s="78">
        <f>+Tabla1[[#This Row],[mto_devenga_01]]</f>
        <v>247707.65</v>
      </c>
      <c r="DL201" s="78">
        <f>+Tabla1[[#This Row],[mto_devenga_02]]</f>
        <v>246163.96</v>
      </c>
      <c r="DM201" s="78">
        <f>+Tabla1[[#This Row],[mto_devenga_03]]</f>
        <v>235573.33</v>
      </c>
      <c r="DN201" s="78">
        <f>+Tabla1[[#This Row],[mto_devenga_04]]</f>
        <v>239664.97</v>
      </c>
      <c r="DO201" s="78">
        <f>+Tabla1[[#This Row],[mto_devenga_05]]</f>
        <v>242946.66</v>
      </c>
      <c r="DP201" s="76">
        <f>+Tabla1[[#This Row],[mto_devenga_06]]</f>
        <v>242685.68</v>
      </c>
      <c r="DQ201" s="76">
        <f>+Tabla1[[#This Row],[mto_devenga_07]]</f>
        <v>241337.48</v>
      </c>
      <c r="DR201" s="76">
        <f>+Tabla1[[#This Row],[mto_devenga_08]]</f>
        <v>247738.25</v>
      </c>
      <c r="DS201" s="76">
        <f>+Tabla1[[#This Row],[mto_devenga_09]]</f>
        <v>254243.69</v>
      </c>
      <c r="DT201" s="76">
        <f>IFERROR(VLOOKUP(Tabla1[[#This Row],[COD SE]],PF_OCTUBRE,14,0),"0")</f>
        <v>250246.65000000005</v>
      </c>
      <c r="DU201" s="76">
        <f>IFERROR(VLOOKUP(Tabla1[[#This Row],[COD SE]],PF_OCTUBRE,15,0),"0")</f>
        <v>250246.65000000005</v>
      </c>
      <c r="DV201" s="76">
        <f>IFERROR(VLOOKUP(Tabla1[[#This Row],[COD SE]],PF_OCTUBRE,16,0),"0")</f>
        <v>250246.65000000005</v>
      </c>
      <c r="DW201" s="76">
        <f>+SUM(Tabla1[[#This Row],[EJECUTADO 01]:[PF DICIEMBRE
]])</f>
        <v>2948801.6199999996</v>
      </c>
      <c r="DX201" s="76">
        <f>IFERROR(VLOOKUP(Tabla1[[#This Row],[COD SE]],PF_OCTUBRE,18,0),"0")</f>
        <v>0</v>
      </c>
      <c r="DY201" s="76">
        <f>IFERROR(VLOOKUP(Tabla1[[#This Row],[COD SE]],PF_OCTUBRE,19,0),"0")</f>
        <v>59423.37999999999</v>
      </c>
      <c r="DZ201" s="76">
        <f>IFERROR(VLOOKUP(Tabla1[[#This Row],[COD SE]],PF_OCTUBRE,20,0),"0")</f>
        <v>59423.37999999999</v>
      </c>
      <c r="EA201" s="76">
        <f>+Tabla1[[#This Row],[TOTAL EJEC REAL]]+Tabla1[[#This Row],[SALDO FINAL]]</f>
        <v>3008224.9999999995</v>
      </c>
      <c r="EB201" s="76">
        <f>IFERROR(VLOOKUP(Tabla1[[#This Row],[COD SE]],PF_OCTUBRE,22,0),"0")</f>
        <v>309670.03000000003</v>
      </c>
      <c r="EC201" s="76">
        <f>+IFERROR(VLOOKUP(Tabla1[[#This Row],[COD SE]],SALDO_ESC_2,7,0),0)</f>
        <v>0</v>
      </c>
      <c r="ED201" s="76">
        <f>+IFERROR(VLOOKUP(Tabla1[[#This Row],[COD SE]],SALDO_ESC_3,7,0),0)</f>
        <v>59423.37999999999</v>
      </c>
      <c r="EE201" s="76">
        <f>+Tabla1[[#This Row],[mto_pim]]-Tabla1[[#This Row],[TRANSF ESC2 ]]</f>
        <v>3008225</v>
      </c>
      <c r="EF201" s="76">
        <f>+Tabla1[[#This Row],[mto_pim]]-Tabla1[[#This Row],[TRANFS ESC 3 ]]</f>
        <v>2948801.62</v>
      </c>
      <c r="EG201" s="76">
        <f>+IFERROR(VLOOKUP(Tabla1[[#This Row],[COD SE]],HISTORICO,4,0),0)</f>
        <v>263339.22000000003</v>
      </c>
      <c r="EH201" s="76">
        <f>+IFERROR(VLOOKUP(Tabla1[[#This Row],[COD SE]],HISTORICO,5,0),0)</f>
        <v>255510.84000000005</v>
      </c>
      <c r="EI201" s="76">
        <f>+IFERROR(VLOOKUP(Tabla1[[#This Row],[COD SE]],HISTORICO,6,0),0)</f>
        <v>263339.22000000003</v>
      </c>
      <c r="EJ201" s="76">
        <f>+IFERROR(VLOOKUP(Tabla1[[#This Row],[COD SE]],HISTORICO,7,0),0)</f>
        <v>266073.95000000007</v>
      </c>
      <c r="EK201" s="76">
        <f>+IFERROR(VLOOKUP(Tabla1[[#This Row],[COD SE]],HISTORICO,8,0),0)</f>
        <v>249146.65000000005</v>
      </c>
      <c r="EL201" s="76">
        <f>+IFERROR(VLOOKUP(Tabla1[[#This Row],[COD SE]],HISTORICO,9,0),0)</f>
        <v>244009.43000000005</v>
      </c>
      <c r="EM201" s="76">
        <f>+IFERROR(VLOOKUP(Tabla1[[#This Row],[COD SE]],HISTORICO,10,0),0)</f>
        <v>243982.46000000005</v>
      </c>
      <c r="EN201" s="76">
        <f>+IFERROR(VLOOKUP(Tabla1[[#This Row],[COD SE]],HISTORICO,11,0),0)</f>
        <v>250246.65000000005</v>
      </c>
      <c r="EO201" s="76">
        <f>+IFERROR(VLOOKUP(Tabla1[[#This Row],[COD SE]],HISTORICO,12,0),0)</f>
        <v>250246.65000000005</v>
      </c>
      <c r="EP201" s="58">
        <f>+SUM(Tabla1[[#This Row],[EJECUTADO 01]:[EJECUTADO 03]])</f>
        <v>729444.94</v>
      </c>
      <c r="EQ201" s="58">
        <f>+SUM(Tabla1[[#This Row],[EJECUTADO 04]:[EJECUTADO 06]])</f>
        <v>725297.31</v>
      </c>
      <c r="ER201" s="58">
        <f>+SUM(Tabla1[[#This Row],[EJECUTADO 07]:[EJECUTADO 09]])</f>
        <v>743319.41999999993</v>
      </c>
      <c r="ES201" s="58">
        <f>+SUM(Tabla1[[#This Row],[PF OCTUBRE]:[PF DICIEMBRE
]])</f>
        <v>750739.95000000019</v>
      </c>
      <c r="ET201" s="58">
        <f>+SUM(Tabla1[[#This Row],[EJECUTADO 01]:[EJECUTADO 09]])</f>
        <v>2198061.67</v>
      </c>
    </row>
    <row r="202" spans="1:150" x14ac:dyDescent="0.2">
      <c r="A202" s="369">
        <v>2025</v>
      </c>
      <c r="B202" s="369" t="s">
        <v>1969</v>
      </c>
      <c r="C202" s="369" t="s">
        <v>1970</v>
      </c>
      <c r="D202" s="369" t="s">
        <v>1971</v>
      </c>
      <c r="E202" s="369">
        <v>1650</v>
      </c>
      <c r="F202" s="369" t="s">
        <v>1599</v>
      </c>
      <c r="G202" s="369" t="s">
        <v>1999</v>
      </c>
      <c r="H202" s="369" t="s">
        <v>1606</v>
      </c>
      <c r="I202" s="369" t="s">
        <v>2000</v>
      </c>
      <c r="J202" s="369" t="s">
        <v>2037</v>
      </c>
      <c r="K202" s="369" t="s">
        <v>1975</v>
      </c>
      <c r="L202" s="369" t="s">
        <v>2034</v>
      </c>
      <c r="M202" s="369" t="s">
        <v>2038</v>
      </c>
      <c r="N202" s="369">
        <v>3</v>
      </c>
      <c r="O202" s="369" t="s">
        <v>2046</v>
      </c>
      <c r="P202" s="369" t="s">
        <v>2032</v>
      </c>
      <c r="Q202" s="369">
        <v>43</v>
      </c>
      <c r="R202" s="369">
        <v>0</v>
      </c>
      <c r="S202" s="369">
        <v>0</v>
      </c>
      <c r="T202" s="369">
        <v>0</v>
      </c>
      <c r="U202" s="369">
        <v>10</v>
      </c>
      <c r="V202" s="369" t="s">
        <v>1980</v>
      </c>
      <c r="W202" s="369" t="s">
        <v>1981</v>
      </c>
      <c r="X202" s="369" t="s">
        <v>1982</v>
      </c>
      <c r="Y202" s="369" t="s">
        <v>1983</v>
      </c>
      <c r="Z202" s="369" t="s">
        <v>1984</v>
      </c>
      <c r="AA202" s="369" t="s">
        <v>2004</v>
      </c>
      <c r="AB202" s="369" t="s">
        <v>1986</v>
      </c>
      <c r="AC202" s="369" t="s">
        <v>1672</v>
      </c>
      <c r="AD202" s="369" t="s">
        <v>1684</v>
      </c>
      <c r="AE202" s="369" t="s">
        <v>1722</v>
      </c>
      <c r="AF202" s="369" t="s">
        <v>1723</v>
      </c>
      <c r="AG202" s="369" t="s">
        <v>1724</v>
      </c>
      <c r="AH202" s="369">
        <v>3000</v>
      </c>
      <c r="AI202" s="369">
        <v>-2612</v>
      </c>
      <c r="AJ202" s="369">
        <v>388</v>
      </c>
      <c r="AK202" s="370">
        <v>359</v>
      </c>
      <c r="AL202" s="370">
        <v>359</v>
      </c>
      <c r="AM202" s="370">
        <v>0</v>
      </c>
      <c r="AN202" s="370">
        <v>0</v>
      </c>
      <c r="AO202" s="370">
        <v>0</v>
      </c>
      <c r="AP202" s="370">
        <v>0</v>
      </c>
      <c r="AQ202" s="370">
        <v>0</v>
      </c>
      <c r="AR202" s="370">
        <v>0</v>
      </c>
      <c r="AS202" s="370">
        <v>0</v>
      </c>
      <c r="AT202" s="370">
        <v>0</v>
      </c>
      <c r="AU202" s="370">
        <v>359</v>
      </c>
      <c r="AV202" s="370">
        <v>0</v>
      </c>
      <c r="AW202" s="370">
        <v>0</v>
      </c>
      <c r="AX202" s="370">
        <v>0</v>
      </c>
      <c r="AY202" s="370">
        <v>0</v>
      </c>
      <c r="AZ202" s="370">
        <v>0</v>
      </c>
      <c r="BA202" s="370">
        <v>0</v>
      </c>
      <c r="BB202" s="370">
        <v>0</v>
      </c>
      <c r="BC202" s="370">
        <v>0</v>
      </c>
      <c r="BD202" s="370">
        <v>0</v>
      </c>
      <c r="BE202" s="370">
        <v>0</v>
      </c>
      <c r="BF202" s="370">
        <v>0</v>
      </c>
      <c r="BG202" s="370">
        <v>0</v>
      </c>
      <c r="BH202" s="370">
        <v>0</v>
      </c>
      <c r="BI202" s="370">
        <v>0</v>
      </c>
      <c r="BJ202" s="370">
        <v>0</v>
      </c>
      <c r="BK202" s="370">
        <v>0</v>
      </c>
      <c r="BL202" s="370">
        <v>0</v>
      </c>
      <c r="BM202" s="370">
        <v>0</v>
      </c>
      <c r="BN202" s="370">
        <v>0</v>
      </c>
      <c r="BO202" s="370">
        <v>0</v>
      </c>
      <c r="BP202" s="370">
        <v>0</v>
      </c>
      <c r="BQ202" s="370">
        <v>0</v>
      </c>
      <c r="BR202" s="370">
        <v>0</v>
      </c>
      <c r="BS202" s="370">
        <v>0</v>
      </c>
      <c r="BT202" s="370">
        <v>0</v>
      </c>
      <c r="BU202" s="370">
        <v>0</v>
      </c>
      <c r="BV202" s="370">
        <v>0</v>
      </c>
      <c r="BW202" s="370">
        <v>0</v>
      </c>
      <c r="BX202" s="370">
        <v>0</v>
      </c>
      <c r="BY202" s="370">
        <v>0</v>
      </c>
      <c r="BZ202" s="370">
        <v>0</v>
      </c>
      <c r="CA202" s="370">
        <v>0</v>
      </c>
      <c r="CB202" s="370">
        <v>0</v>
      </c>
      <c r="CC202" s="370">
        <v>0</v>
      </c>
      <c r="CD202" s="370">
        <v>0</v>
      </c>
      <c r="CE202" s="370">
        <v>0</v>
      </c>
      <c r="CF202" s="370">
        <v>0</v>
      </c>
      <c r="CG202" s="370">
        <v>0</v>
      </c>
      <c r="CH202" s="370">
        <v>0</v>
      </c>
      <c r="CI202" s="48" t="s">
        <v>1987</v>
      </c>
      <c r="CJ202" s="48" t="s">
        <v>1991</v>
      </c>
      <c r="CK202" s="48" t="s">
        <v>1990</v>
      </c>
      <c r="CL202" s="48" t="s">
        <v>1992</v>
      </c>
      <c r="CM202" s="48" t="s">
        <v>1987</v>
      </c>
      <c r="CN202" s="48" t="s">
        <v>1990</v>
      </c>
      <c r="CO202" s="10" t="str">
        <f t="shared" si="53"/>
        <v>2.3.1.8.2.1</v>
      </c>
      <c r="CP202" s="10" t="str">
        <f>+VLOOKUP(Tabla1[[#This Row],[ESPECÍFICA]],CLASIFICADOR_,2,0)</f>
        <v>2.3.1.8.2.1 - MATERIAL, INSUMOS, INSTRUMENTAL Y ACCESORIOS  MEDICOS, QUIRURGICOS, ODONTOLOGICOS Y DE LABORATORIO</v>
      </c>
      <c r="CQ202" s="10" t="str">
        <f>+VLOOKUP(Tabla1[[#This Row],[ESPECÍFICA]],CLASIFICADOR_,3,0)</f>
        <v>2.3.1.8 - SUMINISTROS MEDICOS</v>
      </c>
      <c r="CR202" s="10" t="str">
        <f>+VLOOKUP(Tabla1[[#This Row],[ESPECÍFICA]],CLASIFICADOR_,4,0)</f>
        <v xml:space="preserve"> </v>
      </c>
      <c r="CS202" s="10">
        <f>+VLOOKUP(Tabla1[[#This Row],[ESPECÍFICA]],CLASIFICADOR_,5,0)</f>
        <v>0</v>
      </c>
      <c r="CT202" s="5" t="str">
        <f>+VLOOKUP(Tabla1[[#This Row],[ESPECÍFICA]],CLASIFICADOR_,6,0)</f>
        <v>N/R</v>
      </c>
      <c r="CU202" s="10" t="str">
        <f>+VLOOKUP(Tabla1[[#This Row],[ESPECÍFICA]],CLASIFICADOR_,7,0)</f>
        <v>N/R</v>
      </c>
      <c r="CV202" s="10">
        <f>+VLOOKUP(Tabla1[[#This Row],[ESPECÍFICA]],CLASIFICADOR_,8,0)</f>
        <v>0</v>
      </c>
      <c r="CW202" s="113" t="str">
        <f>+CONCATENATE("2.",Tabla1[[#This Row],[generica]])</f>
        <v>2.3.BIENES Y SERVICIOS</v>
      </c>
      <c r="CX202" s="10" t="str">
        <f t="shared" si="42"/>
        <v>0010-OA</v>
      </c>
      <c r="CY202" s="5" t="str">
        <f t="shared" si="43"/>
        <v>0010-OA</v>
      </c>
      <c r="CZ202" t="str">
        <f t="shared" si="44"/>
        <v>0010-OA</v>
      </c>
      <c r="DA202" s="113" t="str">
        <f>+CONCATENATE(Tabla1[[#This Row],[CC COMPLETO]],Tabla1[[#This Row],[ESPECÍFICA]])</f>
        <v>0010-OA2.3.1.8.2.1</v>
      </c>
      <c r="DB202" s="11">
        <f t="shared" si="45"/>
        <v>359</v>
      </c>
      <c r="DC202" s="11">
        <f t="shared" si="46"/>
        <v>0</v>
      </c>
      <c r="DD202" s="11">
        <f t="shared" si="47"/>
        <v>0</v>
      </c>
      <c r="DE202" s="11">
        <f t="shared" si="48"/>
        <v>29</v>
      </c>
      <c r="DF202" s="11">
        <f t="shared" si="49"/>
        <v>0</v>
      </c>
      <c r="DG202" s="11">
        <f t="shared" si="50"/>
        <v>359</v>
      </c>
      <c r="DH202" s="11">
        <f t="shared" si="51"/>
        <v>388</v>
      </c>
      <c r="DI202" s="12">
        <f t="shared" si="52"/>
        <v>0</v>
      </c>
      <c r="DJ202" s="77">
        <f>+SUM(Tabla1[[#This Row],[EJECUTADO 01]:[EJECUTADO 06]])</f>
        <v>0</v>
      </c>
      <c r="DK202" s="78">
        <f>+Tabla1[[#This Row],[mto_devenga_01]]</f>
        <v>0</v>
      </c>
      <c r="DL202" s="78">
        <f>+Tabla1[[#This Row],[mto_devenga_02]]</f>
        <v>0</v>
      </c>
      <c r="DM202" s="78">
        <f>+Tabla1[[#This Row],[mto_devenga_03]]</f>
        <v>0</v>
      </c>
      <c r="DN202" s="78">
        <f>+Tabla1[[#This Row],[mto_devenga_04]]</f>
        <v>0</v>
      </c>
      <c r="DO202" s="78">
        <f>+Tabla1[[#This Row],[mto_devenga_05]]</f>
        <v>0</v>
      </c>
      <c r="DP202" s="76">
        <f>+Tabla1[[#This Row],[mto_devenga_06]]</f>
        <v>0</v>
      </c>
      <c r="DQ202" s="76">
        <f>+Tabla1[[#This Row],[mto_devenga_07]]</f>
        <v>0</v>
      </c>
      <c r="DR202" s="76">
        <f>+Tabla1[[#This Row],[mto_devenga_08]]</f>
        <v>0</v>
      </c>
      <c r="DS202" s="76">
        <f>+Tabla1[[#This Row],[mto_devenga_09]]</f>
        <v>0</v>
      </c>
      <c r="DT202" s="76">
        <f>IFERROR(VLOOKUP(Tabla1[[#This Row],[COD SE]],PF_OCTUBRE,14,0),"0")</f>
        <v>0</v>
      </c>
      <c r="DU202" s="76">
        <f>IFERROR(VLOOKUP(Tabla1[[#This Row],[COD SE]],PF_OCTUBRE,15,0),"0")</f>
        <v>359</v>
      </c>
      <c r="DV202" s="76">
        <f>IFERROR(VLOOKUP(Tabla1[[#This Row],[COD SE]],PF_OCTUBRE,16,0),"0")</f>
        <v>29</v>
      </c>
      <c r="DW202" s="76">
        <f>+SUM(Tabla1[[#This Row],[EJECUTADO 01]:[PF DICIEMBRE
]])</f>
        <v>388</v>
      </c>
      <c r="DX202" s="76">
        <f>IFERROR(VLOOKUP(Tabla1[[#This Row],[COD SE]],PF_OCTUBRE,18,0),"0")</f>
        <v>0</v>
      </c>
      <c r="DY202" s="76">
        <f>IFERROR(VLOOKUP(Tabla1[[#This Row],[COD SE]],PF_OCTUBRE,19,0),"0")</f>
        <v>0</v>
      </c>
      <c r="DZ202" s="76">
        <f>IFERROR(VLOOKUP(Tabla1[[#This Row],[COD SE]],PF_OCTUBRE,20,0),"0")</f>
        <v>0</v>
      </c>
      <c r="EA202" s="76">
        <f>+Tabla1[[#This Row],[TOTAL EJEC REAL]]+Tabla1[[#This Row],[SALDO FINAL]]</f>
        <v>388</v>
      </c>
      <c r="EB202" s="76">
        <f>IFERROR(VLOOKUP(Tabla1[[#This Row],[COD SE]],PF_OCTUBRE,22,0),"0")</f>
        <v>29</v>
      </c>
      <c r="EC202" s="76">
        <f>+IFERROR(VLOOKUP(Tabla1[[#This Row],[COD SE]],SALDO_ESC_2,7,0),0)</f>
        <v>0</v>
      </c>
      <c r="ED202" s="76">
        <f>+IFERROR(VLOOKUP(Tabla1[[#This Row],[COD SE]],SALDO_ESC_3,7,0),0)</f>
        <v>0</v>
      </c>
      <c r="EE202" s="76">
        <f>+Tabla1[[#This Row],[mto_pim]]-Tabla1[[#This Row],[TRANSF ESC2 ]]</f>
        <v>388</v>
      </c>
      <c r="EF202" s="76">
        <f>+Tabla1[[#This Row],[mto_pim]]-Tabla1[[#This Row],[TRANFS ESC 3 ]]</f>
        <v>388</v>
      </c>
      <c r="EG202" s="76">
        <f>+IFERROR(VLOOKUP(Tabla1[[#This Row],[COD SE]],HISTORICO,4,0),0)</f>
        <v>0</v>
      </c>
      <c r="EH202" s="76">
        <f>+IFERROR(VLOOKUP(Tabla1[[#This Row],[COD SE]],HISTORICO,5,0),0)</f>
        <v>0</v>
      </c>
      <c r="EI202" s="76">
        <f>+IFERROR(VLOOKUP(Tabla1[[#This Row],[COD SE]],HISTORICO,6,0),0)</f>
        <v>0</v>
      </c>
      <c r="EJ202" s="76">
        <f>+IFERROR(VLOOKUP(Tabla1[[#This Row],[COD SE]],HISTORICO,7,0),0)</f>
        <v>1000</v>
      </c>
      <c r="EK202" s="76">
        <f>+IFERROR(VLOOKUP(Tabla1[[#This Row],[COD SE]],HISTORICO,8,0),0)</f>
        <v>1000</v>
      </c>
      <c r="EL202" s="76">
        <f>+IFERROR(VLOOKUP(Tabla1[[#This Row],[COD SE]],HISTORICO,9,0),0)</f>
        <v>0</v>
      </c>
      <c r="EM202" s="76">
        <f>+IFERROR(VLOOKUP(Tabla1[[#This Row],[COD SE]],HISTORICO,10,0),0)</f>
        <v>0</v>
      </c>
      <c r="EN202" s="76">
        <f>+IFERROR(VLOOKUP(Tabla1[[#This Row],[COD SE]],HISTORICO,11,0),0)</f>
        <v>0</v>
      </c>
      <c r="EO202" s="76">
        <f>+IFERROR(VLOOKUP(Tabla1[[#This Row],[COD SE]],HISTORICO,12,0),0)</f>
        <v>0</v>
      </c>
      <c r="EP202" s="58">
        <f>+SUM(Tabla1[[#This Row],[EJECUTADO 01]:[EJECUTADO 03]])</f>
        <v>0</v>
      </c>
      <c r="EQ202" s="58">
        <f>+SUM(Tabla1[[#This Row],[EJECUTADO 04]:[EJECUTADO 06]])</f>
        <v>0</v>
      </c>
      <c r="ER202" s="58">
        <f>+SUM(Tabla1[[#This Row],[EJECUTADO 07]:[EJECUTADO 09]])</f>
        <v>0</v>
      </c>
      <c r="ES202" s="58">
        <f>+SUM(Tabla1[[#This Row],[PF OCTUBRE]:[PF DICIEMBRE
]])</f>
        <v>388</v>
      </c>
      <c r="ET202" s="58">
        <f>+SUM(Tabla1[[#This Row],[EJECUTADO 01]:[EJECUTADO 09]])</f>
        <v>0</v>
      </c>
    </row>
    <row r="203" spans="1:150" x14ac:dyDescent="0.2">
      <c r="A203" s="369">
        <v>2025</v>
      </c>
      <c r="B203" s="369" t="s">
        <v>1969</v>
      </c>
      <c r="C203" s="369" t="s">
        <v>1970</v>
      </c>
      <c r="D203" s="369" t="s">
        <v>1971</v>
      </c>
      <c r="E203" s="369">
        <v>1650</v>
      </c>
      <c r="F203" s="369" t="s">
        <v>1599</v>
      </c>
      <c r="G203" s="369" t="s">
        <v>1999</v>
      </c>
      <c r="H203" s="369" t="s">
        <v>1606</v>
      </c>
      <c r="I203" s="369" t="s">
        <v>2000</v>
      </c>
      <c r="J203" s="369" t="s">
        <v>2037</v>
      </c>
      <c r="K203" s="369" t="s">
        <v>1975</v>
      </c>
      <c r="L203" s="369" t="s">
        <v>2034</v>
      </c>
      <c r="M203" s="369" t="s">
        <v>2038</v>
      </c>
      <c r="N203" s="369">
        <v>3</v>
      </c>
      <c r="O203" s="369" t="s">
        <v>2046</v>
      </c>
      <c r="P203" s="369" t="s">
        <v>2032</v>
      </c>
      <c r="Q203" s="369">
        <v>43</v>
      </c>
      <c r="R203" s="369">
        <v>0</v>
      </c>
      <c r="S203" s="369">
        <v>0</v>
      </c>
      <c r="T203" s="369">
        <v>0</v>
      </c>
      <c r="U203" s="369">
        <v>10</v>
      </c>
      <c r="V203" s="369" t="s">
        <v>1980</v>
      </c>
      <c r="W203" s="369" t="s">
        <v>1981</v>
      </c>
      <c r="X203" s="369" t="s">
        <v>1982</v>
      </c>
      <c r="Y203" s="369" t="s">
        <v>1983</v>
      </c>
      <c r="Z203" s="369" t="s">
        <v>1984</v>
      </c>
      <c r="AA203" s="369" t="s">
        <v>2004</v>
      </c>
      <c r="AB203" s="369" t="s">
        <v>1986</v>
      </c>
      <c r="AC203" s="369" t="s">
        <v>1672</v>
      </c>
      <c r="AD203" s="369" t="s">
        <v>1673</v>
      </c>
      <c r="AE203" s="369" t="s">
        <v>1688</v>
      </c>
      <c r="AF203" s="369" t="s">
        <v>1725</v>
      </c>
      <c r="AG203" s="369" t="s">
        <v>1735</v>
      </c>
      <c r="AH203" s="369">
        <v>9640</v>
      </c>
      <c r="AI203" s="369">
        <v>-3515</v>
      </c>
      <c r="AJ203" s="369">
        <v>6125</v>
      </c>
      <c r="AK203" s="370">
        <v>5375</v>
      </c>
      <c r="AL203" s="370">
        <v>5375</v>
      </c>
      <c r="AM203" s="370">
        <v>3500</v>
      </c>
      <c r="AN203" s="370">
        <v>0</v>
      </c>
      <c r="AO203" s="370">
        <v>0</v>
      </c>
      <c r="AP203" s="370">
        <v>1875</v>
      </c>
      <c r="AQ203" s="370">
        <v>0</v>
      </c>
      <c r="AR203" s="370">
        <v>0</v>
      </c>
      <c r="AS203" s="370">
        <v>0</v>
      </c>
      <c r="AT203" s="370">
        <v>0</v>
      </c>
      <c r="AU203" s="370">
        <v>0</v>
      </c>
      <c r="AV203" s="370">
        <v>0</v>
      </c>
      <c r="AW203" s="370">
        <v>0</v>
      </c>
      <c r="AX203" s="370">
        <v>0</v>
      </c>
      <c r="AY203" s="370">
        <v>0</v>
      </c>
      <c r="AZ203" s="370">
        <v>700</v>
      </c>
      <c r="BA203" s="370">
        <v>1400</v>
      </c>
      <c r="BB203" s="370">
        <v>0</v>
      </c>
      <c r="BC203" s="370">
        <v>1400</v>
      </c>
      <c r="BD203" s="370">
        <v>0</v>
      </c>
      <c r="BE203" s="370">
        <v>0</v>
      </c>
      <c r="BF203" s="370">
        <v>0</v>
      </c>
      <c r="BG203" s="370">
        <v>375</v>
      </c>
      <c r="BH203" s="370">
        <v>375</v>
      </c>
      <c r="BI203" s="370">
        <v>0</v>
      </c>
      <c r="BJ203" s="370">
        <v>0</v>
      </c>
      <c r="BK203" s="370">
        <v>0</v>
      </c>
      <c r="BL203" s="370">
        <v>700</v>
      </c>
      <c r="BM203" s="370">
        <v>1400</v>
      </c>
      <c r="BN203" s="370">
        <v>0</v>
      </c>
      <c r="BO203" s="370">
        <v>1400</v>
      </c>
      <c r="BP203" s="370">
        <v>0</v>
      </c>
      <c r="BQ203" s="370">
        <v>0</v>
      </c>
      <c r="BR203" s="370">
        <v>0</v>
      </c>
      <c r="BS203" s="370">
        <v>375</v>
      </c>
      <c r="BT203" s="370">
        <v>375</v>
      </c>
      <c r="BU203" s="370">
        <v>0</v>
      </c>
      <c r="BV203" s="370">
        <v>0</v>
      </c>
      <c r="BW203" s="370">
        <v>3500</v>
      </c>
      <c r="BX203" s="370">
        <v>0</v>
      </c>
      <c r="BY203" s="370">
        <v>0</v>
      </c>
      <c r="BZ203" s="370">
        <v>375</v>
      </c>
      <c r="CA203" s="370">
        <v>0</v>
      </c>
      <c r="CB203" s="370">
        <v>0</v>
      </c>
      <c r="CC203" s="370">
        <v>0</v>
      </c>
      <c r="CD203" s="370">
        <v>0</v>
      </c>
      <c r="CE203" s="370">
        <v>0</v>
      </c>
      <c r="CF203" s="370">
        <v>0</v>
      </c>
      <c r="CG203" s="370">
        <v>0</v>
      </c>
      <c r="CH203" s="370">
        <v>0</v>
      </c>
      <c r="CI203" s="48" t="s">
        <v>1987</v>
      </c>
      <c r="CJ203" s="48" t="s">
        <v>1991</v>
      </c>
      <c r="CK203" s="48" t="s">
        <v>1987</v>
      </c>
      <c r="CL203" s="48" t="s">
        <v>1987</v>
      </c>
      <c r="CM203" s="48" t="s">
        <v>1991</v>
      </c>
      <c r="CN203" s="48" t="s">
        <v>1998</v>
      </c>
      <c r="CO203" s="10" t="str">
        <f t="shared" si="53"/>
        <v>2.3.2.2.3.99</v>
      </c>
      <c r="CP203" s="10" t="str">
        <f>+VLOOKUP(Tabla1[[#This Row],[ESPECÍFICA]],CLASIFICADOR_,2,0)</f>
        <v>2.3.2.2.3.99 - OTROS SERVICIOS DE COMUNICACION</v>
      </c>
      <c r="CQ203" s="10" t="str">
        <f>+VLOOKUP(Tabla1[[#This Row],[ESPECÍFICA]],CLASIFICADOR_,3,0)</f>
        <v>2.3.2.2 - SERVICIOS BASICOS, COMUNICACIONES, PUBLICIDAD Y DIFUSION</v>
      </c>
      <c r="CR203" s="10" t="str">
        <f>+VLOOKUP(Tabla1[[#This Row],[ESPECÍFICA]],CLASIFICADOR_,4,0)</f>
        <v xml:space="preserve"> </v>
      </c>
      <c r="CS203" s="10">
        <f>+VLOOKUP(Tabla1[[#This Row],[ESPECÍFICA]],CLASIFICADOR_,5,0)</f>
        <v>0</v>
      </c>
      <c r="CT203" s="5" t="str">
        <f>+VLOOKUP(Tabla1[[#This Row],[ESPECÍFICA]],CLASIFICADOR_,6,0)</f>
        <v>N/R</v>
      </c>
      <c r="CU203" s="10" t="str">
        <f>+VLOOKUP(Tabla1[[#This Row],[ESPECÍFICA]],CLASIFICADOR_,7,0)</f>
        <v>N/R</v>
      </c>
      <c r="CV203" s="10">
        <f>+VLOOKUP(Tabla1[[#This Row],[ESPECÍFICA]],CLASIFICADOR_,8,0)</f>
        <v>0</v>
      </c>
      <c r="CW203" s="113" t="str">
        <f>+CONCATENATE("2.",Tabla1[[#This Row],[generica]])</f>
        <v>2.3.BIENES Y SERVICIOS</v>
      </c>
      <c r="CX203" s="10" t="str">
        <f t="shared" si="42"/>
        <v>0010-OA</v>
      </c>
      <c r="CY203" s="5" t="str">
        <f t="shared" si="43"/>
        <v>0010-OA</v>
      </c>
      <c r="CZ203" t="str">
        <f t="shared" si="44"/>
        <v>0010-OA</v>
      </c>
      <c r="DA203" s="113" t="str">
        <f>+CONCATENATE(Tabla1[[#This Row],[CC COMPLETO]],Tabla1[[#This Row],[ESPECÍFICA]])</f>
        <v>0010-OA2.3.2.2.3.99</v>
      </c>
      <c r="DB203" s="11">
        <f t="shared" si="45"/>
        <v>5375</v>
      </c>
      <c r="DC203" s="11">
        <f t="shared" si="46"/>
        <v>4250</v>
      </c>
      <c r="DD203" s="11">
        <f t="shared" si="47"/>
        <v>4250</v>
      </c>
      <c r="DE203" s="11">
        <f t="shared" si="48"/>
        <v>750</v>
      </c>
      <c r="DF203" s="11">
        <f t="shared" si="49"/>
        <v>0</v>
      </c>
      <c r="DG203" s="11">
        <f t="shared" si="50"/>
        <v>1125</v>
      </c>
      <c r="DH203" s="11">
        <f t="shared" si="51"/>
        <v>1875</v>
      </c>
      <c r="DI203" s="12">
        <f t="shared" si="52"/>
        <v>0.4408713692946058</v>
      </c>
      <c r="DJ203" s="77">
        <f>+SUM(Tabla1[[#This Row],[EJECUTADO 01]:[EJECUTADO 06]])</f>
        <v>3500</v>
      </c>
      <c r="DK203" s="78">
        <f>+Tabla1[[#This Row],[mto_devenga_01]]</f>
        <v>0</v>
      </c>
      <c r="DL203" s="78">
        <f>+Tabla1[[#This Row],[mto_devenga_02]]</f>
        <v>700</v>
      </c>
      <c r="DM203" s="78">
        <f>+Tabla1[[#This Row],[mto_devenga_03]]</f>
        <v>1400</v>
      </c>
      <c r="DN203" s="78">
        <f>+Tabla1[[#This Row],[mto_devenga_04]]</f>
        <v>0</v>
      </c>
      <c r="DO203" s="78">
        <f>+Tabla1[[#This Row],[mto_devenga_05]]</f>
        <v>1400</v>
      </c>
      <c r="DP203" s="76">
        <f>+Tabla1[[#This Row],[mto_devenga_06]]</f>
        <v>0</v>
      </c>
      <c r="DQ203" s="76">
        <f>+Tabla1[[#This Row],[mto_devenga_07]]</f>
        <v>0</v>
      </c>
      <c r="DR203" s="76">
        <f>+Tabla1[[#This Row],[mto_devenga_08]]</f>
        <v>0</v>
      </c>
      <c r="DS203" s="76">
        <f>+Tabla1[[#This Row],[mto_devenga_09]]</f>
        <v>375</v>
      </c>
      <c r="DT203" s="76">
        <f>IFERROR(VLOOKUP(Tabla1[[#This Row],[COD SE]],PF_OCTUBRE,14,0),"0")</f>
        <v>375</v>
      </c>
      <c r="DU203" s="76">
        <f>IFERROR(VLOOKUP(Tabla1[[#This Row],[COD SE]],PF_OCTUBRE,15,0),"0")</f>
        <v>375</v>
      </c>
      <c r="DV203" s="76">
        <f>IFERROR(VLOOKUP(Tabla1[[#This Row],[COD SE]],PF_OCTUBRE,16,0),"0")</f>
        <v>1500</v>
      </c>
      <c r="DW203" s="76">
        <f>+SUM(Tabla1[[#This Row],[EJECUTADO 01]:[PF DICIEMBRE
]])</f>
        <v>6125</v>
      </c>
      <c r="DX203" s="76">
        <f>IFERROR(VLOOKUP(Tabla1[[#This Row],[COD SE]],PF_OCTUBRE,18,0),"0")</f>
        <v>0</v>
      </c>
      <c r="DY203" s="76">
        <f>IFERROR(VLOOKUP(Tabla1[[#This Row],[COD SE]],PF_OCTUBRE,19,0),"0")</f>
        <v>0</v>
      </c>
      <c r="DZ203" s="76">
        <f>IFERROR(VLOOKUP(Tabla1[[#This Row],[COD SE]],PF_OCTUBRE,20,0),"0")</f>
        <v>0</v>
      </c>
      <c r="EA203" s="76">
        <f>+Tabla1[[#This Row],[TOTAL EJEC REAL]]+Tabla1[[#This Row],[SALDO FINAL]]</f>
        <v>6125</v>
      </c>
      <c r="EB203" s="76">
        <f>IFERROR(VLOOKUP(Tabla1[[#This Row],[COD SE]],PF_OCTUBRE,22,0),"0")</f>
        <v>1500</v>
      </c>
      <c r="EC203" s="76">
        <f>+IFERROR(VLOOKUP(Tabla1[[#This Row],[COD SE]],SALDO_ESC_2,7,0),0)</f>
        <v>0</v>
      </c>
      <c r="ED203" s="76">
        <f>+IFERROR(VLOOKUP(Tabla1[[#This Row],[COD SE]],SALDO_ESC_3,7,0),0)</f>
        <v>0</v>
      </c>
      <c r="EE203" s="76">
        <f>+Tabla1[[#This Row],[mto_pim]]-Tabla1[[#This Row],[TRANSF ESC2 ]]</f>
        <v>6125</v>
      </c>
      <c r="EF203" s="76">
        <f>+Tabla1[[#This Row],[mto_pim]]-Tabla1[[#This Row],[TRANFS ESC 3 ]]</f>
        <v>6125</v>
      </c>
      <c r="EG203" s="76">
        <f>+IFERROR(VLOOKUP(Tabla1[[#This Row],[COD SE]],HISTORICO,4,0),0)</f>
        <v>700</v>
      </c>
      <c r="EH203" s="76">
        <f>+IFERROR(VLOOKUP(Tabla1[[#This Row],[COD SE]],HISTORICO,5,0),0)</f>
        <v>1400</v>
      </c>
      <c r="EI203" s="76">
        <f>+IFERROR(VLOOKUP(Tabla1[[#This Row],[COD SE]],HISTORICO,6,0),0)</f>
        <v>700</v>
      </c>
      <c r="EJ203" s="76">
        <f>+IFERROR(VLOOKUP(Tabla1[[#This Row],[COD SE]],HISTORICO,7,0),0)</f>
        <v>700</v>
      </c>
      <c r="EK203" s="76">
        <f>+IFERROR(VLOOKUP(Tabla1[[#This Row],[COD SE]],HISTORICO,8,0),0)</f>
        <v>1400</v>
      </c>
      <c r="EL203" s="76">
        <f>+IFERROR(VLOOKUP(Tabla1[[#This Row],[COD SE]],HISTORICO,9,0),0)</f>
        <v>0</v>
      </c>
      <c r="EM203" s="76">
        <f>+IFERROR(VLOOKUP(Tabla1[[#This Row],[COD SE]],HISTORICO,10,0),0)</f>
        <v>0</v>
      </c>
      <c r="EN203" s="76">
        <f>+IFERROR(VLOOKUP(Tabla1[[#This Row],[COD SE]],HISTORICO,11,0),0)</f>
        <v>0</v>
      </c>
      <c r="EO203" s="76">
        <f>+IFERROR(VLOOKUP(Tabla1[[#This Row],[COD SE]],HISTORICO,12,0),0)</f>
        <v>375</v>
      </c>
      <c r="EP203" s="58">
        <f>+SUM(Tabla1[[#This Row],[EJECUTADO 01]:[EJECUTADO 03]])</f>
        <v>2100</v>
      </c>
      <c r="EQ203" s="58">
        <f>+SUM(Tabla1[[#This Row],[EJECUTADO 04]:[EJECUTADO 06]])</f>
        <v>1400</v>
      </c>
      <c r="ER203" s="58">
        <f>+SUM(Tabla1[[#This Row],[EJECUTADO 07]:[EJECUTADO 09]])</f>
        <v>375</v>
      </c>
      <c r="ES203" s="58">
        <f>+SUM(Tabla1[[#This Row],[PF OCTUBRE]:[PF DICIEMBRE
]])</f>
        <v>2250</v>
      </c>
      <c r="ET203" s="58">
        <f>+SUM(Tabla1[[#This Row],[EJECUTADO 01]:[EJECUTADO 09]])</f>
        <v>3875</v>
      </c>
    </row>
    <row r="204" spans="1:150" x14ac:dyDescent="0.2">
      <c r="A204" s="369">
        <v>2025</v>
      </c>
      <c r="B204" s="369" t="s">
        <v>1969</v>
      </c>
      <c r="C204" s="369" t="s">
        <v>1970</v>
      </c>
      <c r="D204" s="369" t="s">
        <v>1971</v>
      </c>
      <c r="E204" s="369">
        <v>1650</v>
      </c>
      <c r="F204" s="369" t="s">
        <v>1599</v>
      </c>
      <c r="G204" s="369" t="s">
        <v>1999</v>
      </c>
      <c r="H204" s="369" t="s">
        <v>1606</v>
      </c>
      <c r="I204" s="369" t="s">
        <v>2000</v>
      </c>
      <c r="J204" s="369" t="s">
        <v>2037</v>
      </c>
      <c r="K204" s="369" t="s">
        <v>1975</v>
      </c>
      <c r="L204" s="369" t="s">
        <v>2034</v>
      </c>
      <c r="M204" s="369" t="s">
        <v>2038</v>
      </c>
      <c r="N204" s="369">
        <v>3</v>
      </c>
      <c r="O204" s="369" t="s">
        <v>2046</v>
      </c>
      <c r="P204" s="369" t="s">
        <v>2032</v>
      </c>
      <c r="Q204" s="369">
        <v>43</v>
      </c>
      <c r="R204" s="369">
        <v>0</v>
      </c>
      <c r="S204" s="369">
        <v>0</v>
      </c>
      <c r="T204" s="369">
        <v>0</v>
      </c>
      <c r="U204" s="369">
        <v>10</v>
      </c>
      <c r="V204" s="369" t="s">
        <v>1980</v>
      </c>
      <c r="W204" s="369" t="s">
        <v>1981</v>
      </c>
      <c r="X204" s="369" t="s">
        <v>1982</v>
      </c>
      <c r="Y204" s="369" t="s">
        <v>1983</v>
      </c>
      <c r="Z204" s="369" t="s">
        <v>1984</v>
      </c>
      <c r="AA204" s="369" t="s">
        <v>2004</v>
      </c>
      <c r="AB204" s="369" t="s">
        <v>1986</v>
      </c>
      <c r="AC204" s="369" t="s">
        <v>1672</v>
      </c>
      <c r="AD204" s="369" t="s">
        <v>1684</v>
      </c>
      <c r="AE204" s="369" t="s">
        <v>1716</v>
      </c>
      <c r="AF204" s="369" t="s">
        <v>1717</v>
      </c>
      <c r="AG204" s="369" t="s">
        <v>1718</v>
      </c>
      <c r="AH204" s="369">
        <v>38300</v>
      </c>
      <c r="AI204" s="369">
        <v>-8555</v>
      </c>
      <c r="AJ204" s="369">
        <v>29745</v>
      </c>
      <c r="AK204" s="370">
        <v>24723.71</v>
      </c>
      <c r="AL204" s="370">
        <v>24723.71</v>
      </c>
      <c r="AM204" s="370">
        <v>150</v>
      </c>
      <c r="AN204" s="370">
        <v>0</v>
      </c>
      <c r="AO204" s="370">
        <v>3440</v>
      </c>
      <c r="AP204" s="370">
        <v>0</v>
      </c>
      <c r="AQ204" s="370">
        <v>594.4</v>
      </c>
      <c r="AR204" s="370">
        <v>16131.11</v>
      </c>
      <c r="AS204" s="370">
        <v>28.9</v>
      </c>
      <c r="AT204" s="370">
        <v>218.9</v>
      </c>
      <c r="AU204" s="370">
        <v>3750</v>
      </c>
      <c r="AV204" s="370">
        <v>32.200000000000003</v>
      </c>
      <c r="AW204" s="370">
        <v>0</v>
      </c>
      <c r="AX204" s="370">
        <v>0</v>
      </c>
      <c r="AY204" s="370">
        <v>150</v>
      </c>
      <c r="AZ204" s="370">
        <v>0</v>
      </c>
      <c r="BA204" s="370">
        <v>3440</v>
      </c>
      <c r="BB204" s="370">
        <v>0</v>
      </c>
      <c r="BC204" s="370">
        <v>594.4</v>
      </c>
      <c r="BD204" s="370">
        <v>1327.4</v>
      </c>
      <c r="BE204" s="370">
        <v>14832.61</v>
      </c>
      <c r="BF204" s="370">
        <v>218.9</v>
      </c>
      <c r="BG204" s="370">
        <v>3750</v>
      </c>
      <c r="BH204" s="370">
        <v>32.200000000000003</v>
      </c>
      <c r="BI204" s="370">
        <v>0</v>
      </c>
      <c r="BJ204" s="370">
        <v>0</v>
      </c>
      <c r="BK204" s="370">
        <v>150</v>
      </c>
      <c r="BL204" s="370">
        <v>0</v>
      </c>
      <c r="BM204" s="370">
        <v>0</v>
      </c>
      <c r="BN204" s="370">
        <v>3440</v>
      </c>
      <c r="BO204" s="370">
        <v>594.4</v>
      </c>
      <c r="BP204" s="370">
        <v>1327.4</v>
      </c>
      <c r="BQ204" s="370">
        <v>14832.61</v>
      </c>
      <c r="BR204" s="370">
        <v>218.9</v>
      </c>
      <c r="BS204" s="370">
        <v>3750</v>
      </c>
      <c r="BT204" s="370">
        <v>32.200000000000003</v>
      </c>
      <c r="BU204" s="370">
        <v>0</v>
      </c>
      <c r="BV204" s="370">
        <v>0</v>
      </c>
      <c r="BW204" s="370">
        <v>150</v>
      </c>
      <c r="BX204" s="370">
        <v>0</v>
      </c>
      <c r="BY204" s="370">
        <v>3440</v>
      </c>
      <c r="BZ204" s="370">
        <v>0</v>
      </c>
      <c r="CA204" s="370">
        <v>594.4</v>
      </c>
      <c r="CB204" s="370">
        <v>16131.11</v>
      </c>
      <c r="CC204" s="370">
        <v>28.9</v>
      </c>
      <c r="CD204" s="370">
        <v>218.9</v>
      </c>
      <c r="CE204" s="370">
        <v>3750</v>
      </c>
      <c r="CF204" s="370">
        <v>32.200000000000003</v>
      </c>
      <c r="CG204" s="370">
        <v>0</v>
      </c>
      <c r="CH204" s="370">
        <v>0</v>
      </c>
      <c r="CI204" s="48" t="s">
        <v>1987</v>
      </c>
      <c r="CJ204" s="48" t="s">
        <v>1991</v>
      </c>
      <c r="CK204" s="48" t="s">
        <v>1990</v>
      </c>
      <c r="CL204" s="48" t="s">
        <v>2011</v>
      </c>
      <c r="CM204" s="48" t="s">
        <v>1990</v>
      </c>
      <c r="CN204" s="48" t="s">
        <v>1987</v>
      </c>
      <c r="CO204" s="10" t="str">
        <f>+CONCATENATE(CI204,".",CJ204,".",CK204,".",CL204,".",CM204,".",CN204)</f>
        <v>2.3.1.5.1.2</v>
      </c>
      <c r="CP204" s="10" t="str">
        <f>+VLOOKUP(Tabla1[[#This Row],[ESPECÍFICA]],CLASIFICADOR_,2,0)</f>
        <v>2.3.1.5.1.2 - PAPELERIA EN GENERAL, UTILES Y MATERIALES DE OFICINA</v>
      </c>
      <c r="CQ204" s="10" t="str">
        <f>+VLOOKUP(Tabla1[[#This Row],[ESPECÍFICA]],CLASIFICADOR_,3,0)</f>
        <v>2.3.1.5 - MATERIALES Y  UTILES</v>
      </c>
      <c r="CR204" s="10" t="str">
        <f>+VLOOKUP(Tabla1[[#This Row],[ESPECÍFICA]],CLASIFICADOR_,4,0)</f>
        <v xml:space="preserve"> </v>
      </c>
      <c r="CS204" s="10">
        <f>+VLOOKUP(Tabla1[[#This Row],[ESPECÍFICA]],CLASIFICADOR_,5,0)</f>
        <v>0</v>
      </c>
      <c r="CT204" s="5" t="str">
        <f>+VLOOKUP(Tabla1[[#This Row],[ESPECÍFICA]],CLASIFICADOR_,6,0)</f>
        <v>N/R</v>
      </c>
      <c r="CU204" s="10" t="str">
        <f>+VLOOKUP(Tabla1[[#This Row],[ESPECÍFICA]],CLASIFICADOR_,7,0)</f>
        <v>N/R</v>
      </c>
      <c r="CV204" s="10">
        <f>+VLOOKUP(Tabla1[[#This Row],[ESPECÍFICA]],CLASIFICADOR_,8,0)</f>
        <v>0</v>
      </c>
      <c r="CW204" s="113" t="str">
        <f>+CONCATENATE("2.",Tabla1[[#This Row],[generica]])</f>
        <v>2.3.BIENES Y SERVICIOS</v>
      </c>
      <c r="CX204" s="10" t="str">
        <f t="shared" si="42"/>
        <v>0010-OA</v>
      </c>
      <c r="CY204" s="5" t="str">
        <f t="shared" si="43"/>
        <v>0010-OA</v>
      </c>
      <c r="CZ204" t="str">
        <f t="shared" si="44"/>
        <v>0010-OA</v>
      </c>
      <c r="DA204" s="113" t="str">
        <f>+CONCATENATE(Tabla1[[#This Row],[CC COMPLETO]],Tabla1[[#This Row],[ESPECÍFICA]])</f>
        <v>0010-OA2.3.1.5.1.2</v>
      </c>
      <c r="DB204" s="11">
        <f t="shared" si="45"/>
        <v>24345.510000000006</v>
      </c>
      <c r="DC204" s="11">
        <f t="shared" si="46"/>
        <v>24345.510000000002</v>
      </c>
      <c r="DD204" s="11">
        <f t="shared" si="47"/>
        <v>24345.510000000002</v>
      </c>
      <c r="DE204" s="11">
        <f t="shared" si="48"/>
        <v>5021.2900000000009</v>
      </c>
      <c r="DF204" s="11">
        <f t="shared" si="49"/>
        <v>0</v>
      </c>
      <c r="DG204" s="11">
        <f t="shared" si="50"/>
        <v>378.19999999999709</v>
      </c>
      <c r="DH204" s="11">
        <f t="shared" si="51"/>
        <v>5399.489999999998</v>
      </c>
      <c r="DI204" s="12">
        <f t="shared" si="52"/>
        <v>0.63565300261096613</v>
      </c>
      <c r="DJ204" s="77">
        <f>+SUM(Tabla1[[#This Row],[EJECUTADO 01]:[EJECUTADO 06]])</f>
        <v>5511.7999999999993</v>
      </c>
      <c r="DK204" s="78">
        <f>+Tabla1[[#This Row],[mto_devenga_01]]</f>
        <v>150</v>
      </c>
      <c r="DL204" s="78">
        <f>+Tabla1[[#This Row],[mto_devenga_02]]</f>
        <v>0</v>
      </c>
      <c r="DM204" s="78">
        <f>+Tabla1[[#This Row],[mto_devenga_03]]</f>
        <v>3440</v>
      </c>
      <c r="DN204" s="78">
        <f>+Tabla1[[#This Row],[mto_devenga_04]]</f>
        <v>0</v>
      </c>
      <c r="DO204" s="78">
        <f>+Tabla1[[#This Row],[mto_devenga_05]]</f>
        <v>594.4</v>
      </c>
      <c r="DP204" s="76">
        <f>+Tabla1[[#This Row],[mto_devenga_06]]</f>
        <v>1327.4</v>
      </c>
      <c r="DQ204" s="76">
        <f>+Tabla1[[#This Row],[mto_devenga_07]]</f>
        <v>14832.61</v>
      </c>
      <c r="DR204" s="76">
        <f>+Tabla1[[#This Row],[mto_devenga_08]]</f>
        <v>218.9</v>
      </c>
      <c r="DS204" s="76">
        <f>+Tabla1[[#This Row],[mto_devenga_09]]</f>
        <v>3750</v>
      </c>
      <c r="DT204" s="76">
        <f>IFERROR(VLOOKUP(Tabla1[[#This Row],[COD SE]],PF_OCTUBRE,14,0),"0")</f>
        <v>80</v>
      </c>
      <c r="DU204" s="76">
        <f>IFERROR(VLOOKUP(Tabla1[[#This Row],[COD SE]],PF_OCTUBRE,15,0),"0")</f>
        <v>80</v>
      </c>
      <c r="DV204" s="76">
        <f>IFERROR(VLOOKUP(Tabla1[[#This Row],[COD SE]],PF_OCTUBRE,16,0),"0")</f>
        <v>5234.6899999999996</v>
      </c>
      <c r="DW204" s="76">
        <f>+SUM(Tabla1[[#This Row],[EJECUTADO 01]:[PF DICIEMBRE
]])</f>
        <v>29708</v>
      </c>
      <c r="DX204" s="76">
        <f>IFERROR(VLOOKUP(Tabla1[[#This Row],[COD SE]],PF_OCTUBRE,18,0),"0")</f>
        <v>0</v>
      </c>
      <c r="DY204" s="76">
        <f>IFERROR(VLOOKUP(Tabla1[[#This Row],[COD SE]],PF_OCTUBRE,19,0),"0")</f>
        <v>0</v>
      </c>
      <c r="DZ204" s="76">
        <f>IFERROR(VLOOKUP(Tabla1[[#This Row],[COD SE]],PF_OCTUBRE,20,0),"0")</f>
        <v>0</v>
      </c>
      <c r="EA204" s="76">
        <f>+Tabla1[[#This Row],[TOTAL EJEC REAL]]+Tabla1[[#This Row],[SALDO FINAL]]</f>
        <v>29708</v>
      </c>
      <c r="EB204" s="76">
        <f>IFERROR(VLOOKUP(Tabla1[[#This Row],[COD SE]],PF_OCTUBRE,22,0),"0")</f>
        <v>5234.6899999999996</v>
      </c>
      <c r="EC204" s="76">
        <f>+IFERROR(VLOOKUP(Tabla1[[#This Row],[COD SE]],SALDO_ESC_2,7,0),0)</f>
        <v>0</v>
      </c>
      <c r="ED204" s="76">
        <f>+IFERROR(VLOOKUP(Tabla1[[#This Row],[COD SE]],SALDO_ESC_3,7,0),0)</f>
        <v>0</v>
      </c>
      <c r="EE204" s="76">
        <f>+Tabla1[[#This Row],[mto_pim]]-Tabla1[[#This Row],[TRANSF ESC2 ]]</f>
        <v>29745</v>
      </c>
      <c r="EF204" s="76">
        <f>+Tabla1[[#This Row],[mto_pim]]-Tabla1[[#This Row],[TRANFS ESC 3 ]]</f>
        <v>29745</v>
      </c>
      <c r="EG204" s="76">
        <f>+IFERROR(VLOOKUP(Tabla1[[#This Row],[COD SE]],HISTORICO,4,0),0)</f>
        <v>0</v>
      </c>
      <c r="EH204" s="76">
        <f>+IFERROR(VLOOKUP(Tabla1[[#This Row],[COD SE]],HISTORICO,5,0),0)</f>
        <v>120</v>
      </c>
      <c r="EI204" s="76">
        <f>+IFERROR(VLOOKUP(Tabla1[[#This Row],[COD SE]],HISTORICO,6,0),0)</f>
        <v>17616</v>
      </c>
      <c r="EJ204" s="76">
        <f>+IFERROR(VLOOKUP(Tabla1[[#This Row],[COD SE]],HISTORICO,7,0),0)</f>
        <v>150</v>
      </c>
      <c r="EK204" s="76">
        <f>+IFERROR(VLOOKUP(Tabla1[[#This Row],[COD SE]],HISTORICO,8,0),0)</f>
        <v>150</v>
      </c>
      <c r="EL204" s="76">
        <f>+IFERROR(VLOOKUP(Tabla1[[#This Row],[COD SE]],HISTORICO,9,0),0)</f>
        <v>150</v>
      </c>
      <c r="EM204" s="76">
        <f>+IFERROR(VLOOKUP(Tabla1[[#This Row],[COD SE]],HISTORICO,10,0),0)</f>
        <v>15662.609999999999</v>
      </c>
      <c r="EN204" s="76">
        <f>+IFERROR(VLOOKUP(Tabla1[[#This Row],[COD SE]],HISTORICO,11,0),0)</f>
        <v>2384.5</v>
      </c>
      <c r="EO204" s="76">
        <f>+IFERROR(VLOOKUP(Tabla1[[#This Row],[COD SE]],HISTORICO,12,0),0)</f>
        <v>4410.3999999999996</v>
      </c>
      <c r="EP204" s="58">
        <f>+SUM(Tabla1[[#This Row],[EJECUTADO 01]:[EJECUTADO 03]])</f>
        <v>3590</v>
      </c>
      <c r="EQ204" s="58">
        <f>+SUM(Tabla1[[#This Row],[EJECUTADO 04]:[EJECUTADO 06]])</f>
        <v>1921.8000000000002</v>
      </c>
      <c r="ER204" s="58">
        <f>+SUM(Tabla1[[#This Row],[EJECUTADO 07]:[EJECUTADO 09]])</f>
        <v>18801.510000000002</v>
      </c>
      <c r="ES204" s="58">
        <f>+SUM(Tabla1[[#This Row],[PF OCTUBRE]:[PF DICIEMBRE
]])</f>
        <v>5394.69</v>
      </c>
      <c r="ET204" s="58">
        <f>+SUM(Tabla1[[#This Row],[EJECUTADO 01]:[EJECUTADO 09]])</f>
        <v>24313.31</v>
      </c>
    </row>
    <row r="205" spans="1:150" x14ac:dyDescent="0.2">
      <c r="A205" s="369">
        <v>2025</v>
      </c>
      <c r="B205" s="369" t="s">
        <v>1969</v>
      </c>
      <c r="C205" s="369" t="s">
        <v>1970</v>
      </c>
      <c r="D205" s="369" t="s">
        <v>1971</v>
      </c>
      <c r="E205" s="369">
        <v>1650</v>
      </c>
      <c r="F205" s="369" t="s">
        <v>1599</v>
      </c>
      <c r="G205" s="369" t="s">
        <v>1999</v>
      </c>
      <c r="H205" s="369" t="s">
        <v>1606</v>
      </c>
      <c r="I205" s="369" t="s">
        <v>2000</v>
      </c>
      <c r="J205" s="369" t="s">
        <v>2037</v>
      </c>
      <c r="K205" s="369" t="s">
        <v>1975</v>
      </c>
      <c r="L205" s="369" t="s">
        <v>2034</v>
      </c>
      <c r="M205" s="369" t="s">
        <v>2038</v>
      </c>
      <c r="N205" s="369">
        <v>3</v>
      </c>
      <c r="O205" s="369" t="s">
        <v>2046</v>
      </c>
      <c r="P205" s="369" t="s">
        <v>2032</v>
      </c>
      <c r="Q205" s="369">
        <v>43</v>
      </c>
      <c r="R205" s="369">
        <v>0</v>
      </c>
      <c r="S205" s="369">
        <v>0</v>
      </c>
      <c r="T205" s="369">
        <v>0</v>
      </c>
      <c r="U205" s="369">
        <v>10</v>
      </c>
      <c r="V205" s="369" t="s">
        <v>1980</v>
      </c>
      <c r="W205" s="369" t="s">
        <v>1981</v>
      </c>
      <c r="X205" s="369" t="s">
        <v>1982</v>
      </c>
      <c r="Y205" s="369" t="s">
        <v>1983</v>
      </c>
      <c r="Z205" s="369" t="s">
        <v>1984</v>
      </c>
      <c r="AA205" s="369" t="s">
        <v>2004</v>
      </c>
      <c r="AB205" s="369" t="s">
        <v>1986</v>
      </c>
      <c r="AC205" s="369" t="s">
        <v>1672</v>
      </c>
      <c r="AD205" s="369" t="s">
        <v>1684</v>
      </c>
      <c r="AE205" s="369" t="s">
        <v>2052</v>
      </c>
      <c r="AF205" s="369" t="s">
        <v>2053</v>
      </c>
      <c r="AG205" s="369" t="s">
        <v>2053</v>
      </c>
      <c r="AH205" s="369">
        <v>0</v>
      </c>
      <c r="AI205" s="369">
        <v>4745</v>
      </c>
      <c r="AJ205" s="369">
        <v>4745</v>
      </c>
      <c r="AK205" s="370">
        <v>4745</v>
      </c>
      <c r="AL205" s="370">
        <v>4745</v>
      </c>
      <c r="AM205" s="370">
        <v>0</v>
      </c>
      <c r="AN205" s="370">
        <v>0</v>
      </c>
      <c r="AO205" s="370">
        <v>500</v>
      </c>
      <c r="AP205" s="370">
        <v>0</v>
      </c>
      <c r="AQ205" s="370">
        <v>4245</v>
      </c>
      <c r="AR205" s="370">
        <v>0</v>
      </c>
      <c r="AS205" s="370">
        <v>0</v>
      </c>
      <c r="AT205" s="370">
        <v>0</v>
      </c>
      <c r="AU205" s="370">
        <v>0</v>
      </c>
      <c r="AV205" s="370">
        <v>0</v>
      </c>
      <c r="AW205" s="370">
        <v>0</v>
      </c>
      <c r="AX205" s="370">
        <v>0</v>
      </c>
      <c r="AY205" s="370">
        <v>0</v>
      </c>
      <c r="AZ205" s="370">
        <v>0</v>
      </c>
      <c r="BA205" s="370">
        <v>500</v>
      </c>
      <c r="BB205" s="370">
        <v>0</v>
      </c>
      <c r="BC205" s="370">
        <v>4245</v>
      </c>
      <c r="BD205" s="370">
        <v>0</v>
      </c>
      <c r="BE205" s="370">
        <v>0</v>
      </c>
      <c r="BF205" s="370">
        <v>0</v>
      </c>
      <c r="BG205" s="370">
        <v>0</v>
      </c>
      <c r="BH205" s="370">
        <v>0</v>
      </c>
      <c r="BI205" s="370">
        <v>0</v>
      </c>
      <c r="BJ205" s="370">
        <v>0</v>
      </c>
      <c r="BK205" s="370">
        <v>0</v>
      </c>
      <c r="BL205" s="370">
        <v>0</v>
      </c>
      <c r="BM205" s="370">
        <v>500</v>
      </c>
      <c r="BN205" s="370">
        <v>0</v>
      </c>
      <c r="BO205" s="370">
        <v>4245</v>
      </c>
      <c r="BP205" s="370">
        <v>0</v>
      </c>
      <c r="BQ205" s="370">
        <v>0</v>
      </c>
      <c r="BR205" s="370">
        <v>0</v>
      </c>
      <c r="BS205" s="370">
        <v>0</v>
      </c>
      <c r="BT205" s="370">
        <v>0</v>
      </c>
      <c r="BU205" s="370">
        <v>0</v>
      </c>
      <c r="BV205" s="370">
        <v>0</v>
      </c>
      <c r="BW205" s="370">
        <v>0</v>
      </c>
      <c r="BX205" s="370">
        <v>0</v>
      </c>
      <c r="BY205" s="370">
        <v>500</v>
      </c>
      <c r="BZ205" s="370">
        <v>0</v>
      </c>
      <c r="CA205" s="370">
        <v>4245</v>
      </c>
      <c r="CB205" s="370">
        <v>0</v>
      </c>
      <c r="CC205" s="370">
        <v>0</v>
      </c>
      <c r="CD205" s="370">
        <v>0</v>
      </c>
      <c r="CE205" s="370">
        <v>0</v>
      </c>
      <c r="CF205" s="370">
        <v>0</v>
      </c>
      <c r="CG205" s="370">
        <v>0</v>
      </c>
      <c r="CH205" s="370">
        <v>0</v>
      </c>
      <c r="CI205" s="48" t="s">
        <v>1987</v>
      </c>
      <c r="CJ205" s="48" t="s">
        <v>1991</v>
      </c>
      <c r="CK205" s="48" t="s">
        <v>1990</v>
      </c>
      <c r="CL205" s="48" t="s">
        <v>1989</v>
      </c>
      <c r="CM205" s="48" t="s">
        <v>1990</v>
      </c>
      <c r="CN205" s="48" t="s">
        <v>1990</v>
      </c>
      <c r="CO205" s="10" t="str">
        <f>+CONCATENATE(CI205,".",CJ205,".",CK205,".",CL205,".",CM205,".",CN205)</f>
        <v>2.3.1.7.1.1</v>
      </c>
      <c r="CP205" s="10" t="str">
        <f>+VLOOKUP(Tabla1[[#This Row],[ESPECÍFICA]],CLASIFICADOR_,2,0)</f>
        <v>2.3.1.7.1.1 - ENSERES</v>
      </c>
      <c r="CQ205" s="10" t="str">
        <f>+VLOOKUP(Tabla1[[#This Row],[ESPECÍFICA]],CLASIFICADOR_,3,0)</f>
        <v>2.3.1.7 - ENSERES</v>
      </c>
      <c r="CR205" s="10" t="str">
        <f>+VLOOKUP(Tabla1[[#This Row],[ESPECÍFICA]],CLASIFICADOR_,4,0)</f>
        <v xml:space="preserve"> </v>
      </c>
      <c r="CS205" s="10">
        <f>+VLOOKUP(Tabla1[[#This Row],[ESPECÍFICA]],CLASIFICADOR_,5,0)</f>
        <v>0</v>
      </c>
      <c r="CT205" s="5" t="str">
        <f>+VLOOKUP(Tabla1[[#This Row],[ESPECÍFICA]],CLASIFICADOR_,6,0)</f>
        <v>N/R</v>
      </c>
      <c r="CU205" s="10" t="str">
        <f>+VLOOKUP(Tabla1[[#This Row],[ESPECÍFICA]],CLASIFICADOR_,7,0)</f>
        <v>N/R</v>
      </c>
      <c r="CV205" s="10">
        <f>+VLOOKUP(Tabla1[[#This Row],[ESPECÍFICA]],CLASIFICADOR_,8,0)</f>
        <v>0</v>
      </c>
      <c r="CW205" s="113" t="str">
        <f>+CONCATENATE("2.",Tabla1[[#This Row],[generica]])</f>
        <v>2.3.BIENES Y SERVICIOS</v>
      </c>
      <c r="CX205" s="10" t="str">
        <f t="shared" si="42"/>
        <v>0010-OA</v>
      </c>
      <c r="CY205" s="5" t="str">
        <f t="shared" si="43"/>
        <v>0010-OA</v>
      </c>
      <c r="CZ205" t="str">
        <f t="shared" si="44"/>
        <v>0010-OA</v>
      </c>
      <c r="DA205" s="113" t="str">
        <f>+CONCATENATE(Tabla1[[#This Row],[CC COMPLETO]],Tabla1[[#This Row],[ESPECÍFICA]])</f>
        <v>0010-OA2.3.1.7.1.1</v>
      </c>
      <c r="DB205" s="11">
        <f t="shared" si="45"/>
        <v>4745</v>
      </c>
      <c r="DC205" s="11">
        <f t="shared" si="46"/>
        <v>4745</v>
      </c>
      <c r="DD205" s="11">
        <f t="shared" si="47"/>
        <v>4745</v>
      </c>
      <c r="DE205" s="11">
        <f t="shared" si="48"/>
        <v>0</v>
      </c>
      <c r="DF205" s="11">
        <f t="shared" si="49"/>
        <v>0</v>
      </c>
      <c r="DG205" s="11">
        <f t="shared" si="50"/>
        <v>0</v>
      </c>
      <c r="DH205" s="11">
        <f t="shared" si="51"/>
        <v>0</v>
      </c>
      <c r="DI205" s="12">
        <f t="shared" si="52"/>
        <v>0</v>
      </c>
      <c r="DJ205" s="77">
        <f>+SUM(Tabla1[[#This Row],[EJECUTADO 01]:[EJECUTADO 06]])</f>
        <v>4745</v>
      </c>
      <c r="DK205" s="78">
        <f>+Tabla1[[#This Row],[mto_devenga_01]]</f>
        <v>0</v>
      </c>
      <c r="DL205" s="78">
        <f>+Tabla1[[#This Row],[mto_devenga_02]]</f>
        <v>0</v>
      </c>
      <c r="DM205" s="78">
        <f>+Tabla1[[#This Row],[mto_devenga_03]]</f>
        <v>500</v>
      </c>
      <c r="DN205" s="78">
        <f>+Tabla1[[#This Row],[mto_devenga_04]]</f>
        <v>0</v>
      </c>
      <c r="DO205" s="78">
        <f>+Tabla1[[#This Row],[mto_devenga_05]]</f>
        <v>4245</v>
      </c>
      <c r="DP205" s="76">
        <f>+Tabla1[[#This Row],[mto_devenga_06]]</f>
        <v>0</v>
      </c>
      <c r="DQ205" s="76">
        <f>+Tabla1[[#This Row],[mto_devenga_07]]</f>
        <v>0</v>
      </c>
      <c r="DR205" s="76">
        <f>+Tabla1[[#This Row],[mto_devenga_08]]</f>
        <v>0</v>
      </c>
      <c r="DS205" s="76">
        <f>+Tabla1[[#This Row],[mto_devenga_09]]</f>
        <v>0</v>
      </c>
      <c r="DT205" s="76">
        <f>IFERROR(VLOOKUP(Tabla1[[#This Row],[COD SE]],PF_OCTUBRE,14,0),"0")</f>
        <v>0</v>
      </c>
      <c r="DU205" s="76">
        <f>IFERROR(VLOOKUP(Tabla1[[#This Row],[COD SE]],PF_OCTUBRE,15,0),"0")</f>
        <v>0</v>
      </c>
      <c r="DV205" s="76">
        <f>IFERROR(VLOOKUP(Tabla1[[#This Row],[COD SE]],PF_OCTUBRE,16,0),"0")</f>
        <v>0</v>
      </c>
      <c r="DW205" s="76">
        <f>+SUM(Tabla1[[#This Row],[EJECUTADO 01]:[PF DICIEMBRE
]])</f>
        <v>4745</v>
      </c>
      <c r="DX205" s="76">
        <f>IFERROR(VLOOKUP(Tabla1[[#This Row],[COD SE]],PF_OCTUBRE,18,0),"0")</f>
        <v>0</v>
      </c>
      <c r="DY205" s="76">
        <f>IFERROR(VLOOKUP(Tabla1[[#This Row],[COD SE]],PF_OCTUBRE,19,0),"0")</f>
        <v>0</v>
      </c>
      <c r="DZ205" s="76">
        <f>IFERROR(VLOOKUP(Tabla1[[#This Row],[COD SE]],PF_OCTUBRE,20,0),"0")</f>
        <v>0</v>
      </c>
      <c r="EA205" s="76">
        <f>+Tabla1[[#This Row],[TOTAL EJEC REAL]]+Tabla1[[#This Row],[SALDO FINAL]]</f>
        <v>4745</v>
      </c>
      <c r="EB205" s="76">
        <f>IFERROR(VLOOKUP(Tabla1[[#This Row],[COD SE]],PF_OCTUBRE,22,0),"0")</f>
        <v>0</v>
      </c>
      <c r="EC205" s="76">
        <f>+IFERROR(VLOOKUP(Tabla1[[#This Row],[COD SE]],SALDO_ESC_2,7,0),0)</f>
        <v>0</v>
      </c>
      <c r="ED205" s="76">
        <f>+IFERROR(VLOOKUP(Tabla1[[#This Row],[COD SE]],SALDO_ESC_3,7,0),0)</f>
        <v>0</v>
      </c>
      <c r="EE205" s="76">
        <f>+Tabla1[[#This Row],[mto_pim]]-Tabla1[[#This Row],[TRANSF ESC2 ]]</f>
        <v>4745</v>
      </c>
      <c r="EF205" s="76">
        <f>+Tabla1[[#This Row],[mto_pim]]-Tabla1[[#This Row],[TRANFS ESC 3 ]]</f>
        <v>4745</v>
      </c>
      <c r="EG205" s="76">
        <f>+IFERROR(VLOOKUP(Tabla1[[#This Row],[COD SE]],HISTORICO,4,0),0)</f>
        <v>0</v>
      </c>
      <c r="EH205" s="76">
        <f>+IFERROR(VLOOKUP(Tabla1[[#This Row],[COD SE]],HISTORICO,5,0),0)</f>
        <v>0</v>
      </c>
      <c r="EI205" s="76">
        <f>+IFERROR(VLOOKUP(Tabla1[[#This Row],[COD SE]],HISTORICO,6,0),0)</f>
        <v>500</v>
      </c>
      <c r="EJ205" s="76">
        <f>+IFERROR(VLOOKUP(Tabla1[[#This Row],[COD SE]],HISTORICO,7,0),0)</f>
        <v>0</v>
      </c>
      <c r="EK205" s="76">
        <f>+IFERROR(VLOOKUP(Tabla1[[#This Row],[COD SE]],HISTORICO,8,0),0)</f>
        <v>4245</v>
      </c>
      <c r="EL205" s="76">
        <f>+IFERROR(VLOOKUP(Tabla1[[#This Row],[COD SE]],HISTORICO,9,0),0)</f>
        <v>0</v>
      </c>
      <c r="EM205" s="76">
        <f>+IFERROR(VLOOKUP(Tabla1[[#This Row],[COD SE]],HISTORICO,10,0),0)</f>
        <v>0</v>
      </c>
      <c r="EN205" s="76">
        <f>+IFERROR(VLOOKUP(Tabla1[[#This Row],[COD SE]],HISTORICO,11,0),0)</f>
        <v>0</v>
      </c>
      <c r="EO205" s="76">
        <f>+IFERROR(VLOOKUP(Tabla1[[#This Row],[COD SE]],HISTORICO,12,0),0)</f>
        <v>0</v>
      </c>
      <c r="EP205" s="58">
        <f>+SUM(Tabla1[[#This Row],[EJECUTADO 01]:[EJECUTADO 03]])</f>
        <v>500</v>
      </c>
      <c r="EQ205" s="58">
        <f>+SUM(Tabla1[[#This Row],[EJECUTADO 04]:[EJECUTADO 06]])</f>
        <v>4245</v>
      </c>
      <c r="ER205" s="58">
        <f>+SUM(Tabla1[[#This Row],[EJECUTADO 07]:[EJECUTADO 09]])</f>
        <v>0</v>
      </c>
      <c r="ES205" s="58">
        <f>+SUM(Tabla1[[#This Row],[PF OCTUBRE]:[PF DICIEMBRE
]])</f>
        <v>0</v>
      </c>
      <c r="ET205" s="58">
        <f>+SUM(Tabla1[[#This Row],[EJECUTADO 01]:[EJECUTADO 09]])</f>
        <v>4745</v>
      </c>
    </row>
    <row r="206" spans="1:150" x14ac:dyDescent="0.2">
      <c r="A206" s="369">
        <v>2025</v>
      </c>
      <c r="B206" s="369" t="s">
        <v>1969</v>
      </c>
      <c r="C206" s="369" t="s">
        <v>1970</v>
      </c>
      <c r="D206" s="369" t="s">
        <v>1971</v>
      </c>
      <c r="E206" s="369">
        <v>1650</v>
      </c>
      <c r="F206" s="369" t="s">
        <v>1599</v>
      </c>
      <c r="G206" s="369" t="s">
        <v>1999</v>
      </c>
      <c r="H206" s="369" t="s">
        <v>1606</v>
      </c>
      <c r="I206" s="369" t="s">
        <v>2000</v>
      </c>
      <c r="J206" s="369" t="s">
        <v>2037</v>
      </c>
      <c r="K206" s="369" t="s">
        <v>1975</v>
      </c>
      <c r="L206" s="369" t="s">
        <v>2034</v>
      </c>
      <c r="M206" s="369" t="s">
        <v>2038</v>
      </c>
      <c r="N206" s="369">
        <v>3</v>
      </c>
      <c r="O206" s="369" t="s">
        <v>2046</v>
      </c>
      <c r="P206" s="369" t="s">
        <v>2032</v>
      </c>
      <c r="Q206" s="369">
        <v>43</v>
      </c>
      <c r="R206" s="369">
        <v>0</v>
      </c>
      <c r="S206" s="369">
        <v>0</v>
      </c>
      <c r="T206" s="369">
        <v>0</v>
      </c>
      <c r="U206" s="369">
        <v>10</v>
      </c>
      <c r="V206" s="369" t="s">
        <v>1980</v>
      </c>
      <c r="W206" s="369" t="s">
        <v>1981</v>
      </c>
      <c r="X206" s="369" t="s">
        <v>1982</v>
      </c>
      <c r="Y206" s="369" t="s">
        <v>1983</v>
      </c>
      <c r="Z206" s="369" t="s">
        <v>1984</v>
      </c>
      <c r="AA206" s="369" t="s">
        <v>2004</v>
      </c>
      <c r="AB206" s="369" t="s">
        <v>1986</v>
      </c>
      <c r="AC206" s="369" t="s">
        <v>1672</v>
      </c>
      <c r="AD206" s="369" t="s">
        <v>1684</v>
      </c>
      <c r="AE206" s="369" t="s">
        <v>1685</v>
      </c>
      <c r="AF206" s="369" t="s">
        <v>1686</v>
      </c>
      <c r="AG206" s="369" t="s">
        <v>1771</v>
      </c>
      <c r="AH206" s="369">
        <v>3000</v>
      </c>
      <c r="AI206" s="369">
        <v>546</v>
      </c>
      <c r="AJ206" s="369">
        <v>3546</v>
      </c>
      <c r="AK206" s="370">
        <v>3300</v>
      </c>
      <c r="AL206" s="370">
        <v>3300</v>
      </c>
      <c r="AM206" s="370">
        <v>200</v>
      </c>
      <c r="AN206" s="370">
        <v>0</v>
      </c>
      <c r="AO206" s="370">
        <v>0</v>
      </c>
      <c r="AP206" s="370">
        <v>633.9</v>
      </c>
      <c r="AQ206" s="370">
        <v>148</v>
      </c>
      <c r="AR206" s="370">
        <v>675.53</v>
      </c>
      <c r="AS206" s="370">
        <v>544</v>
      </c>
      <c r="AT206" s="370">
        <v>253</v>
      </c>
      <c r="AU206" s="370">
        <v>76.900000000000006</v>
      </c>
      <c r="AV206" s="370">
        <v>114.1</v>
      </c>
      <c r="AW206" s="370">
        <v>0</v>
      </c>
      <c r="AX206" s="370">
        <v>0</v>
      </c>
      <c r="AY206" s="370">
        <v>200</v>
      </c>
      <c r="AZ206" s="370">
        <v>0</v>
      </c>
      <c r="BA206" s="370">
        <v>0</v>
      </c>
      <c r="BB206" s="370">
        <v>633.9</v>
      </c>
      <c r="BC206" s="370">
        <v>148</v>
      </c>
      <c r="BD206" s="370">
        <v>675.53</v>
      </c>
      <c r="BE206" s="370">
        <v>544</v>
      </c>
      <c r="BF206" s="370">
        <v>253</v>
      </c>
      <c r="BG206" s="370">
        <v>76.900000000000006</v>
      </c>
      <c r="BH206" s="370">
        <v>114.1</v>
      </c>
      <c r="BI206" s="370">
        <v>0</v>
      </c>
      <c r="BJ206" s="370">
        <v>0</v>
      </c>
      <c r="BK206" s="370">
        <v>200</v>
      </c>
      <c r="BL206" s="370">
        <v>0</v>
      </c>
      <c r="BM206" s="370">
        <v>0</v>
      </c>
      <c r="BN206" s="370">
        <v>633.9</v>
      </c>
      <c r="BO206" s="370">
        <v>148</v>
      </c>
      <c r="BP206" s="370">
        <v>675.53</v>
      </c>
      <c r="BQ206" s="370">
        <v>544</v>
      </c>
      <c r="BR206" s="370">
        <v>253</v>
      </c>
      <c r="BS206" s="370">
        <v>76.900000000000006</v>
      </c>
      <c r="BT206" s="370">
        <v>114.1</v>
      </c>
      <c r="BU206" s="370">
        <v>0</v>
      </c>
      <c r="BV206" s="370">
        <v>0</v>
      </c>
      <c r="BW206" s="370">
        <v>200</v>
      </c>
      <c r="BX206" s="370">
        <v>0</v>
      </c>
      <c r="BY206" s="370">
        <v>0</v>
      </c>
      <c r="BZ206" s="370">
        <v>633.9</v>
      </c>
      <c r="CA206" s="370">
        <v>148</v>
      </c>
      <c r="CB206" s="370">
        <v>675.53</v>
      </c>
      <c r="CC206" s="370">
        <v>544</v>
      </c>
      <c r="CD206" s="370">
        <v>253</v>
      </c>
      <c r="CE206" s="370">
        <v>76.900000000000006</v>
      </c>
      <c r="CF206" s="370">
        <v>114.1</v>
      </c>
      <c r="CG206" s="370">
        <v>0</v>
      </c>
      <c r="CH206" s="370">
        <v>0</v>
      </c>
      <c r="CI206" s="48" t="s">
        <v>1987</v>
      </c>
      <c r="CJ206" s="48" t="s">
        <v>1991</v>
      </c>
      <c r="CK206" s="48" t="s">
        <v>1990</v>
      </c>
      <c r="CL206" s="48" t="s">
        <v>1998</v>
      </c>
      <c r="CM206" s="48" t="s">
        <v>1990</v>
      </c>
      <c r="CN206" s="48" t="s">
        <v>1998</v>
      </c>
      <c r="CO206" s="48" t="str">
        <f>+CONCATENATE(CI206,".",CJ206,".",CK206,".",CL206,".",CM206,".",CN206)</f>
        <v>2.3.1.99.1.99</v>
      </c>
      <c r="CP206" s="48" t="str">
        <f>+VLOOKUP(Tabla1[[#This Row],[ESPECÍFICA]],CLASIFICADOR_,2,0)</f>
        <v>2.3.1.99.1.99 - OTROS BIENES</v>
      </c>
      <c r="CQ206" s="48" t="str">
        <f>+VLOOKUP(Tabla1[[#This Row],[ESPECÍFICA]],CLASIFICADOR_,3,0)</f>
        <v>2.3.1.99 - COMPRA DE OTROS BIENES</v>
      </c>
      <c r="CR206" s="48" t="str">
        <f>+VLOOKUP(Tabla1[[#This Row],[ESPECÍFICA]],CLASIFICADOR_,4,0)</f>
        <v xml:space="preserve"> </v>
      </c>
      <c r="CS206" s="48">
        <f>+VLOOKUP(Tabla1[[#This Row],[ESPECÍFICA]],CLASIFICADOR_,5,0)</f>
        <v>0</v>
      </c>
      <c r="CT206" s="113" t="str">
        <f>+VLOOKUP(Tabla1[[#This Row],[ESPECÍFICA]],CLASIFICADOR_,6,0)</f>
        <v>N/R</v>
      </c>
      <c r="CU206" s="48" t="str">
        <f>+VLOOKUP(Tabla1[[#This Row],[ESPECÍFICA]],CLASIFICADOR_,7,0)</f>
        <v>N/R</v>
      </c>
      <c r="CV206" s="48">
        <f>+VLOOKUP(Tabla1[[#This Row],[ESPECÍFICA]],CLASIFICADOR_,8,0)</f>
        <v>0</v>
      </c>
      <c r="CW206" s="113" t="str">
        <f>+CONCATENATE("2.",Tabla1[[#This Row],[generica]])</f>
        <v>2.3.BIENES Y SERVICIOS</v>
      </c>
      <c r="CX206" s="48" t="str">
        <f t="shared" si="42"/>
        <v>0010-OA</v>
      </c>
      <c r="CY206" s="113" t="str">
        <f t="shared" si="43"/>
        <v>0010-OA</v>
      </c>
      <c r="CZ206" s="20" t="str">
        <f t="shared" si="44"/>
        <v>0010-OA</v>
      </c>
      <c r="DA206" s="113" t="str">
        <f>+CONCATENATE(Tabla1[[#This Row],[CC COMPLETO]],Tabla1[[#This Row],[ESPECÍFICA]])</f>
        <v>0010-OA2.3.1.99.1.99</v>
      </c>
      <c r="DB206" s="49">
        <f t="shared" si="45"/>
        <v>2645.43</v>
      </c>
      <c r="DC206" s="49">
        <f t="shared" si="46"/>
        <v>2645.43</v>
      </c>
      <c r="DD206" s="49">
        <f t="shared" si="47"/>
        <v>2645.43</v>
      </c>
      <c r="DE206" s="49">
        <f t="shared" si="48"/>
        <v>246</v>
      </c>
      <c r="DF206" s="49">
        <f t="shared" si="49"/>
        <v>0</v>
      </c>
      <c r="DG206" s="49">
        <f t="shared" si="50"/>
        <v>654.57000000000016</v>
      </c>
      <c r="DH206" s="49">
        <f t="shared" si="51"/>
        <v>900.57000000000016</v>
      </c>
      <c r="DI206" s="50">
        <f t="shared" si="52"/>
        <v>0.88180999999999998</v>
      </c>
      <c r="DJ206" s="78">
        <f>+SUM(Tabla1[[#This Row],[EJECUTADO 01]:[EJECUTADO 06]])</f>
        <v>1657.4299999999998</v>
      </c>
      <c r="DK206" s="78">
        <f>+Tabla1[[#This Row],[mto_devenga_01]]</f>
        <v>200</v>
      </c>
      <c r="DL206" s="78">
        <f>+Tabla1[[#This Row],[mto_devenga_02]]</f>
        <v>0</v>
      </c>
      <c r="DM206" s="78">
        <f>+Tabla1[[#This Row],[mto_devenga_03]]</f>
        <v>0</v>
      </c>
      <c r="DN206" s="78">
        <f>+Tabla1[[#This Row],[mto_devenga_04]]</f>
        <v>633.9</v>
      </c>
      <c r="DO206" s="78">
        <f>+Tabla1[[#This Row],[mto_devenga_05]]</f>
        <v>148</v>
      </c>
      <c r="DP206" s="76">
        <f>+Tabla1[[#This Row],[mto_devenga_06]]</f>
        <v>675.53</v>
      </c>
      <c r="DQ206" s="76">
        <f>+Tabla1[[#This Row],[mto_devenga_07]]</f>
        <v>544</v>
      </c>
      <c r="DR206" s="76">
        <f>+Tabla1[[#This Row],[mto_devenga_08]]</f>
        <v>253</v>
      </c>
      <c r="DS206" s="76">
        <f>+Tabla1[[#This Row],[mto_devenga_09]]</f>
        <v>76.900000000000006</v>
      </c>
      <c r="DT206" s="76">
        <f>IFERROR(VLOOKUP(Tabla1[[#This Row],[COD SE]],PF_OCTUBRE,14,0),"0")</f>
        <v>170</v>
      </c>
      <c r="DU206" s="76">
        <f>IFERROR(VLOOKUP(Tabla1[[#This Row],[COD SE]],PF_OCTUBRE,15,0),"0")</f>
        <v>170</v>
      </c>
      <c r="DV206" s="76">
        <f>IFERROR(VLOOKUP(Tabla1[[#This Row],[COD SE]],PF_OCTUBRE,16,0),"0")</f>
        <v>428.67</v>
      </c>
      <c r="DW206" s="76">
        <f>+SUM(Tabla1[[#This Row],[EJECUTADO 01]:[PF DICIEMBRE
]])</f>
        <v>3300</v>
      </c>
      <c r="DX206" s="76">
        <f>IFERROR(VLOOKUP(Tabla1[[#This Row],[COD SE]],PF_OCTUBRE,18,0),"0")</f>
        <v>0</v>
      </c>
      <c r="DY206" s="76">
        <f>IFERROR(VLOOKUP(Tabla1[[#This Row],[COD SE]],PF_OCTUBRE,19,0),"0")</f>
        <v>0</v>
      </c>
      <c r="DZ206" s="76">
        <f>IFERROR(VLOOKUP(Tabla1[[#This Row],[COD SE]],PF_OCTUBRE,20,0),"0")</f>
        <v>0</v>
      </c>
      <c r="EA206" s="76">
        <f>+Tabla1[[#This Row],[TOTAL EJEC REAL]]+Tabla1[[#This Row],[SALDO FINAL]]</f>
        <v>3300</v>
      </c>
      <c r="EB206" s="76">
        <f>IFERROR(VLOOKUP(Tabla1[[#This Row],[COD SE]],PF_OCTUBRE,22,0),"0")</f>
        <v>428.67</v>
      </c>
      <c r="EC206" s="76">
        <f>+IFERROR(VLOOKUP(Tabla1[[#This Row],[COD SE]],SALDO_ESC_2,7,0),0)</f>
        <v>0</v>
      </c>
      <c r="ED206" s="76">
        <f>+IFERROR(VLOOKUP(Tabla1[[#This Row],[COD SE]],SALDO_ESC_3,7,0),0)</f>
        <v>0</v>
      </c>
      <c r="EE206" s="76">
        <f>+Tabla1[[#This Row],[mto_pim]]-Tabla1[[#This Row],[TRANSF ESC2 ]]</f>
        <v>3546</v>
      </c>
      <c r="EF206" s="76">
        <f>+Tabla1[[#This Row],[mto_pim]]-Tabla1[[#This Row],[TRANFS ESC 3 ]]</f>
        <v>3546</v>
      </c>
      <c r="EG206" s="76">
        <f>+IFERROR(VLOOKUP(Tabla1[[#This Row],[COD SE]],HISTORICO,4,0),0)</f>
        <v>0</v>
      </c>
      <c r="EH206" s="76">
        <f>+IFERROR(VLOOKUP(Tabla1[[#This Row],[COD SE]],HISTORICO,5,0),0)</f>
        <v>66</v>
      </c>
      <c r="EI206" s="76">
        <f>+IFERROR(VLOOKUP(Tabla1[[#This Row],[COD SE]],HISTORICO,6,0),0)</f>
        <v>200</v>
      </c>
      <c r="EJ206" s="76">
        <f>+IFERROR(VLOOKUP(Tabla1[[#This Row],[COD SE]],HISTORICO,7,0),0)</f>
        <v>0</v>
      </c>
      <c r="EK206" s="76">
        <f>+IFERROR(VLOOKUP(Tabla1[[#This Row],[COD SE]],HISTORICO,8,0),0)</f>
        <v>166.1</v>
      </c>
      <c r="EL206" s="76">
        <f>+IFERROR(VLOOKUP(Tabla1[[#This Row],[COD SE]],HISTORICO,9,0),0)</f>
        <v>18.100000000000001</v>
      </c>
      <c r="EM206" s="76">
        <f>+IFERROR(VLOOKUP(Tabla1[[#This Row],[COD SE]],HISTORICO,10,0),0)</f>
        <v>42.569999999999936</v>
      </c>
      <c r="EN206" s="76">
        <f>+IFERROR(VLOOKUP(Tabla1[[#This Row],[COD SE]],HISTORICO,11,0),0)</f>
        <v>253</v>
      </c>
      <c r="EO206" s="76">
        <f>+IFERROR(VLOOKUP(Tabla1[[#This Row],[COD SE]],HISTORICO,12,0),0)</f>
        <v>200</v>
      </c>
      <c r="EP206" s="58">
        <f>+SUM(Tabla1[[#This Row],[EJECUTADO 01]:[EJECUTADO 03]])</f>
        <v>200</v>
      </c>
      <c r="EQ206" s="58">
        <f>+SUM(Tabla1[[#This Row],[EJECUTADO 04]:[EJECUTADO 06]])</f>
        <v>1457.4299999999998</v>
      </c>
      <c r="ER206" s="58">
        <f>+SUM(Tabla1[[#This Row],[EJECUTADO 07]:[EJECUTADO 09]])</f>
        <v>873.9</v>
      </c>
      <c r="ES206" s="58">
        <f>+SUM(Tabla1[[#This Row],[PF OCTUBRE]:[PF DICIEMBRE
]])</f>
        <v>768.67000000000007</v>
      </c>
      <c r="ET206" s="58">
        <f>+SUM(Tabla1[[#This Row],[EJECUTADO 01]:[EJECUTADO 09]])</f>
        <v>2531.33</v>
      </c>
    </row>
    <row r="207" spans="1:150" x14ac:dyDescent="0.2">
      <c r="A207" s="369">
        <v>2025</v>
      </c>
      <c r="B207" s="369" t="s">
        <v>1969</v>
      </c>
      <c r="C207" s="369" t="s">
        <v>1970</v>
      </c>
      <c r="D207" s="369" t="s">
        <v>1971</v>
      </c>
      <c r="E207" s="369">
        <v>1650</v>
      </c>
      <c r="F207" s="369" t="s">
        <v>1599</v>
      </c>
      <c r="G207" s="369" t="s">
        <v>1999</v>
      </c>
      <c r="H207" s="369" t="s">
        <v>1606</v>
      </c>
      <c r="I207" s="369" t="s">
        <v>2000</v>
      </c>
      <c r="J207" s="369" t="s">
        <v>2037</v>
      </c>
      <c r="K207" s="369" t="s">
        <v>1975</v>
      </c>
      <c r="L207" s="369" t="s">
        <v>2034</v>
      </c>
      <c r="M207" s="369" t="s">
        <v>2038</v>
      </c>
      <c r="N207" s="369">
        <v>3</v>
      </c>
      <c r="O207" s="369" t="s">
        <v>2046</v>
      </c>
      <c r="P207" s="369" t="s">
        <v>2032</v>
      </c>
      <c r="Q207" s="369">
        <v>43</v>
      </c>
      <c r="R207" s="369">
        <v>0</v>
      </c>
      <c r="S207" s="369">
        <v>0</v>
      </c>
      <c r="T207" s="369">
        <v>0</v>
      </c>
      <c r="U207" s="369">
        <v>10</v>
      </c>
      <c r="V207" s="369" t="s">
        <v>1980</v>
      </c>
      <c r="W207" s="369" t="s">
        <v>1981</v>
      </c>
      <c r="X207" s="369" t="s">
        <v>1982</v>
      </c>
      <c r="Y207" s="369" t="s">
        <v>1983</v>
      </c>
      <c r="Z207" s="369" t="s">
        <v>1984</v>
      </c>
      <c r="AA207" s="369" t="s">
        <v>2004</v>
      </c>
      <c r="AB207" s="369" t="s">
        <v>1986</v>
      </c>
      <c r="AC207" s="369" t="s">
        <v>1672</v>
      </c>
      <c r="AD207" s="369" t="s">
        <v>1673</v>
      </c>
      <c r="AE207" s="369" t="s">
        <v>1736</v>
      </c>
      <c r="AF207" s="369" t="s">
        <v>1737</v>
      </c>
      <c r="AG207" s="369" t="s">
        <v>1738</v>
      </c>
      <c r="AH207" s="369">
        <v>64000</v>
      </c>
      <c r="AI207" s="369">
        <v>20355</v>
      </c>
      <c r="AJ207" s="369">
        <v>84355</v>
      </c>
      <c r="AK207" s="370">
        <v>61870</v>
      </c>
      <c r="AL207" s="370">
        <v>61781.599999999999</v>
      </c>
      <c r="AM207" s="370">
        <v>5294</v>
      </c>
      <c r="AN207" s="370">
        <v>0</v>
      </c>
      <c r="AO207" s="370">
        <v>0</v>
      </c>
      <c r="AP207" s="370">
        <v>17175.099999999999</v>
      </c>
      <c r="AQ207" s="370">
        <v>0</v>
      </c>
      <c r="AR207" s="370">
        <v>10600</v>
      </c>
      <c r="AS207" s="370">
        <v>0</v>
      </c>
      <c r="AT207" s="370">
        <v>28712.5</v>
      </c>
      <c r="AU207" s="370">
        <v>0</v>
      </c>
      <c r="AV207" s="370">
        <v>0</v>
      </c>
      <c r="AW207" s="370">
        <v>0</v>
      </c>
      <c r="AX207" s="370">
        <v>0</v>
      </c>
      <c r="AY207" s="370">
        <v>0</v>
      </c>
      <c r="AZ207" s="370">
        <v>332</v>
      </c>
      <c r="BA207" s="370">
        <v>0</v>
      </c>
      <c r="BB207" s="370">
        <v>17341.099999999999</v>
      </c>
      <c r="BC207" s="370">
        <v>332</v>
      </c>
      <c r="BD207" s="370">
        <v>10766</v>
      </c>
      <c r="BE207" s="370">
        <v>166</v>
      </c>
      <c r="BF207" s="370">
        <v>0</v>
      </c>
      <c r="BG207" s="370">
        <v>28878.5</v>
      </c>
      <c r="BH207" s="370">
        <v>0</v>
      </c>
      <c r="BI207" s="370">
        <v>0</v>
      </c>
      <c r="BJ207" s="370">
        <v>0</v>
      </c>
      <c r="BK207" s="370">
        <v>0</v>
      </c>
      <c r="BL207" s="370">
        <v>332</v>
      </c>
      <c r="BM207" s="370">
        <v>0</v>
      </c>
      <c r="BN207" s="370">
        <v>166</v>
      </c>
      <c r="BO207" s="370">
        <v>17507.099999999999</v>
      </c>
      <c r="BP207" s="370">
        <v>10766</v>
      </c>
      <c r="BQ207" s="370">
        <v>166</v>
      </c>
      <c r="BR207" s="370">
        <v>0</v>
      </c>
      <c r="BS207" s="370">
        <v>166</v>
      </c>
      <c r="BT207" s="370">
        <v>28712.5</v>
      </c>
      <c r="BU207" s="370">
        <v>0</v>
      </c>
      <c r="BV207" s="370">
        <v>0</v>
      </c>
      <c r="BW207" s="370">
        <v>1328</v>
      </c>
      <c r="BX207" s="370">
        <v>0</v>
      </c>
      <c r="BY207" s="370">
        <v>0</v>
      </c>
      <c r="BZ207" s="370">
        <v>17175.099999999999</v>
      </c>
      <c r="CA207" s="370">
        <v>0</v>
      </c>
      <c r="CB207" s="370">
        <v>10600</v>
      </c>
      <c r="CC207" s="370">
        <v>0</v>
      </c>
      <c r="CD207" s="370">
        <v>28712.5</v>
      </c>
      <c r="CE207" s="370">
        <v>0</v>
      </c>
      <c r="CF207" s="370">
        <v>0</v>
      </c>
      <c r="CG207" s="370">
        <v>0</v>
      </c>
      <c r="CH207" s="370">
        <v>0</v>
      </c>
      <c r="CI207" s="48" t="s">
        <v>1987</v>
      </c>
      <c r="CJ207" s="48" t="s">
        <v>1991</v>
      </c>
      <c r="CK207" s="48" t="s">
        <v>1987</v>
      </c>
      <c r="CL207" s="48" t="s">
        <v>1993</v>
      </c>
      <c r="CM207" s="48" t="s">
        <v>1989</v>
      </c>
      <c r="CN207" s="48" t="s">
        <v>1990</v>
      </c>
      <c r="CO207" s="10" t="str">
        <f t="shared" ref="CO207:CO213" si="54">+CONCATENATE(CI207,".",CJ207,".",CK207,".",CL207,".",CM207,".",CN207)</f>
        <v>2.3.2.4.7.1</v>
      </c>
      <c r="CP207" s="10" t="str">
        <f>+VLOOKUP(Tabla1[[#This Row],[ESPECÍFICA]],CLASIFICADOR_,2,0)</f>
        <v>2.3.2.4.7.1 - DE MAQUINARIAS Y EQUIPOS</v>
      </c>
      <c r="CQ207" s="10" t="str">
        <f>+VLOOKUP(Tabla1[[#This Row],[ESPECÍFICA]],CLASIFICADOR_,3,0)</f>
        <v>2.3.2.4 - SERVICIO DE MANTENIMIENTO, ACONDICIONAMIENTO Y  REPARACIONES</v>
      </c>
      <c r="CR207" s="10" t="str">
        <f>+VLOOKUP(Tabla1[[#This Row],[ESPECÍFICA]],CLASIFICADOR_,4,0)</f>
        <v xml:space="preserve"> </v>
      </c>
      <c r="CS207" s="10">
        <f>+VLOOKUP(Tabla1[[#This Row],[ESPECÍFICA]],CLASIFICADOR_,5,0)</f>
        <v>0</v>
      </c>
      <c r="CT207" s="5" t="str">
        <f>+VLOOKUP(Tabla1[[#This Row],[ESPECÍFICA]],CLASIFICADOR_,6,0)</f>
        <v>Partidas restringidas</v>
      </c>
      <c r="CU207" s="10" t="str">
        <f>+VLOOKUP(Tabla1[[#This Row],[ESPECÍFICA]],CLASIFICADOR_,7,0)</f>
        <v>9.6 Hasta el 1er Semestre</v>
      </c>
      <c r="CV207" s="10">
        <f>+VLOOKUP(Tabla1[[#This Row],[ESPECÍFICA]],CLASIFICADOR_,8,0)</f>
        <v>3</v>
      </c>
      <c r="CW207" s="113" t="str">
        <f>+CONCATENATE("2.",Tabla1[[#This Row],[generica]])</f>
        <v>2.3.BIENES Y SERVICIOS</v>
      </c>
      <c r="CX207" s="10" t="str">
        <f t="shared" si="42"/>
        <v>0010-OA</v>
      </c>
      <c r="CY207" s="5" t="str">
        <f t="shared" si="43"/>
        <v>0010-OA</v>
      </c>
      <c r="CZ207" t="str">
        <f t="shared" si="44"/>
        <v>0010-OA</v>
      </c>
      <c r="DA207" s="113" t="str">
        <f>+CONCATENATE(Tabla1[[#This Row],[CC COMPLETO]],Tabla1[[#This Row],[ESPECÍFICA]])</f>
        <v>0010-OA2.3.2.4.7.1</v>
      </c>
      <c r="DB207" s="11">
        <f t="shared" si="45"/>
        <v>61781.599999999999</v>
      </c>
      <c r="DC207" s="11">
        <f t="shared" si="46"/>
        <v>57815.6</v>
      </c>
      <c r="DD207" s="11">
        <f t="shared" si="47"/>
        <v>57815.6</v>
      </c>
      <c r="DE207" s="11">
        <f t="shared" si="48"/>
        <v>22485</v>
      </c>
      <c r="DF207" s="11">
        <f t="shared" si="49"/>
        <v>88.400000000001455</v>
      </c>
      <c r="DG207" s="11">
        <f t="shared" si="50"/>
        <v>3966</v>
      </c>
      <c r="DH207" s="11">
        <f t="shared" si="51"/>
        <v>26539.4</v>
      </c>
      <c r="DI207" s="12">
        <f t="shared" si="52"/>
        <v>0.90336874999999994</v>
      </c>
      <c r="DJ207" s="77">
        <f>+SUM(Tabla1[[#This Row],[EJECUTADO 01]:[EJECUTADO 06]])</f>
        <v>28771.1</v>
      </c>
      <c r="DK207" s="78">
        <f>+Tabla1[[#This Row],[mto_devenga_01]]</f>
        <v>0</v>
      </c>
      <c r="DL207" s="78">
        <f>+Tabla1[[#This Row],[mto_devenga_02]]</f>
        <v>332</v>
      </c>
      <c r="DM207" s="78">
        <f>+Tabla1[[#This Row],[mto_devenga_03]]</f>
        <v>0</v>
      </c>
      <c r="DN207" s="78">
        <f>+Tabla1[[#This Row],[mto_devenga_04]]</f>
        <v>17341.099999999999</v>
      </c>
      <c r="DO207" s="78">
        <f>+Tabla1[[#This Row],[mto_devenga_05]]</f>
        <v>332</v>
      </c>
      <c r="DP207" s="76">
        <f>+Tabla1[[#This Row],[mto_devenga_06]]</f>
        <v>10766</v>
      </c>
      <c r="DQ207" s="76">
        <f>+Tabla1[[#This Row],[mto_devenga_07]]</f>
        <v>166</v>
      </c>
      <c r="DR207" s="76">
        <f>+Tabla1[[#This Row],[mto_devenga_08]]</f>
        <v>0</v>
      </c>
      <c r="DS207" s="76">
        <f>+Tabla1[[#This Row],[mto_devenga_09]]</f>
        <v>28878.5</v>
      </c>
      <c r="DT207" s="76">
        <f>IFERROR(VLOOKUP(Tabla1[[#This Row],[COD SE]],PF_OCTUBRE,14,0),"0")</f>
        <v>166</v>
      </c>
      <c r="DU207" s="76">
        <f>IFERROR(VLOOKUP(Tabla1[[#This Row],[COD SE]],PF_OCTUBRE,15,0),"0")</f>
        <v>0</v>
      </c>
      <c r="DV207" s="76">
        <f>IFERROR(VLOOKUP(Tabla1[[#This Row],[COD SE]],PF_OCTUBRE,16,0),"0")</f>
        <v>3888.4</v>
      </c>
      <c r="DW207" s="76">
        <f>+SUM(Tabla1[[#This Row],[EJECUTADO 01]:[PF DICIEMBRE
]])</f>
        <v>61870</v>
      </c>
      <c r="DX207" s="76">
        <f>IFERROR(VLOOKUP(Tabla1[[#This Row],[COD SE]],PF_OCTUBRE,18,0),"0")</f>
        <v>0</v>
      </c>
      <c r="DY207" s="76">
        <f>IFERROR(VLOOKUP(Tabla1[[#This Row],[COD SE]],PF_OCTUBRE,19,0),"0")</f>
        <v>0</v>
      </c>
      <c r="DZ207" s="76">
        <f>IFERROR(VLOOKUP(Tabla1[[#This Row],[COD SE]],PF_OCTUBRE,20,0),"0")</f>
        <v>0</v>
      </c>
      <c r="EA207" s="76">
        <f>+Tabla1[[#This Row],[TOTAL EJEC REAL]]+Tabla1[[#This Row],[SALDO FINAL]]</f>
        <v>61870</v>
      </c>
      <c r="EB207" s="76">
        <f>IFERROR(VLOOKUP(Tabla1[[#This Row],[COD SE]],PF_OCTUBRE,22,0),"0")</f>
        <v>3888.4</v>
      </c>
      <c r="EC207" s="76">
        <f>+IFERROR(VLOOKUP(Tabla1[[#This Row],[COD SE]],SALDO_ESC_2,7,0),0)</f>
        <v>0</v>
      </c>
      <c r="ED207" s="76">
        <f>+IFERROR(VLOOKUP(Tabla1[[#This Row],[COD SE]],SALDO_ESC_3,7,0),0)</f>
        <v>0</v>
      </c>
      <c r="EE207" s="76">
        <f>+Tabla1[[#This Row],[mto_pim]]-Tabla1[[#This Row],[TRANSF ESC2 ]]</f>
        <v>84355</v>
      </c>
      <c r="EF207" s="76">
        <f>+Tabla1[[#This Row],[mto_pim]]-Tabla1[[#This Row],[TRANFS ESC 3 ]]</f>
        <v>84355</v>
      </c>
      <c r="EG207" s="76">
        <f>+IFERROR(VLOOKUP(Tabla1[[#This Row],[COD SE]],HISTORICO,4,0),0)</f>
        <v>118</v>
      </c>
      <c r="EH207" s="76">
        <f>+IFERROR(VLOOKUP(Tabla1[[#This Row],[COD SE]],HISTORICO,5,0),0)</f>
        <v>1494</v>
      </c>
      <c r="EI207" s="76">
        <f>+IFERROR(VLOOKUP(Tabla1[[#This Row],[COD SE]],HISTORICO,6,0),0)</f>
        <v>16116</v>
      </c>
      <c r="EJ207" s="76">
        <f>+IFERROR(VLOOKUP(Tabla1[[#This Row],[COD SE]],HISTORICO,7,0),0)</f>
        <v>0</v>
      </c>
      <c r="EK207" s="76">
        <f>+IFERROR(VLOOKUP(Tabla1[[#This Row],[COD SE]],HISTORICO,8,0),0)</f>
        <v>166</v>
      </c>
      <c r="EL207" s="76">
        <f>+IFERROR(VLOOKUP(Tabla1[[#This Row],[COD SE]],HISTORICO,9,0),0)</f>
        <v>0</v>
      </c>
      <c r="EM207" s="76">
        <f>+IFERROR(VLOOKUP(Tabla1[[#This Row],[COD SE]],HISTORICO,10,0),0)</f>
        <v>166</v>
      </c>
      <c r="EN207" s="76">
        <f>+IFERROR(VLOOKUP(Tabla1[[#This Row],[COD SE]],HISTORICO,11,0),0)</f>
        <v>166</v>
      </c>
      <c r="EO207" s="76">
        <f>+IFERROR(VLOOKUP(Tabla1[[#This Row],[COD SE]],HISTORICO,12,0),0)</f>
        <v>25132.9</v>
      </c>
      <c r="EP207" s="58">
        <f>+SUM(Tabla1[[#This Row],[EJECUTADO 01]:[EJECUTADO 03]])</f>
        <v>332</v>
      </c>
      <c r="EQ207" s="58">
        <f>+SUM(Tabla1[[#This Row],[EJECUTADO 04]:[EJECUTADO 06]])</f>
        <v>28439.1</v>
      </c>
      <c r="ER207" s="58">
        <f>+SUM(Tabla1[[#This Row],[EJECUTADO 07]:[EJECUTADO 09]])</f>
        <v>29044.5</v>
      </c>
      <c r="ES207" s="58">
        <f>+SUM(Tabla1[[#This Row],[PF OCTUBRE]:[PF DICIEMBRE
]])</f>
        <v>4054.4</v>
      </c>
      <c r="ET207" s="58">
        <f>+SUM(Tabla1[[#This Row],[EJECUTADO 01]:[EJECUTADO 09]])</f>
        <v>57815.6</v>
      </c>
    </row>
    <row r="208" spans="1:150" x14ac:dyDescent="0.2">
      <c r="A208" s="369">
        <v>2025</v>
      </c>
      <c r="B208" s="369" t="s">
        <v>1969</v>
      </c>
      <c r="C208" s="369" t="s">
        <v>1970</v>
      </c>
      <c r="D208" s="369" t="s">
        <v>1971</v>
      </c>
      <c r="E208" s="369">
        <v>1650</v>
      </c>
      <c r="F208" s="369" t="s">
        <v>1599</v>
      </c>
      <c r="G208" s="369" t="s">
        <v>1999</v>
      </c>
      <c r="H208" s="369" t="s">
        <v>1606</v>
      </c>
      <c r="I208" s="369" t="s">
        <v>2000</v>
      </c>
      <c r="J208" s="369" t="s">
        <v>2037</v>
      </c>
      <c r="K208" s="369" t="s">
        <v>1975</v>
      </c>
      <c r="L208" s="369" t="s">
        <v>2034</v>
      </c>
      <c r="M208" s="369" t="s">
        <v>2038</v>
      </c>
      <c r="N208" s="369">
        <v>3</v>
      </c>
      <c r="O208" s="369" t="s">
        <v>2046</v>
      </c>
      <c r="P208" s="369" t="s">
        <v>2032</v>
      </c>
      <c r="Q208" s="369">
        <v>43</v>
      </c>
      <c r="R208" s="369">
        <v>0</v>
      </c>
      <c r="S208" s="369">
        <v>0</v>
      </c>
      <c r="T208" s="369">
        <v>0</v>
      </c>
      <c r="U208" s="369">
        <v>10</v>
      </c>
      <c r="V208" s="369" t="s">
        <v>1980</v>
      </c>
      <c r="W208" s="369" t="s">
        <v>1981</v>
      </c>
      <c r="X208" s="369" t="s">
        <v>1982</v>
      </c>
      <c r="Y208" s="369" t="s">
        <v>1983</v>
      </c>
      <c r="Z208" s="369" t="s">
        <v>1984</v>
      </c>
      <c r="AA208" s="369" t="s">
        <v>2004</v>
      </c>
      <c r="AB208" s="369" t="s">
        <v>1986</v>
      </c>
      <c r="AC208" s="369" t="s">
        <v>1672</v>
      </c>
      <c r="AD208" s="369" t="s">
        <v>1673</v>
      </c>
      <c r="AE208" s="369" t="s">
        <v>1678</v>
      </c>
      <c r="AF208" s="369" t="s">
        <v>1707</v>
      </c>
      <c r="AG208" s="369" t="s">
        <v>1708</v>
      </c>
      <c r="AH208" s="369">
        <v>80500</v>
      </c>
      <c r="AI208" s="369">
        <v>18230</v>
      </c>
      <c r="AJ208" s="369">
        <v>98730</v>
      </c>
      <c r="AK208" s="370">
        <v>91730</v>
      </c>
      <c r="AL208" s="370">
        <v>91730</v>
      </c>
      <c r="AM208" s="370">
        <v>20930</v>
      </c>
      <c r="AN208" s="370">
        <v>0</v>
      </c>
      <c r="AO208" s="370">
        <v>0</v>
      </c>
      <c r="AP208" s="370">
        <v>35400</v>
      </c>
      <c r="AQ208" s="370">
        <v>0</v>
      </c>
      <c r="AR208" s="370">
        <v>0</v>
      </c>
      <c r="AS208" s="370">
        <v>35400</v>
      </c>
      <c r="AT208" s="370">
        <v>0</v>
      </c>
      <c r="AU208" s="370">
        <v>0</v>
      </c>
      <c r="AV208" s="370">
        <v>0</v>
      </c>
      <c r="AW208" s="370">
        <v>0</v>
      </c>
      <c r="AX208" s="370">
        <v>0</v>
      </c>
      <c r="AY208" s="370">
        <v>0</v>
      </c>
      <c r="AZ208" s="370">
        <v>0</v>
      </c>
      <c r="BA208" s="370">
        <v>0</v>
      </c>
      <c r="BB208" s="370">
        <v>20930</v>
      </c>
      <c r="BC208" s="370">
        <v>17700</v>
      </c>
      <c r="BD208" s="370">
        <v>0</v>
      </c>
      <c r="BE208" s="370">
        <v>17700</v>
      </c>
      <c r="BF208" s="370">
        <v>17700</v>
      </c>
      <c r="BG208" s="370">
        <v>0</v>
      </c>
      <c r="BH208" s="370">
        <v>0</v>
      </c>
      <c r="BI208" s="370">
        <v>0</v>
      </c>
      <c r="BJ208" s="370">
        <v>0</v>
      </c>
      <c r="BK208" s="370">
        <v>0</v>
      </c>
      <c r="BL208" s="370">
        <v>0</v>
      </c>
      <c r="BM208" s="370">
        <v>0</v>
      </c>
      <c r="BN208" s="370">
        <v>8970</v>
      </c>
      <c r="BO208" s="370">
        <v>11960</v>
      </c>
      <c r="BP208" s="370">
        <v>17700</v>
      </c>
      <c r="BQ208" s="370">
        <v>17700</v>
      </c>
      <c r="BR208" s="370">
        <v>17700</v>
      </c>
      <c r="BS208" s="370">
        <v>0</v>
      </c>
      <c r="BT208" s="370">
        <v>0</v>
      </c>
      <c r="BU208" s="370">
        <v>0</v>
      </c>
      <c r="BV208" s="370">
        <v>0</v>
      </c>
      <c r="BW208" s="370">
        <v>20930</v>
      </c>
      <c r="BX208" s="370">
        <v>0</v>
      </c>
      <c r="BY208" s="370">
        <v>0</v>
      </c>
      <c r="BZ208" s="370">
        <v>35400</v>
      </c>
      <c r="CA208" s="370">
        <v>0</v>
      </c>
      <c r="CB208" s="370">
        <v>0</v>
      </c>
      <c r="CC208" s="370">
        <v>17700</v>
      </c>
      <c r="CD208" s="370">
        <v>0</v>
      </c>
      <c r="CE208" s="370">
        <v>0</v>
      </c>
      <c r="CF208" s="370">
        <v>0</v>
      </c>
      <c r="CG208" s="370">
        <v>0</v>
      </c>
      <c r="CH208" s="370">
        <v>0</v>
      </c>
      <c r="CI208" s="48" t="s">
        <v>1987</v>
      </c>
      <c r="CJ208" s="48" t="s">
        <v>1991</v>
      </c>
      <c r="CK208" s="48" t="s">
        <v>1987</v>
      </c>
      <c r="CL208" s="48" t="s">
        <v>1989</v>
      </c>
      <c r="CM208" s="48" t="s">
        <v>2010</v>
      </c>
      <c r="CN208" s="48" t="s">
        <v>2012</v>
      </c>
      <c r="CO208" s="10" t="str">
        <f t="shared" si="54"/>
        <v>2.3.2.7.13.98</v>
      </c>
      <c r="CP208" s="10" t="str">
        <f>+VLOOKUP(Tabla1[[#This Row],[ESPECÍFICA]],CLASIFICADOR_,2,0)</f>
        <v>2.3.2.7.13.98 - OTROS SERVICIOS TÉCNICOS Y PROFESIONALES DESARROLLADOS POR PERSONAS JURÍDICAS</v>
      </c>
      <c r="CQ208" s="10" t="str">
        <f>+VLOOKUP(Tabla1[[#This Row],[ESPECÍFICA]],CLASIFICADOR_,3,0)</f>
        <v>2.3.2.7 - SERVICIOS PROFESIONALES Y TECNICOS</v>
      </c>
      <c r="CR208" s="10" t="str">
        <f>+VLOOKUP(Tabla1[[#This Row],[ESPECÍFICA]],CLASIFICADOR_,4,0)</f>
        <v xml:space="preserve"> </v>
      </c>
      <c r="CS208" s="10">
        <f>+VLOOKUP(Tabla1[[#This Row],[ESPECÍFICA]],CLASIFICADOR_,5,0)</f>
        <v>0</v>
      </c>
      <c r="CT208" s="5" t="str">
        <f>+VLOOKUP(Tabla1[[#This Row],[ESPECÍFICA]],CLASIFICADOR_,6,0)</f>
        <v>N/R</v>
      </c>
      <c r="CU208" s="10" t="str">
        <f>+VLOOKUP(Tabla1[[#This Row],[ESPECÍFICA]],CLASIFICADOR_,7,0)</f>
        <v>N/R</v>
      </c>
      <c r="CV208" s="10">
        <f>+VLOOKUP(Tabla1[[#This Row],[ESPECÍFICA]],CLASIFICADOR_,8,0)</f>
        <v>0</v>
      </c>
      <c r="CW208" s="113" t="str">
        <f>+CONCATENATE("2.",Tabla1[[#This Row],[generica]])</f>
        <v>2.3.BIENES Y SERVICIOS</v>
      </c>
      <c r="CX208" s="10" t="str">
        <f t="shared" si="42"/>
        <v>0010-OA</v>
      </c>
      <c r="CY208" s="5" t="str">
        <f t="shared" si="43"/>
        <v>0010-OA</v>
      </c>
      <c r="CZ208" t="str">
        <f t="shared" si="44"/>
        <v>0010-OA</v>
      </c>
      <c r="DA208" s="113" t="str">
        <f>+CONCATENATE(Tabla1[[#This Row],[CC COMPLETO]],Tabla1[[#This Row],[ESPECÍFICA]])</f>
        <v>0010-OA2.3.2.7.13.98</v>
      </c>
      <c r="DB208" s="11">
        <f t="shared" si="45"/>
        <v>91730</v>
      </c>
      <c r="DC208" s="11">
        <f t="shared" si="46"/>
        <v>74030</v>
      </c>
      <c r="DD208" s="11">
        <f t="shared" si="47"/>
        <v>74030</v>
      </c>
      <c r="DE208" s="11">
        <f t="shared" si="48"/>
        <v>7000</v>
      </c>
      <c r="DF208" s="11">
        <f t="shared" si="49"/>
        <v>0</v>
      </c>
      <c r="DG208" s="11">
        <f t="shared" si="50"/>
        <v>17700</v>
      </c>
      <c r="DH208" s="11">
        <f t="shared" si="51"/>
        <v>24700</v>
      </c>
      <c r="DI208" s="12">
        <f t="shared" si="52"/>
        <v>0.91962732919254664</v>
      </c>
      <c r="DJ208" s="77">
        <f>+SUM(Tabla1[[#This Row],[EJECUTADO 01]:[EJECUTADO 06]])</f>
        <v>38630</v>
      </c>
      <c r="DK208" s="78">
        <f>+Tabla1[[#This Row],[mto_devenga_01]]</f>
        <v>0</v>
      </c>
      <c r="DL208" s="78">
        <f>+Tabla1[[#This Row],[mto_devenga_02]]</f>
        <v>0</v>
      </c>
      <c r="DM208" s="78">
        <f>+Tabla1[[#This Row],[mto_devenga_03]]</f>
        <v>0</v>
      </c>
      <c r="DN208" s="78">
        <f>+Tabla1[[#This Row],[mto_devenga_04]]</f>
        <v>20930</v>
      </c>
      <c r="DO208" s="78">
        <f>+Tabla1[[#This Row],[mto_devenga_05]]</f>
        <v>17700</v>
      </c>
      <c r="DP208" s="76">
        <f>+Tabla1[[#This Row],[mto_devenga_06]]</f>
        <v>0</v>
      </c>
      <c r="DQ208" s="76">
        <f>+Tabla1[[#This Row],[mto_devenga_07]]</f>
        <v>17700</v>
      </c>
      <c r="DR208" s="76">
        <f>+Tabla1[[#This Row],[mto_devenga_08]]</f>
        <v>17700</v>
      </c>
      <c r="DS208" s="76">
        <f>+Tabla1[[#This Row],[mto_devenga_09]]</f>
        <v>0</v>
      </c>
      <c r="DT208" s="76">
        <f>IFERROR(VLOOKUP(Tabla1[[#This Row],[COD SE]],PF_OCTUBRE,14,0),"0")</f>
        <v>0</v>
      </c>
      <c r="DU208" s="76">
        <f>IFERROR(VLOOKUP(Tabla1[[#This Row],[COD SE]],PF_OCTUBRE,15,0),"0")</f>
        <v>32700</v>
      </c>
      <c r="DV208" s="76">
        <f>IFERROR(VLOOKUP(Tabla1[[#This Row],[COD SE]],PF_OCTUBRE,16,0),"0")</f>
        <v>10000</v>
      </c>
      <c r="DW208" s="76">
        <f>+SUM(Tabla1[[#This Row],[EJECUTADO 01]:[PF DICIEMBRE
]])</f>
        <v>116730</v>
      </c>
      <c r="DX208" s="76">
        <f>IFERROR(VLOOKUP(Tabla1[[#This Row],[COD SE]],PF_OCTUBRE,18,0),"0")</f>
        <v>0</v>
      </c>
      <c r="DY208" s="76">
        <f>IFERROR(VLOOKUP(Tabla1[[#This Row],[COD SE]],PF_OCTUBRE,19,0),"0")</f>
        <v>0</v>
      </c>
      <c r="DZ208" s="76">
        <f>IFERROR(VLOOKUP(Tabla1[[#This Row],[COD SE]],PF_OCTUBRE,20,0),"0")</f>
        <v>0</v>
      </c>
      <c r="EA208" s="76">
        <f>+Tabla1[[#This Row],[TOTAL EJEC REAL]]+Tabla1[[#This Row],[SALDO FINAL]]</f>
        <v>116730</v>
      </c>
      <c r="EB208" s="76">
        <f>IFERROR(VLOOKUP(Tabla1[[#This Row],[COD SE]],PF_OCTUBRE,22,0),"0")</f>
        <v>10000</v>
      </c>
      <c r="EC208" s="76">
        <f>+IFERROR(VLOOKUP(Tabla1[[#This Row],[COD SE]],SALDO_ESC_2,7,0),0)</f>
        <v>0</v>
      </c>
      <c r="ED208" s="76">
        <f>+IFERROR(VLOOKUP(Tabla1[[#This Row],[COD SE]],SALDO_ESC_3,7,0),0)</f>
        <v>0</v>
      </c>
      <c r="EE208" s="76">
        <f>+Tabla1[[#This Row],[mto_pim]]-Tabla1[[#This Row],[TRANSF ESC2 ]]</f>
        <v>98730</v>
      </c>
      <c r="EF208" s="76">
        <f>+Tabla1[[#This Row],[mto_pim]]-Tabla1[[#This Row],[TRANFS ESC 3 ]]</f>
        <v>98730</v>
      </c>
      <c r="EG208" s="76">
        <f>+IFERROR(VLOOKUP(Tabla1[[#This Row],[COD SE]],HISTORICO,4,0),0)</f>
        <v>5900</v>
      </c>
      <c r="EH208" s="76">
        <f>+IFERROR(VLOOKUP(Tabla1[[#This Row],[COD SE]],HISTORICO,5,0),0)</f>
        <v>8970</v>
      </c>
      <c r="EI208" s="76">
        <f>+IFERROR(VLOOKUP(Tabla1[[#This Row],[COD SE]],HISTORICO,6,0),0)</f>
        <v>37000</v>
      </c>
      <c r="EJ208" s="76">
        <f>+IFERROR(VLOOKUP(Tabla1[[#This Row],[COD SE]],HISTORICO,7,0),0)</f>
        <v>29900</v>
      </c>
      <c r="EK208" s="76">
        <f>+IFERROR(VLOOKUP(Tabla1[[#This Row],[COD SE]],HISTORICO,8,0),0)</f>
        <v>8970</v>
      </c>
      <c r="EL208" s="76">
        <f>+IFERROR(VLOOKUP(Tabla1[[#This Row],[COD SE]],HISTORICO,9,0),0)</f>
        <v>17700</v>
      </c>
      <c r="EM208" s="76">
        <f>+IFERROR(VLOOKUP(Tabla1[[#This Row],[COD SE]],HISTORICO,10,0),0)</f>
        <v>26670</v>
      </c>
      <c r="EN208" s="76">
        <f>+IFERROR(VLOOKUP(Tabla1[[#This Row],[COD SE]],HISTORICO,11,0),0)</f>
        <v>17700</v>
      </c>
      <c r="EO208" s="76">
        <f>+IFERROR(VLOOKUP(Tabla1[[#This Row],[COD SE]],HISTORICO,12,0),0)</f>
        <v>17700</v>
      </c>
      <c r="EP208" s="58">
        <f>+SUM(Tabla1[[#This Row],[EJECUTADO 01]:[EJECUTADO 03]])</f>
        <v>0</v>
      </c>
      <c r="EQ208" s="58">
        <f>+SUM(Tabla1[[#This Row],[EJECUTADO 04]:[EJECUTADO 06]])</f>
        <v>38630</v>
      </c>
      <c r="ER208" s="58">
        <f>+SUM(Tabla1[[#This Row],[EJECUTADO 07]:[EJECUTADO 09]])</f>
        <v>35400</v>
      </c>
      <c r="ES208" s="58">
        <f>+SUM(Tabla1[[#This Row],[PF OCTUBRE]:[PF DICIEMBRE
]])</f>
        <v>42700</v>
      </c>
      <c r="ET208" s="58">
        <f>+SUM(Tabla1[[#This Row],[EJECUTADO 01]:[EJECUTADO 09]])</f>
        <v>74030</v>
      </c>
    </row>
    <row r="209" spans="1:150" x14ac:dyDescent="0.2">
      <c r="A209" s="369">
        <v>2025</v>
      </c>
      <c r="B209" s="369" t="s">
        <v>1969</v>
      </c>
      <c r="C209" s="369" t="s">
        <v>1970</v>
      </c>
      <c r="D209" s="369" t="s">
        <v>1971</v>
      </c>
      <c r="E209" s="369">
        <v>1650</v>
      </c>
      <c r="F209" s="369" t="s">
        <v>1599</v>
      </c>
      <c r="G209" s="369" t="s">
        <v>1999</v>
      </c>
      <c r="H209" s="369" t="s">
        <v>1606</v>
      </c>
      <c r="I209" s="369" t="s">
        <v>2000</v>
      </c>
      <c r="J209" s="369" t="s">
        <v>2037</v>
      </c>
      <c r="K209" s="369" t="s">
        <v>1975</v>
      </c>
      <c r="L209" s="369" t="s">
        <v>2034</v>
      </c>
      <c r="M209" s="369" t="s">
        <v>2038</v>
      </c>
      <c r="N209" s="369">
        <v>3</v>
      </c>
      <c r="O209" s="369" t="s">
        <v>2046</v>
      </c>
      <c r="P209" s="369" t="s">
        <v>2032</v>
      </c>
      <c r="Q209" s="369">
        <v>43</v>
      </c>
      <c r="R209" s="369">
        <v>0</v>
      </c>
      <c r="S209" s="369">
        <v>0</v>
      </c>
      <c r="T209" s="369">
        <v>0</v>
      </c>
      <c r="U209" s="369">
        <v>10</v>
      </c>
      <c r="V209" s="369" t="s">
        <v>1980</v>
      </c>
      <c r="W209" s="369" t="s">
        <v>1981</v>
      </c>
      <c r="X209" s="369" t="s">
        <v>1982</v>
      </c>
      <c r="Y209" s="369" t="s">
        <v>1983</v>
      </c>
      <c r="Z209" s="369" t="s">
        <v>1984</v>
      </c>
      <c r="AA209" s="369" t="s">
        <v>2004</v>
      </c>
      <c r="AB209" s="369" t="s">
        <v>1986</v>
      </c>
      <c r="AC209" s="369" t="s">
        <v>1672</v>
      </c>
      <c r="AD209" s="369" t="s">
        <v>1673</v>
      </c>
      <c r="AE209" s="369" t="s">
        <v>1678</v>
      </c>
      <c r="AF209" s="369" t="s">
        <v>1697</v>
      </c>
      <c r="AG209" s="369" t="s">
        <v>1796</v>
      </c>
      <c r="AH209" s="369">
        <v>1100</v>
      </c>
      <c r="AI209" s="369">
        <v>-200</v>
      </c>
      <c r="AJ209" s="369">
        <v>900</v>
      </c>
      <c r="AK209" s="370">
        <v>900</v>
      </c>
      <c r="AL209" s="370">
        <v>900</v>
      </c>
      <c r="AM209" s="370">
        <v>200</v>
      </c>
      <c r="AN209" s="370">
        <v>0</v>
      </c>
      <c r="AO209" s="370">
        <v>0</v>
      </c>
      <c r="AP209" s="370">
        <v>0</v>
      </c>
      <c r="AQ209" s="370">
        <v>0</v>
      </c>
      <c r="AR209" s="370">
        <v>0</v>
      </c>
      <c r="AS209" s="370">
        <v>0</v>
      </c>
      <c r="AT209" s="370">
        <v>0</v>
      </c>
      <c r="AU209" s="370">
        <v>0</v>
      </c>
      <c r="AV209" s="370">
        <v>0</v>
      </c>
      <c r="AW209" s="370">
        <v>0</v>
      </c>
      <c r="AX209" s="370">
        <v>0</v>
      </c>
      <c r="AY209" s="370">
        <v>200</v>
      </c>
      <c r="AZ209" s="370">
        <v>0</v>
      </c>
      <c r="BA209" s="370">
        <v>0</v>
      </c>
      <c r="BB209" s="370">
        <v>0</v>
      </c>
      <c r="BC209" s="370">
        <v>0</v>
      </c>
      <c r="BD209" s="370">
        <v>0</v>
      </c>
      <c r="BE209" s="370">
        <v>0</v>
      </c>
      <c r="BF209" s="370">
        <v>0</v>
      </c>
      <c r="BG209" s="370">
        <v>0</v>
      </c>
      <c r="BH209" s="370">
        <v>0</v>
      </c>
      <c r="BI209" s="370">
        <v>0</v>
      </c>
      <c r="BJ209" s="370">
        <v>0</v>
      </c>
      <c r="BK209" s="370">
        <v>200</v>
      </c>
      <c r="BL209" s="370">
        <v>0</v>
      </c>
      <c r="BM209" s="370">
        <v>0</v>
      </c>
      <c r="BN209" s="370">
        <v>0</v>
      </c>
      <c r="BO209" s="370">
        <v>0</v>
      </c>
      <c r="BP209" s="370">
        <v>0</v>
      </c>
      <c r="BQ209" s="370">
        <v>0</v>
      </c>
      <c r="BR209" s="370">
        <v>0</v>
      </c>
      <c r="BS209" s="370">
        <v>0</v>
      </c>
      <c r="BT209" s="370">
        <v>0</v>
      </c>
      <c r="BU209" s="370">
        <v>0</v>
      </c>
      <c r="BV209" s="370">
        <v>0</v>
      </c>
      <c r="BW209" s="370">
        <v>200</v>
      </c>
      <c r="BX209" s="370">
        <v>0</v>
      </c>
      <c r="BY209" s="370">
        <v>0</v>
      </c>
      <c r="BZ209" s="370">
        <v>0</v>
      </c>
      <c r="CA209" s="370">
        <v>0</v>
      </c>
      <c r="CB209" s="370">
        <v>0</v>
      </c>
      <c r="CC209" s="370">
        <v>0</v>
      </c>
      <c r="CD209" s="370">
        <v>0</v>
      </c>
      <c r="CE209" s="370">
        <v>0</v>
      </c>
      <c r="CF209" s="370">
        <v>0</v>
      </c>
      <c r="CG209" s="370">
        <v>0</v>
      </c>
      <c r="CH209" s="370">
        <v>0</v>
      </c>
      <c r="CI209" s="48" t="s">
        <v>1987</v>
      </c>
      <c r="CJ209" s="48" t="s">
        <v>1991</v>
      </c>
      <c r="CK209" s="48" t="s">
        <v>1987</v>
      </c>
      <c r="CL209" s="48" t="s">
        <v>1989</v>
      </c>
      <c r="CM209" s="48" t="s">
        <v>2021</v>
      </c>
      <c r="CN209" s="48" t="s">
        <v>1991</v>
      </c>
      <c r="CO209" s="10" t="str">
        <f t="shared" si="54"/>
        <v>2.3.2.7.11.3</v>
      </c>
      <c r="CP209" s="10" t="str">
        <f>+VLOOKUP(Tabla1[[#This Row],[ESPECÍFICA]],CLASIFICADOR_,2,0)</f>
        <v>2.3.2.7.11.3 - SERVICIOS RELACIONADOS CON FLORERIA, JARDINERIA Y OTRAS ACTIVIDADES SIMILARES</v>
      </c>
      <c r="CQ209" s="10" t="str">
        <f>+VLOOKUP(Tabla1[[#This Row],[ESPECÍFICA]],CLASIFICADOR_,3,0)</f>
        <v>2.3.2.7 - SERVICIOS PROFESIONALES Y TECNICOS</v>
      </c>
      <c r="CR209" s="10" t="str">
        <f>+VLOOKUP(Tabla1[[#This Row],[ESPECÍFICA]],CLASIFICADOR_,4,0)</f>
        <v xml:space="preserve"> </v>
      </c>
      <c r="CS209" s="10">
        <f>+VLOOKUP(Tabla1[[#This Row],[ESPECÍFICA]],CLASIFICADOR_,5,0)</f>
        <v>0</v>
      </c>
      <c r="CT209" s="5" t="str">
        <f>+VLOOKUP(Tabla1[[#This Row],[ESPECÍFICA]],CLASIFICADOR_,6,0)</f>
        <v>N/R</v>
      </c>
      <c r="CU209" s="10" t="str">
        <f>+VLOOKUP(Tabla1[[#This Row],[ESPECÍFICA]],CLASIFICADOR_,7,0)</f>
        <v>N/R</v>
      </c>
      <c r="CV209" s="10">
        <f>+VLOOKUP(Tabla1[[#This Row],[ESPECÍFICA]],CLASIFICADOR_,8,0)</f>
        <v>0</v>
      </c>
      <c r="CW209" s="113" t="str">
        <f>+CONCATENATE("2.",Tabla1[[#This Row],[generica]])</f>
        <v>2.3.BIENES Y SERVICIOS</v>
      </c>
      <c r="CX209" s="10" t="str">
        <f t="shared" si="42"/>
        <v>0010-OA</v>
      </c>
      <c r="CY209" s="5" t="str">
        <f t="shared" si="43"/>
        <v>0010-OA</v>
      </c>
      <c r="CZ209" t="str">
        <f t="shared" si="44"/>
        <v>0010-OA</v>
      </c>
      <c r="DA209" s="113" t="str">
        <f>+CONCATENATE(Tabla1[[#This Row],[CC COMPLETO]],Tabla1[[#This Row],[ESPECÍFICA]])</f>
        <v>0010-OA2.3.2.7.11.3</v>
      </c>
      <c r="DB209" s="11">
        <f t="shared" si="45"/>
        <v>200</v>
      </c>
      <c r="DC209" s="11">
        <f t="shared" si="46"/>
        <v>200</v>
      </c>
      <c r="DD209" s="11">
        <f t="shared" si="47"/>
        <v>200</v>
      </c>
      <c r="DE209" s="11">
        <f t="shared" si="48"/>
        <v>0</v>
      </c>
      <c r="DF209" s="11">
        <f t="shared" si="49"/>
        <v>0</v>
      </c>
      <c r="DG209" s="11">
        <f t="shared" si="50"/>
        <v>700</v>
      </c>
      <c r="DH209" s="11">
        <f t="shared" si="51"/>
        <v>700</v>
      </c>
      <c r="DI209" s="12">
        <f t="shared" si="52"/>
        <v>0.18181818181818182</v>
      </c>
      <c r="DJ209" s="77">
        <f>+SUM(Tabla1[[#This Row],[EJECUTADO 01]:[EJECUTADO 06]])</f>
        <v>200</v>
      </c>
      <c r="DK209" s="78">
        <f>+Tabla1[[#This Row],[mto_devenga_01]]</f>
        <v>200</v>
      </c>
      <c r="DL209" s="78">
        <f>+Tabla1[[#This Row],[mto_devenga_02]]</f>
        <v>0</v>
      </c>
      <c r="DM209" s="78">
        <f>+Tabla1[[#This Row],[mto_devenga_03]]</f>
        <v>0</v>
      </c>
      <c r="DN209" s="78">
        <f>+Tabla1[[#This Row],[mto_devenga_04]]</f>
        <v>0</v>
      </c>
      <c r="DO209" s="78">
        <f>+Tabla1[[#This Row],[mto_devenga_05]]</f>
        <v>0</v>
      </c>
      <c r="DP209" s="76">
        <f>+Tabla1[[#This Row],[mto_devenga_06]]</f>
        <v>0</v>
      </c>
      <c r="DQ209" s="76">
        <f>+Tabla1[[#This Row],[mto_devenga_07]]</f>
        <v>0</v>
      </c>
      <c r="DR209" s="76">
        <f>+Tabla1[[#This Row],[mto_devenga_08]]</f>
        <v>0</v>
      </c>
      <c r="DS209" s="76">
        <f>+Tabla1[[#This Row],[mto_devenga_09]]</f>
        <v>0</v>
      </c>
      <c r="DT209" s="76">
        <f>IFERROR(VLOOKUP(Tabla1[[#This Row],[COD SE]],PF_OCTUBRE,14,0),"0")</f>
        <v>150</v>
      </c>
      <c r="DU209" s="76">
        <f>IFERROR(VLOOKUP(Tabla1[[#This Row],[COD SE]],PF_OCTUBRE,15,0),"0")</f>
        <v>150</v>
      </c>
      <c r="DV209" s="76">
        <f>IFERROR(VLOOKUP(Tabla1[[#This Row],[COD SE]],PF_OCTUBRE,16,0),"0")</f>
        <v>400</v>
      </c>
      <c r="DW209" s="76">
        <f>+SUM(Tabla1[[#This Row],[EJECUTADO 01]:[PF DICIEMBRE
]])</f>
        <v>900</v>
      </c>
      <c r="DX209" s="76">
        <f>IFERROR(VLOOKUP(Tabla1[[#This Row],[COD SE]],PF_OCTUBRE,18,0),"0")</f>
        <v>0</v>
      </c>
      <c r="DY209" s="76">
        <f>IFERROR(VLOOKUP(Tabla1[[#This Row],[COD SE]],PF_OCTUBRE,19,0),"0")</f>
        <v>0</v>
      </c>
      <c r="DZ209" s="76">
        <f>IFERROR(VLOOKUP(Tabla1[[#This Row],[COD SE]],PF_OCTUBRE,20,0),"0")</f>
        <v>0</v>
      </c>
      <c r="EA209" s="76">
        <f>+Tabla1[[#This Row],[TOTAL EJEC REAL]]+Tabla1[[#This Row],[SALDO FINAL]]</f>
        <v>900</v>
      </c>
      <c r="EB209" s="76">
        <f>IFERROR(VLOOKUP(Tabla1[[#This Row],[COD SE]],PF_OCTUBRE,22,0),"0")</f>
        <v>400</v>
      </c>
      <c r="EC209" s="76">
        <f>+IFERROR(VLOOKUP(Tabla1[[#This Row],[COD SE]],SALDO_ESC_2,7,0),0)</f>
        <v>0</v>
      </c>
      <c r="ED209" s="76">
        <f>+IFERROR(VLOOKUP(Tabla1[[#This Row],[COD SE]],SALDO_ESC_3,7,0),0)</f>
        <v>0</v>
      </c>
      <c r="EE209" s="76">
        <f>+Tabla1[[#This Row],[mto_pim]]-Tabla1[[#This Row],[TRANSF ESC2 ]]</f>
        <v>900</v>
      </c>
      <c r="EF209" s="76">
        <f>+Tabla1[[#This Row],[mto_pim]]-Tabla1[[#This Row],[TRANFS ESC 3 ]]</f>
        <v>900</v>
      </c>
      <c r="EG209" s="76">
        <f>+IFERROR(VLOOKUP(Tabla1[[#This Row],[COD SE]],HISTORICO,4,0),0)</f>
        <v>0</v>
      </c>
      <c r="EH209" s="76">
        <f>+IFERROR(VLOOKUP(Tabla1[[#This Row],[COD SE]],HISTORICO,5,0),0)</f>
        <v>91</v>
      </c>
      <c r="EI209" s="76">
        <f>+IFERROR(VLOOKUP(Tabla1[[#This Row],[COD SE]],HISTORICO,6,0),0)</f>
        <v>100</v>
      </c>
      <c r="EJ209" s="76">
        <f>+IFERROR(VLOOKUP(Tabla1[[#This Row],[COD SE]],HISTORICO,7,0),0)</f>
        <v>100</v>
      </c>
      <c r="EK209" s="76">
        <f>+IFERROR(VLOOKUP(Tabla1[[#This Row],[COD SE]],HISTORICO,8,0),0)</f>
        <v>100</v>
      </c>
      <c r="EL209" s="76">
        <f>+IFERROR(VLOOKUP(Tabla1[[#This Row],[COD SE]],HISTORICO,9,0),0)</f>
        <v>100</v>
      </c>
      <c r="EM209" s="76">
        <f>+IFERROR(VLOOKUP(Tabla1[[#This Row],[COD SE]],HISTORICO,10,0),0)</f>
        <v>0</v>
      </c>
      <c r="EN209" s="76">
        <f>+IFERROR(VLOOKUP(Tabla1[[#This Row],[COD SE]],HISTORICO,11,0),0)</f>
        <v>0</v>
      </c>
      <c r="EO209" s="76">
        <f>+IFERROR(VLOOKUP(Tabla1[[#This Row],[COD SE]],HISTORICO,12,0),0)</f>
        <v>200</v>
      </c>
      <c r="EP209" s="58">
        <f>+SUM(Tabla1[[#This Row],[EJECUTADO 01]:[EJECUTADO 03]])</f>
        <v>200</v>
      </c>
      <c r="EQ209" s="58">
        <f>+SUM(Tabla1[[#This Row],[EJECUTADO 04]:[EJECUTADO 06]])</f>
        <v>0</v>
      </c>
      <c r="ER209" s="58">
        <f>+SUM(Tabla1[[#This Row],[EJECUTADO 07]:[EJECUTADO 09]])</f>
        <v>0</v>
      </c>
      <c r="ES209" s="58">
        <f>+SUM(Tabla1[[#This Row],[PF OCTUBRE]:[PF DICIEMBRE
]])</f>
        <v>700</v>
      </c>
      <c r="ET209" s="58">
        <f>+SUM(Tabla1[[#This Row],[EJECUTADO 01]:[EJECUTADO 09]])</f>
        <v>200</v>
      </c>
    </row>
    <row r="210" spans="1:150" x14ac:dyDescent="0.2">
      <c r="A210" s="369">
        <v>2025</v>
      </c>
      <c r="B210" s="369" t="s">
        <v>1969</v>
      </c>
      <c r="C210" s="369" t="s">
        <v>1970</v>
      </c>
      <c r="D210" s="369" t="s">
        <v>1971</v>
      </c>
      <c r="E210" s="369">
        <v>1650</v>
      </c>
      <c r="F210" s="369" t="s">
        <v>1599</v>
      </c>
      <c r="G210" s="369" t="s">
        <v>1999</v>
      </c>
      <c r="H210" s="369" t="s">
        <v>1606</v>
      </c>
      <c r="I210" s="369" t="s">
        <v>2000</v>
      </c>
      <c r="J210" s="369" t="s">
        <v>2037</v>
      </c>
      <c r="K210" s="369" t="s">
        <v>1975</v>
      </c>
      <c r="L210" s="369" t="s">
        <v>2034</v>
      </c>
      <c r="M210" s="369" t="s">
        <v>2038</v>
      </c>
      <c r="N210" s="369">
        <v>3</v>
      </c>
      <c r="O210" s="369" t="s">
        <v>2046</v>
      </c>
      <c r="P210" s="369" t="s">
        <v>2032</v>
      </c>
      <c r="Q210" s="369">
        <v>43</v>
      </c>
      <c r="R210" s="369">
        <v>0</v>
      </c>
      <c r="S210" s="369">
        <v>0</v>
      </c>
      <c r="T210" s="369">
        <v>0</v>
      </c>
      <c r="U210" s="369">
        <v>10</v>
      </c>
      <c r="V210" s="369" t="s">
        <v>1980</v>
      </c>
      <c r="W210" s="369" t="s">
        <v>1981</v>
      </c>
      <c r="X210" s="369" t="s">
        <v>1982</v>
      </c>
      <c r="Y210" s="369" t="s">
        <v>1983</v>
      </c>
      <c r="Z210" s="369" t="s">
        <v>1984</v>
      </c>
      <c r="AA210" s="369" t="s">
        <v>2004</v>
      </c>
      <c r="AB210" s="369" t="s">
        <v>1986</v>
      </c>
      <c r="AC210" s="369" t="s">
        <v>1672</v>
      </c>
      <c r="AD210" s="369" t="s">
        <v>1684</v>
      </c>
      <c r="AE210" s="369" t="s">
        <v>1713</v>
      </c>
      <c r="AF210" s="369" t="s">
        <v>1714</v>
      </c>
      <c r="AG210" s="369" t="s">
        <v>1715</v>
      </c>
      <c r="AH210" s="369">
        <v>10000</v>
      </c>
      <c r="AI210" s="369">
        <v>-10000</v>
      </c>
      <c r="AJ210" s="369">
        <v>0</v>
      </c>
      <c r="AK210" s="370">
        <v>0</v>
      </c>
      <c r="AL210" s="370">
        <v>0</v>
      </c>
      <c r="AM210" s="370">
        <v>0</v>
      </c>
      <c r="AN210" s="370">
        <v>0</v>
      </c>
      <c r="AO210" s="370">
        <v>0</v>
      </c>
      <c r="AP210" s="370">
        <v>0</v>
      </c>
      <c r="AQ210" s="370">
        <v>0</v>
      </c>
      <c r="AR210" s="370">
        <v>0</v>
      </c>
      <c r="AS210" s="370">
        <v>0</v>
      </c>
      <c r="AT210" s="370">
        <v>0</v>
      </c>
      <c r="AU210" s="370">
        <v>0</v>
      </c>
      <c r="AV210" s="370">
        <v>0</v>
      </c>
      <c r="AW210" s="370">
        <v>0</v>
      </c>
      <c r="AX210" s="370">
        <v>0</v>
      </c>
      <c r="AY210" s="370">
        <v>0</v>
      </c>
      <c r="AZ210" s="370">
        <v>0</v>
      </c>
      <c r="BA210" s="370">
        <v>0</v>
      </c>
      <c r="BB210" s="370">
        <v>0</v>
      </c>
      <c r="BC210" s="370">
        <v>0</v>
      </c>
      <c r="BD210" s="370">
        <v>0</v>
      </c>
      <c r="BE210" s="370">
        <v>0</v>
      </c>
      <c r="BF210" s="370">
        <v>0</v>
      </c>
      <c r="BG210" s="370">
        <v>0</v>
      </c>
      <c r="BH210" s="370">
        <v>0</v>
      </c>
      <c r="BI210" s="370">
        <v>0</v>
      </c>
      <c r="BJ210" s="370">
        <v>0</v>
      </c>
      <c r="BK210" s="370">
        <v>0</v>
      </c>
      <c r="BL210" s="370">
        <v>0</v>
      </c>
      <c r="BM210" s="370">
        <v>0</v>
      </c>
      <c r="BN210" s="370">
        <v>0</v>
      </c>
      <c r="BO210" s="370">
        <v>0</v>
      </c>
      <c r="BP210" s="370">
        <v>0</v>
      </c>
      <c r="BQ210" s="370">
        <v>0</v>
      </c>
      <c r="BR210" s="370">
        <v>0</v>
      </c>
      <c r="BS210" s="370">
        <v>0</v>
      </c>
      <c r="BT210" s="370">
        <v>0</v>
      </c>
      <c r="BU210" s="370">
        <v>0</v>
      </c>
      <c r="BV210" s="370">
        <v>0</v>
      </c>
      <c r="BW210" s="370">
        <v>0</v>
      </c>
      <c r="BX210" s="370">
        <v>0</v>
      </c>
      <c r="BY210" s="370">
        <v>0</v>
      </c>
      <c r="BZ210" s="370">
        <v>0</v>
      </c>
      <c r="CA210" s="370">
        <v>0</v>
      </c>
      <c r="CB210" s="370">
        <v>0</v>
      </c>
      <c r="CC210" s="370">
        <v>0</v>
      </c>
      <c r="CD210" s="370">
        <v>0</v>
      </c>
      <c r="CE210" s="370">
        <v>0</v>
      </c>
      <c r="CF210" s="370">
        <v>0</v>
      </c>
      <c r="CG210" s="370">
        <v>0</v>
      </c>
      <c r="CH210" s="370">
        <v>0</v>
      </c>
      <c r="CI210" s="48" t="s">
        <v>1987</v>
      </c>
      <c r="CJ210" s="48" t="s">
        <v>1991</v>
      </c>
      <c r="CK210" s="48" t="s">
        <v>1990</v>
      </c>
      <c r="CL210" s="48" t="s">
        <v>1987</v>
      </c>
      <c r="CM210" s="48" t="s">
        <v>1990</v>
      </c>
      <c r="CN210" s="48" t="s">
        <v>1990</v>
      </c>
      <c r="CO210" s="10" t="str">
        <f t="shared" si="54"/>
        <v>2.3.1.2.1.1</v>
      </c>
      <c r="CP210" s="10" t="str">
        <f>+VLOOKUP(Tabla1[[#This Row],[ESPECÍFICA]],CLASIFICADOR_,2,0)</f>
        <v>2.3.1.2.1.1 - VESTUARIO, ACCESORIOS Y PRENDAS DIVERSAS</v>
      </c>
      <c r="CQ210" s="10" t="str">
        <f>+VLOOKUP(Tabla1[[#This Row],[ESPECÍFICA]],CLASIFICADOR_,3,0)</f>
        <v>2.3.1.2 - VESTUARIOS Y TEXTILES</v>
      </c>
      <c r="CR210" s="10" t="str">
        <f>+VLOOKUP(Tabla1[[#This Row],[ESPECÍFICA]],CLASIFICADOR_,4,0)</f>
        <v>Límite de Gasto</v>
      </c>
      <c r="CS210" s="10" t="str">
        <f>+VLOOKUP(Tabla1[[#This Row],[ESPECÍFICA]],CLASIFICADOR_,5,0)</f>
        <v>10.6 c)</v>
      </c>
      <c r="CT210" s="5" t="str">
        <f>+VLOOKUP(Tabla1[[#This Row],[ESPECÍFICA]],CLASIFICADOR_,6,0)</f>
        <v>N/R</v>
      </c>
      <c r="CU210" s="10" t="str">
        <f>+VLOOKUP(Tabla1[[#This Row],[ESPECÍFICA]],CLASIFICADOR_,7,0)</f>
        <v>N/R</v>
      </c>
      <c r="CV210" s="10">
        <f>+VLOOKUP(Tabla1[[#This Row],[ESPECÍFICA]],CLASIFICADOR_,8,0)</f>
        <v>0</v>
      </c>
      <c r="CW210" s="113" t="str">
        <f>+CONCATENATE("2.",Tabla1[[#This Row],[generica]])</f>
        <v>2.3.BIENES Y SERVICIOS</v>
      </c>
      <c r="CX210" s="10" t="str">
        <f t="shared" si="42"/>
        <v>0010-OA</v>
      </c>
      <c r="CY210" s="5" t="str">
        <f t="shared" si="43"/>
        <v>0010-OA</v>
      </c>
      <c r="CZ210" t="str">
        <f t="shared" si="44"/>
        <v>0010-OA</v>
      </c>
      <c r="DA210" s="113" t="str">
        <f>+CONCATENATE(Tabla1[[#This Row],[CC COMPLETO]],Tabla1[[#This Row],[ESPECÍFICA]])</f>
        <v>0010-OA2.3.1.2.1.1</v>
      </c>
      <c r="DB210" s="11">
        <f t="shared" si="45"/>
        <v>0</v>
      </c>
      <c r="DC210" s="11">
        <f t="shared" si="46"/>
        <v>0</v>
      </c>
      <c r="DD210" s="11">
        <f t="shared" si="47"/>
        <v>0</v>
      </c>
      <c r="DE210" s="11">
        <f t="shared" si="48"/>
        <v>0</v>
      </c>
      <c r="DF210" s="11">
        <f t="shared" si="49"/>
        <v>0</v>
      </c>
      <c r="DG210" s="11">
        <f t="shared" si="50"/>
        <v>0</v>
      </c>
      <c r="DH210" s="11">
        <f t="shared" si="51"/>
        <v>0</v>
      </c>
      <c r="DI210" s="12">
        <f t="shared" si="52"/>
        <v>0</v>
      </c>
      <c r="DJ210" s="77">
        <f>+SUM(Tabla1[[#This Row],[EJECUTADO 01]:[EJECUTADO 06]])</f>
        <v>0</v>
      </c>
      <c r="DK210" s="78">
        <f>+Tabla1[[#This Row],[mto_devenga_01]]</f>
        <v>0</v>
      </c>
      <c r="DL210" s="78">
        <f>+Tabla1[[#This Row],[mto_devenga_02]]</f>
        <v>0</v>
      </c>
      <c r="DM210" s="78">
        <f>+Tabla1[[#This Row],[mto_devenga_03]]</f>
        <v>0</v>
      </c>
      <c r="DN210" s="78">
        <f>+Tabla1[[#This Row],[mto_devenga_04]]</f>
        <v>0</v>
      </c>
      <c r="DO210" s="78">
        <f>+Tabla1[[#This Row],[mto_devenga_05]]</f>
        <v>0</v>
      </c>
      <c r="DP210" s="76">
        <f>+Tabla1[[#This Row],[mto_devenga_06]]</f>
        <v>0</v>
      </c>
      <c r="DQ210" s="76">
        <f>+Tabla1[[#This Row],[mto_devenga_07]]</f>
        <v>0</v>
      </c>
      <c r="DR210" s="76">
        <f>+Tabla1[[#This Row],[mto_devenga_08]]</f>
        <v>0</v>
      </c>
      <c r="DS210" s="76">
        <f>+Tabla1[[#This Row],[mto_devenga_09]]</f>
        <v>0</v>
      </c>
      <c r="DT210" s="76">
        <f>IFERROR(VLOOKUP(Tabla1[[#This Row],[COD SE]],PF_OCTUBRE,14,0),"0")</f>
        <v>0</v>
      </c>
      <c r="DU210" s="76">
        <f>IFERROR(VLOOKUP(Tabla1[[#This Row],[COD SE]],PF_OCTUBRE,15,0),"0")</f>
        <v>0</v>
      </c>
      <c r="DV210" s="76">
        <f>IFERROR(VLOOKUP(Tabla1[[#This Row],[COD SE]],PF_OCTUBRE,16,0),"0")</f>
        <v>0</v>
      </c>
      <c r="DW210" s="76">
        <f>+SUM(Tabla1[[#This Row],[EJECUTADO 01]:[PF DICIEMBRE
]])</f>
        <v>0</v>
      </c>
      <c r="DX210" s="76">
        <f>IFERROR(VLOOKUP(Tabla1[[#This Row],[COD SE]],PF_OCTUBRE,18,0),"0")</f>
        <v>0</v>
      </c>
      <c r="DY210" s="76">
        <f>IFERROR(VLOOKUP(Tabla1[[#This Row],[COD SE]],PF_OCTUBRE,19,0),"0")</f>
        <v>0</v>
      </c>
      <c r="DZ210" s="76">
        <f>IFERROR(VLOOKUP(Tabla1[[#This Row],[COD SE]],PF_OCTUBRE,20,0),"0")</f>
        <v>0</v>
      </c>
      <c r="EA210" s="76">
        <f>+Tabla1[[#This Row],[TOTAL EJEC REAL]]+Tabla1[[#This Row],[SALDO FINAL]]</f>
        <v>0</v>
      </c>
      <c r="EB210" s="76">
        <f>IFERROR(VLOOKUP(Tabla1[[#This Row],[COD SE]],PF_OCTUBRE,22,0),"0")</f>
        <v>0</v>
      </c>
      <c r="EC210" s="76">
        <f>+IFERROR(VLOOKUP(Tabla1[[#This Row],[COD SE]],SALDO_ESC_2,7,0),0)</f>
        <v>0</v>
      </c>
      <c r="ED210" s="76">
        <f>+IFERROR(VLOOKUP(Tabla1[[#This Row],[COD SE]],SALDO_ESC_3,7,0),0)</f>
        <v>0</v>
      </c>
      <c r="EE210" s="76">
        <f>+Tabla1[[#This Row],[mto_pim]]-Tabla1[[#This Row],[TRANSF ESC2 ]]</f>
        <v>0</v>
      </c>
      <c r="EF210" s="76">
        <f>+Tabla1[[#This Row],[mto_pim]]-Tabla1[[#This Row],[TRANFS ESC 3 ]]</f>
        <v>0</v>
      </c>
      <c r="EG210" s="76">
        <f>+IFERROR(VLOOKUP(Tabla1[[#This Row],[COD SE]],HISTORICO,4,0),0)</f>
        <v>0</v>
      </c>
      <c r="EH210" s="76">
        <f>+IFERROR(VLOOKUP(Tabla1[[#This Row],[COD SE]],HISTORICO,5,0),0)</f>
        <v>0</v>
      </c>
      <c r="EI210" s="76">
        <f>+IFERROR(VLOOKUP(Tabla1[[#This Row],[COD SE]],HISTORICO,6,0),0)</f>
        <v>2500</v>
      </c>
      <c r="EJ210" s="76">
        <f>+IFERROR(VLOOKUP(Tabla1[[#This Row],[COD SE]],HISTORICO,7,0),0)</f>
        <v>0</v>
      </c>
      <c r="EK210" s="76">
        <f>+IFERROR(VLOOKUP(Tabla1[[#This Row],[COD SE]],HISTORICO,8,0),0)</f>
        <v>0</v>
      </c>
      <c r="EL210" s="76">
        <f>+IFERROR(VLOOKUP(Tabla1[[#This Row],[COD SE]],HISTORICO,9,0),0)</f>
        <v>0</v>
      </c>
      <c r="EM210" s="76">
        <f>+IFERROR(VLOOKUP(Tabla1[[#This Row],[COD SE]],HISTORICO,10,0),0)</f>
        <v>0</v>
      </c>
      <c r="EN210" s="76">
        <f>+IFERROR(VLOOKUP(Tabla1[[#This Row],[COD SE]],HISTORICO,11,0),0)</f>
        <v>0</v>
      </c>
      <c r="EO210" s="76">
        <f>+IFERROR(VLOOKUP(Tabla1[[#This Row],[COD SE]],HISTORICO,12,0),0)</f>
        <v>0</v>
      </c>
      <c r="EP210" s="58">
        <f>+SUM(Tabla1[[#This Row],[EJECUTADO 01]:[EJECUTADO 03]])</f>
        <v>0</v>
      </c>
      <c r="EQ210" s="58">
        <f>+SUM(Tabla1[[#This Row],[EJECUTADO 04]:[EJECUTADO 06]])</f>
        <v>0</v>
      </c>
      <c r="ER210" s="58">
        <f>+SUM(Tabla1[[#This Row],[EJECUTADO 07]:[EJECUTADO 09]])</f>
        <v>0</v>
      </c>
      <c r="ES210" s="58">
        <f>+SUM(Tabla1[[#This Row],[PF OCTUBRE]:[PF DICIEMBRE
]])</f>
        <v>0</v>
      </c>
      <c r="ET210" s="58">
        <f>+SUM(Tabla1[[#This Row],[EJECUTADO 01]:[EJECUTADO 09]])</f>
        <v>0</v>
      </c>
    </row>
    <row r="211" spans="1:150" x14ac:dyDescent="0.2">
      <c r="A211" s="369">
        <v>2025</v>
      </c>
      <c r="B211" s="369" t="s">
        <v>1969</v>
      </c>
      <c r="C211" s="369" t="s">
        <v>1970</v>
      </c>
      <c r="D211" s="369" t="s">
        <v>1971</v>
      </c>
      <c r="E211" s="369">
        <v>1650</v>
      </c>
      <c r="F211" s="369" t="s">
        <v>1599</v>
      </c>
      <c r="G211" s="369" t="s">
        <v>1999</v>
      </c>
      <c r="H211" s="369" t="s">
        <v>1606</v>
      </c>
      <c r="I211" s="369" t="s">
        <v>2000</v>
      </c>
      <c r="J211" s="369" t="s">
        <v>2037</v>
      </c>
      <c r="K211" s="369" t="s">
        <v>1975</v>
      </c>
      <c r="L211" s="369" t="s">
        <v>2034</v>
      </c>
      <c r="M211" s="369" t="s">
        <v>2038</v>
      </c>
      <c r="N211" s="369">
        <v>3</v>
      </c>
      <c r="O211" s="369" t="s">
        <v>2046</v>
      </c>
      <c r="P211" s="369" t="s">
        <v>2032</v>
      </c>
      <c r="Q211" s="369">
        <v>43</v>
      </c>
      <c r="R211" s="369">
        <v>0</v>
      </c>
      <c r="S211" s="369">
        <v>0</v>
      </c>
      <c r="T211" s="369">
        <v>0</v>
      </c>
      <c r="U211" s="369">
        <v>10</v>
      </c>
      <c r="V211" s="369" t="s">
        <v>1980</v>
      </c>
      <c r="W211" s="369" t="s">
        <v>1981</v>
      </c>
      <c r="X211" s="369" t="s">
        <v>1982</v>
      </c>
      <c r="Y211" s="369" t="s">
        <v>1983</v>
      </c>
      <c r="Z211" s="369" t="s">
        <v>1984</v>
      </c>
      <c r="AA211" s="369" t="s">
        <v>2004</v>
      </c>
      <c r="AB211" s="369" t="s">
        <v>1986</v>
      </c>
      <c r="AC211" s="369" t="s">
        <v>1672</v>
      </c>
      <c r="AD211" s="369" t="s">
        <v>1684</v>
      </c>
      <c r="AE211" s="369" t="s">
        <v>1719</v>
      </c>
      <c r="AF211" s="369" t="s">
        <v>1720</v>
      </c>
      <c r="AG211" s="369" t="s">
        <v>1729</v>
      </c>
      <c r="AH211" s="369">
        <v>2000</v>
      </c>
      <c r="AI211" s="369">
        <v>0</v>
      </c>
      <c r="AJ211" s="369">
        <v>2000</v>
      </c>
      <c r="AK211" s="370">
        <v>2000</v>
      </c>
      <c r="AL211" s="370">
        <v>0</v>
      </c>
      <c r="AM211" s="370">
        <v>0</v>
      </c>
      <c r="AN211" s="370">
        <v>0</v>
      </c>
      <c r="AO211" s="370">
        <v>0</v>
      </c>
      <c r="AP211" s="370">
        <v>0</v>
      </c>
      <c r="AQ211" s="370">
        <v>0</v>
      </c>
      <c r="AR211" s="370">
        <v>0</v>
      </c>
      <c r="AS211" s="370">
        <v>0</v>
      </c>
      <c r="AT211" s="370">
        <v>0</v>
      </c>
      <c r="AU211" s="370">
        <v>0</v>
      </c>
      <c r="AV211" s="370">
        <v>0</v>
      </c>
      <c r="AW211" s="370">
        <v>0</v>
      </c>
      <c r="AX211" s="370">
        <v>0</v>
      </c>
      <c r="AY211" s="370">
        <v>0</v>
      </c>
      <c r="AZ211" s="370">
        <v>0</v>
      </c>
      <c r="BA211" s="370">
        <v>0</v>
      </c>
      <c r="BB211" s="370">
        <v>0</v>
      </c>
      <c r="BC211" s="370">
        <v>0</v>
      </c>
      <c r="BD211" s="370">
        <v>0</v>
      </c>
      <c r="BE211" s="370">
        <v>0</v>
      </c>
      <c r="BF211" s="370">
        <v>0</v>
      </c>
      <c r="BG211" s="370">
        <v>0</v>
      </c>
      <c r="BH211" s="370">
        <v>0</v>
      </c>
      <c r="BI211" s="370">
        <v>0</v>
      </c>
      <c r="BJ211" s="370">
        <v>0</v>
      </c>
      <c r="BK211" s="370">
        <v>0</v>
      </c>
      <c r="BL211" s="370">
        <v>0</v>
      </c>
      <c r="BM211" s="370">
        <v>0</v>
      </c>
      <c r="BN211" s="370">
        <v>0</v>
      </c>
      <c r="BO211" s="370">
        <v>0</v>
      </c>
      <c r="BP211" s="370">
        <v>0</v>
      </c>
      <c r="BQ211" s="370">
        <v>0</v>
      </c>
      <c r="BR211" s="370">
        <v>0</v>
      </c>
      <c r="BS211" s="370">
        <v>0</v>
      </c>
      <c r="BT211" s="370">
        <v>0</v>
      </c>
      <c r="BU211" s="370">
        <v>0</v>
      </c>
      <c r="BV211" s="370">
        <v>0</v>
      </c>
      <c r="BW211" s="370">
        <v>0</v>
      </c>
      <c r="BX211" s="370">
        <v>0</v>
      </c>
      <c r="BY211" s="370">
        <v>0</v>
      </c>
      <c r="BZ211" s="370">
        <v>0</v>
      </c>
      <c r="CA211" s="370">
        <v>0</v>
      </c>
      <c r="CB211" s="370">
        <v>0</v>
      </c>
      <c r="CC211" s="370">
        <v>0</v>
      </c>
      <c r="CD211" s="370">
        <v>0</v>
      </c>
      <c r="CE211" s="370">
        <v>0</v>
      </c>
      <c r="CF211" s="370">
        <v>0</v>
      </c>
      <c r="CG211" s="370">
        <v>0</v>
      </c>
      <c r="CH211" s="370">
        <v>0</v>
      </c>
      <c r="CI211" s="48" t="s">
        <v>1987</v>
      </c>
      <c r="CJ211" s="48" t="s">
        <v>1991</v>
      </c>
      <c r="CK211" s="48" t="s">
        <v>1990</v>
      </c>
      <c r="CL211" s="48" t="s">
        <v>1988</v>
      </c>
      <c r="CM211" s="48" t="s">
        <v>1990</v>
      </c>
      <c r="CN211" s="48" t="s">
        <v>1993</v>
      </c>
      <c r="CO211" s="10" t="str">
        <f t="shared" si="54"/>
        <v>2.3.1.6.1.4</v>
      </c>
      <c r="CP211" s="10" t="str">
        <f>+VLOOKUP(Tabla1[[#This Row],[ESPECÍFICA]],CLASIFICADOR_,2,0)</f>
        <v>2.3.1.6.1.4 - DE SEGURIDAD</v>
      </c>
      <c r="CQ211" s="10" t="str">
        <f>+VLOOKUP(Tabla1[[#This Row],[ESPECÍFICA]],CLASIFICADOR_,3,0)</f>
        <v>2.3.1.6 - REPUESTOS Y ACCESORIOS</v>
      </c>
      <c r="CR211" s="10" t="str">
        <f>+VLOOKUP(Tabla1[[#This Row],[ESPECÍFICA]],CLASIFICADOR_,4,0)</f>
        <v xml:space="preserve"> </v>
      </c>
      <c r="CS211" s="10">
        <f>+VLOOKUP(Tabla1[[#This Row],[ESPECÍFICA]],CLASIFICADOR_,5,0)</f>
        <v>0</v>
      </c>
      <c r="CT211" s="5" t="str">
        <f>+VLOOKUP(Tabla1[[#This Row],[ESPECÍFICA]],CLASIFICADOR_,6,0)</f>
        <v>Partidas restringidas</v>
      </c>
      <c r="CU211" s="10" t="str">
        <f>+VLOOKUP(Tabla1[[#This Row],[ESPECÍFICA]],CLASIFICADOR_,7,0)</f>
        <v>9.6 Hasta el 1er Semestre</v>
      </c>
      <c r="CV211" s="10">
        <f>+VLOOKUP(Tabla1[[#This Row],[ESPECÍFICA]],CLASIFICADOR_,8,0)</f>
        <v>1</v>
      </c>
      <c r="CW211" s="113" t="str">
        <f>+CONCATENATE("2.",Tabla1[[#This Row],[generica]])</f>
        <v>2.3.BIENES Y SERVICIOS</v>
      </c>
      <c r="CX211" s="10" t="str">
        <f t="shared" si="42"/>
        <v>0010-OA</v>
      </c>
      <c r="CY211" s="5" t="str">
        <f t="shared" si="43"/>
        <v>0010-OA</v>
      </c>
      <c r="CZ211" t="str">
        <f t="shared" si="44"/>
        <v>0010-OA</v>
      </c>
      <c r="DA211" s="113" t="str">
        <f>+CONCATENATE(Tabla1[[#This Row],[CC COMPLETO]],Tabla1[[#This Row],[ESPECÍFICA]])</f>
        <v>0010-OA2.3.1.6.1.4</v>
      </c>
      <c r="DB211" s="11">
        <f t="shared" si="45"/>
        <v>0</v>
      </c>
      <c r="DC211" s="11">
        <f t="shared" si="46"/>
        <v>0</v>
      </c>
      <c r="DD211" s="11">
        <f t="shared" si="47"/>
        <v>0</v>
      </c>
      <c r="DE211" s="11">
        <f t="shared" si="48"/>
        <v>0</v>
      </c>
      <c r="DF211" s="11">
        <f t="shared" si="49"/>
        <v>2000</v>
      </c>
      <c r="DG211" s="11">
        <f t="shared" si="50"/>
        <v>0</v>
      </c>
      <c r="DH211" s="11">
        <f t="shared" si="51"/>
        <v>2000</v>
      </c>
      <c r="DI211" s="12">
        <f t="shared" si="52"/>
        <v>0</v>
      </c>
      <c r="DJ211" s="77">
        <f>+SUM(Tabla1[[#This Row],[EJECUTADO 01]:[EJECUTADO 06]])</f>
        <v>0</v>
      </c>
      <c r="DK211" s="78">
        <f>+Tabla1[[#This Row],[mto_devenga_01]]</f>
        <v>0</v>
      </c>
      <c r="DL211" s="78">
        <f>+Tabla1[[#This Row],[mto_devenga_02]]</f>
        <v>0</v>
      </c>
      <c r="DM211" s="78">
        <f>+Tabla1[[#This Row],[mto_devenga_03]]</f>
        <v>0</v>
      </c>
      <c r="DN211" s="78">
        <f>+Tabla1[[#This Row],[mto_devenga_04]]</f>
        <v>0</v>
      </c>
      <c r="DO211" s="78">
        <f>+Tabla1[[#This Row],[mto_devenga_05]]</f>
        <v>0</v>
      </c>
      <c r="DP211" s="76">
        <f>+Tabla1[[#This Row],[mto_devenga_06]]</f>
        <v>0</v>
      </c>
      <c r="DQ211" s="76">
        <f>+Tabla1[[#This Row],[mto_devenga_07]]</f>
        <v>0</v>
      </c>
      <c r="DR211" s="76">
        <f>+Tabla1[[#This Row],[mto_devenga_08]]</f>
        <v>0</v>
      </c>
      <c r="DS211" s="76">
        <f>+Tabla1[[#This Row],[mto_devenga_09]]</f>
        <v>0</v>
      </c>
      <c r="DT211" s="76">
        <f>IFERROR(VLOOKUP(Tabla1[[#This Row],[COD SE]],PF_OCTUBRE,14,0),"0")</f>
        <v>0</v>
      </c>
      <c r="DU211" s="76">
        <f>IFERROR(VLOOKUP(Tabla1[[#This Row],[COD SE]],PF_OCTUBRE,15,0),"0")</f>
        <v>0</v>
      </c>
      <c r="DV211" s="76">
        <f>IFERROR(VLOOKUP(Tabla1[[#This Row],[COD SE]],PF_OCTUBRE,16,0),"0")</f>
        <v>2000</v>
      </c>
      <c r="DW211" s="76">
        <f>+SUM(Tabla1[[#This Row],[EJECUTADO 01]:[PF DICIEMBRE
]])</f>
        <v>2000</v>
      </c>
      <c r="DX211" s="76">
        <f>IFERROR(VLOOKUP(Tabla1[[#This Row],[COD SE]],PF_OCTUBRE,18,0),"0")</f>
        <v>0</v>
      </c>
      <c r="DY211" s="76">
        <f>IFERROR(VLOOKUP(Tabla1[[#This Row],[COD SE]],PF_OCTUBRE,19,0),"0")</f>
        <v>0</v>
      </c>
      <c r="DZ211" s="76">
        <f>IFERROR(VLOOKUP(Tabla1[[#This Row],[COD SE]],PF_OCTUBRE,20,0),"0")</f>
        <v>0</v>
      </c>
      <c r="EA211" s="76">
        <f>+Tabla1[[#This Row],[TOTAL EJEC REAL]]+Tabla1[[#This Row],[SALDO FINAL]]</f>
        <v>2000</v>
      </c>
      <c r="EB211" s="76">
        <f>IFERROR(VLOOKUP(Tabla1[[#This Row],[COD SE]],PF_OCTUBRE,22,0),"0")</f>
        <v>2000</v>
      </c>
      <c r="EC211" s="76">
        <f>+IFERROR(VLOOKUP(Tabla1[[#This Row],[COD SE]],SALDO_ESC_2,7,0),0)</f>
        <v>0</v>
      </c>
      <c r="ED211" s="76">
        <f>+IFERROR(VLOOKUP(Tabla1[[#This Row],[COD SE]],SALDO_ESC_3,7,0),0)</f>
        <v>0</v>
      </c>
      <c r="EE211" s="76">
        <f>+Tabla1[[#This Row],[mto_pim]]-Tabla1[[#This Row],[TRANSF ESC2 ]]</f>
        <v>2000</v>
      </c>
      <c r="EF211" s="76">
        <f>+Tabla1[[#This Row],[mto_pim]]-Tabla1[[#This Row],[TRANFS ESC 3 ]]</f>
        <v>2000</v>
      </c>
      <c r="EG211" s="76">
        <f>+IFERROR(VLOOKUP(Tabla1[[#This Row],[COD SE]],HISTORICO,4,0),0)</f>
        <v>0</v>
      </c>
      <c r="EH211" s="76">
        <f>+IFERROR(VLOOKUP(Tabla1[[#This Row],[COD SE]],HISTORICO,5,0),0)</f>
        <v>0</v>
      </c>
      <c r="EI211" s="76">
        <f>+IFERROR(VLOOKUP(Tabla1[[#This Row],[COD SE]],HISTORICO,6,0),0)</f>
        <v>0</v>
      </c>
      <c r="EJ211" s="76">
        <f>+IFERROR(VLOOKUP(Tabla1[[#This Row],[COD SE]],HISTORICO,7,0),0)</f>
        <v>2000</v>
      </c>
      <c r="EK211" s="76">
        <f>+IFERROR(VLOOKUP(Tabla1[[#This Row],[COD SE]],HISTORICO,8,0),0)</f>
        <v>0</v>
      </c>
      <c r="EL211" s="76">
        <f>+IFERROR(VLOOKUP(Tabla1[[#This Row],[COD SE]],HISTORICO,9,0),0)</f>
        <v>0</v>
      </c>
      <c r="EM211" s="76">
        <f>+IFERROR(VLOOKUP(Tabla1[[#This Row],[COD SE]],HISTORICO,10,0),0)</f>
        <v>0</v>
      </c>
      <c r="EN211" s="76">
        <f>+IFERROR(VLOOKUP(Tabla1[[#This Row],[COD SE]],HISTORICO,11,0),0)</f>
        <v>0</v>
      </c>
      <c r="EO211" s="76">
        <f>+IFERROR(VLOOKUP(Tabla1[[#This Row],[COD SE]],HISTORICO,12,0),0)</f>
        <v>0</v>
      </c>
      <c r="EP211" s="58">
        <f>+SUM(Tabla1[[#This Row],[EJECUTADO 01]:[EJECUTADO 03]])</f>
        <v>0</v>
      </c>
      <c r="EQ211" s="58">
        <f>+SUM(Tabla1[[#This Row],[EJECUTADO 04]:[EJECUTADO 06]])</f>
        <v>0</v>
      </c>
      <c r="ER211" s="58">
        <f>+SUM(Tabla1[[#This Row],[EJECUTADO 07]:[EJECUTADO 09]])</f>
        <v>0</v>
      </c>
      <c r="ES211" s="58">
        <f>+SUM(Tabla1[[#This Row],[PF OCTUBRE]:[PF DICIEMBRE
]])</f>
        <v>2000</v>
      </c>
      <c r="ET211" s="58">
        <f>+SUM(Tabla1[[#This Row],[EJECUTADO 01]:[EJECUTADO 09]])</f>
        <v>0</v>
      </c>
    </row>
    <row r="212" spans="1:150" x14ac:dyDescent="0.2">
      <c r="A212" s="369">
        <v>2025</v>
      </c>
      <c r="B212" s="369" t="s">
        <v>1969</v>
      </c>
      <c r="C212" s="369" t="s">
        <v>1970</v>
      </c>
      <c r="D212" s="369" t="s">
        <v>1971</v>
      </c>
      <c r="E212" s="369">
        <v>1650</v>
      </c>
      <c r="F212" s="369" t="s">
        <v>1599</v>
      </c>
      <c r="G212" s="369" t="s">
        <v>1999</v>
      </c>
      <c r="H212" s="369" t="s">
        <v>1606</v>
      </c>
      <c r="I212" s="369" t="s">
        <v>2000</v>
      </c>
      <c r="J212" s="369" t="s">
        <v>2037</v>
      </c>
      <c r="K212" s="369" t="s">
        <v>1975</v>
      </c>
      <c r="L212" s="369" t="s">
        <v>2034</v>
      </c>
      <c r="M212" s="369" t="s">
        <v>2038</v>
      </c>
      <c r="N212" s="369">
        <v>3</v>
      </c>
      <c r="O212" s="369" t="s">
        <v>2046</v>
      </c>
      <c r="P212" s="369" t="s">
        <v>2032</v>
      </c>
      <c r="Q212" s="369">
        <v>43</v>
      </c>
      <c r="R212" s="369">
        <v>0</v>
      </c>
      <c r="S212" s="369">
        <v>0</v>
      </c>
      <c r="T212" s="369">
        <v>0</v>
      </c>
      <c r="U212" s="369">
        <v>10</v>
      </c>
      <c r="V212" s="369" t="s">
        <v>1980</v>
      </c>
      <c r="W212" s="369" t="s">
        <v>1981</v>
      </c>
      <c r="X212" s="369" t="s">
        <v>1982</v>
      </c>
      <c r="Y212" s="369" t="s">
        <v>1983</v>
      </c>
      <c r="Z212" s="369" t="s">
        <v>1984</v>
      </c>
      <c r="AA212" s="369" t="s">
        <v>2004</v>
      </c>
      <c r="AB212" s="369" t="s">
        <v>1986</v>
      </c>
      <c r="AC212" s="369" t="s">
        <v>1672</v>
      </c>
      <c r="AD212" s="369" t="s">
        <v>1673</v>
      </c>
      <c r="AE212" s="369" t="s">
        <v>1674</v>
      </c>
      <c r="AF212" s="369" t="s">
        <v>1675</v>
      </c>
      <c r="AG212" s="369" t="s">
        <v>1772</v>
      </c>
      <c r="AH212" s="369">
        <v>10000</v>
      </c>
      <c r="AI212" s="369">
        <v>2800</v>
      </c>
      <c r="AJ212" s="369">
        <v>12800</v>
      </c>
      <c r="AK212" s="370">
        <v>12800</v>
      </c>
      <c r="AL212" s="370">
        <v>12800</v>
      </c>
      <c r="AM212" s="370">
        <v>700</v>
      </c>
      <c r="AN212" s="370">
        <v>0</v>
      </c>
      <c r="AO212" s="370">
        <v>977.5</v>
      </c>
      <c r="AP212" s="370">
        <v>1173.5</v>
      </c>
      <c r="AQ212" s="370">
        <v>1690</v>
      </c>
      <c r="AR212" s="370">
        <v>639</v>
      </c>
      <c r="AS212" s="370">
        <v>2311.5</v>
      </c>
      <c r="AT212" s="370">
        <v>671</v>
      </c>
      <c r="AU212" s="370">
        <v>506.5</v>
      </c>
      <c r="AV212" s="370">
        <v>1219.0999999999999</v>
      </c>
      <c r="AW212" s="370">
        <v>0</v>
      </c>
      <c r="AX212" s="370">
        <v>0</v>
      </c>
      <c r="AY212" s="370">
        <v>700</v>
      </c>
      <c r="AZ212" s="370">
        <v>0</v>
      </c>
      <c r="BA212" s="370">
        <v>977.5</v>
      </c>
      <c r="BB212" s="370">
        <v>1173.5</v>
      </c>
      <c r="BC212" s="370">
        <v>1690</v>
      </c>
      <c r="BD212" s="370">
        <v>639</v>
      </c>
      <c r="BE212" s="370">
        <v>2311.5</v>
      </c>
      <c r="BF212" s="370">
        <v>671</v>
      </c>
      <c r="BG212" s="370">
        <v>506.5</v>
      </c>
      <c r="BH212" s="370">
        <v>1219.0999999999999</v>
      </c>
      <c r="BI212" s="370">
        <v>0</v>
      </c>
      <c r="BJ212" s="370">
        <v>0</v>
      </c>
      <c r="BK212" s="370">
        <v>700</v>
      </c>
      <c r="BL212" s="370">
        <v>0</v>
      </c>
      <c r="BM212" s="370">
        <v>977.5</v>
      </c>
      <c r="BN212" s="370">
        <v>1173.5</v>
      </c>
      <c r="BO212" s="370">
        <v>1690</v>
      </c>
      <c r="BP212" s="370">
        <v>639</v>
      </c>
      <c r="BQ212" s="370">
        <v>2311.5</v>
      </c>
      <c r="BR212" s="370">
        <v>671</v>
      </c>
      <c r="BS212" s="370">
        <v>506.5</v>
      </c>
      <c r="BT212" s="370">
        <v>1219.0999999999999</v>
      </c>
      <c r="BU212" s="370">
        <v>0</v>
      </c>
      <c r="BV212" s="370">
        <v>0</v>
      </c>
      <c r="BW212" s="370">
        <v>700</v>
      </c>
      <c r="BX212" s="370">
        <v>0</v>
      </c>
      <c r="BY212" s="370">
        <v>977.5</v>
      </c>
      <c r="BZ212" s="370">
        <v>1173.5</v>
      </c>
      <c r="CA212" s="370">
        <v>1690</v>
      </c>
      <c r="CB212" s="370">
        <v>639</v>
      </c>
      <c r="CC212" s="370">
        <v>2311.5</v>
      </c>
      <c r="CD212" s="370">
        <v>671</v>
      </c>
      <c r="CE212" s="370">
        <v>506.5</v>
      </c>
      <c r="CF212" s="370">
        <v>1219.0999999999999</v>
      </c>
      <c r="CG212" s="370">
        <v>0</v>
      </c>
      <c r="CH212" s="370">
        <v>0</v>
      </c>
      <c r="CI212" s="48" t="s">
        <v>1987</v>
      </c>
      <c r="CJ212" s="48" t="s">
        <v>1991</v>
      </c>
      <c r="CK212" s="48" t="s">
        <v>1987</v>
      </c>
      <c r="CL212" s="48" t="s">
        <v>1990</v>
      </c>
      <c r="CM212" s="48" t="s">
        <v>1987</v>
      </c>
      <c r="CN212" s="48" t="s">
        <v>1998</v>
      </c>
      <c r="CO212" s="10" t="str">
        <f t="shared" si="54"/>
        <v>2.3.2.1.2.99</v>
      </c>
      <c r="CP212" s="10" t="str">
        <f>+VLOOKUP(Tabla1[[#This Row],[ESPECÍFICA]],CLASIFICADOR_,2,0)</f>
        <v>2.3.2.1.2.99 - OTROS GASTOS</v>
      </c>
      <c r="CQ212" s="10" t="str">
        <f>+VLOOKUP(Tabla1[[#This Row],[ESPECÍFICA]],CLASIFICADOR_,3,0)</f>
        <v>2.3.2.1 - VIAJES</v>
      </c>
      <c r="CR212" s="10" t="str">
        <f>+VLOOKUP(Tabla1[[#This Row],[ESPECÍFICA]],CLASIFICADOR_,4,0)</f>
        <v>Límite de Gasto</v>
      </c>
      <c r="CS212" s="10" t="str">
        <f>+VLOOKUP(Tabla1[[#This Row],[ESPECÍFICA]],CLASIFICADOR_,5,0)</f>
        <v>10.6 b)</v>
      </c>
      <c r="CT212" s="5" t="str">
        <f>+VLOOKUP(Tabla1[[#This Row],[ESPECÍFICA]],CLASIFICADOR_,6,0)</f>
        <v>N/R</v>
      </c>
      <c r="CU212" s="10" t="str">
        <f>+VLOOKUP(Tabla1[[#This Row],[ESPECÍFICA]],CLASIFICADOR_,7,0)</f>
        <v>N/R</v>
      </c>
      <c r="CV212" s="10">
        <f>+VLOOKUP(Tabla1[[#This Row],[ESPECÍFICA]],CLASIFICADOR_,8,0)</f>
        <v>0</v>
      </c>
      <c r="CW212" s="113" t="str">
        <f>+CONCATENATE("2.",Tabla1[[#This Row],[generica]])</f>
        <v>2.3.BIENES Y SERVICIOS</v>
      </c>
      <c r="CX212" s="10" t="str">
        <f t="shared" si="42"/>
        <v>0010-OA</v>
      </c>
      <c r="CY212" s="5" t="str">
        <f t="shared" si="43"/>
        <v>0010-OA</v>
      </c>
      <c r="CZ212" t="str">
        <f t="shared" si="44"/>
        <v>0010-OA</v>
      </c>
      <c r="DA212" s="113" t="str">
        <f>+CONCATENATE(Tabla1[[#This Row],[CC COMPLETO]],Tabla1[[#This Row],[ESPECÍFICA]])</f>
        <v>0010-OA2.3.2.1.2.99</v>
      </c>
      <c r="DB212" s="11">
        <f t="shared" si="45"/>
        <v>9888.1</v>
      </c>
      <c r="DC212" s="11">
        <f t="shared" si="46"/>
        <v>9888.1</v>
      </c>
      <c r="DD212" s="11">
        <f t="shared" si="47"/>
        <v>9888.1</v>
      </c>
      <c r="DE212" s="11">
        <f t="shared" si="48"/>
        <v>0</v>
      </c>
      <c r="DF212" s="11">
        <f t="shared" si="49"/>
        <v>0</v>
      </c>
      <c r="DG212" s="11">
        <f t="shared" si="50"/>
        <v>2911.8999999999996</v>
      </c>
      <c r="DH212" s="11">
        <f t="shared" si="51"/>
        <v>2911.8999999999996</v>
      </c>
      <c r="DI212" s="12">
        <f t="shared" si="52"/>
        <v>0.98881000000000008</v>
      </c>
      <c r="DJ212" s="77">
        <f>+SUM(Tabla1[[#This Row],[EJECUTADO 01]:[EJECUTADO 06]])</f>
        <v>5180</v>
      </c>
      <c r="DK212" s="78">
        <f>+Tabla1[[#This Row],[mto_devenga_01]]</f>
        <v>700</v>
      </c>
      <c r="DL212" s="78">
        <f>+Tabla1[[#This Row],[mto_devenga_02]]</f>
        <v>0</v>
      </c>
      <c r="DM212" s="78">
        <f>+Tabla1[[#This Row],[mto_devenga_03]]</f>
        <v>977.5</v>
      </c>
      <c r="DN212" s="78">
        <f>+Tabla1[[#This Row],[mto_devenga_04]]</f>
        <v>1173.5</v>
      </c>
      <c r="DO212" s="78">
        <f>+Tabla1[[#This Row],[mto_devenga_05]]</f>
        <v>1690</v>
      </c>
      <c r="DP212" s="76">
        <f>+Tabla1[[#This Row],[mto_devenga_06]]</f>
        <v>639</v>
      </c>
      <c r="DQ212" s="76">
        <f>+Tabla1[[#This Row],[mto_devenga_07]]</f>
        <v>2311.5</v>
      </c>
      <c r="DR212" s="76">
        <f>+Tabla1[[#This Row],[mto_devenga_08]]</f>
        <v>671</v>
      </c>
      <c r="DS212" s="76">
        <f>+Tabla1[[#This Row],[mto_devenga_09]]</f>
        <v>506.5</v>
      </c>
      <c r="DT212" s="76">
        <f>IFERROR(VLOOKUP(Tabla1[[#This Row],[COD SE]],PF_OCTUBRE,14,0),"0")</f>
        <v>1200</v>
      </c>
      <c r="DU212" s="76">
        <f>IFERROR(VLOOKUP(Tabla1[[#This Row],[COD SE]],PF_OCTUBRE,15,0),"0")</f>
        <v>1200</v>
      </c>
      <c r="DV212" s="76">
        <f>IFERROR(VLOOKUP(Tabla1[[#This Row],[COD SE]],PF_OCTUBRE,16,0),"0")</f>
        <v>1731</v>
      </c>
      <c r="DW212" s="76">
        <f>+SUM(Tabla1[[#This Row],[EJECUTADO 01]:[PF DICIEMBRE
]])</f>
        <v>12800</v>
      </c>
      <c r="DX212" s="76">
        <f>IFERROR(VLOOKUP(Tabla1[[#This Row],[COD SE]],PF_OCTUBRE,18,0),"0")</f>
        <v>0</v>
      </c>
      <c r="DY212" s="76">
        <f>IFERROR(VLOOKUP(Tabla1[[#This Row],[COD SE]],PF_OCTUBRE,19,0),"0")</f>
        <v>0</v>
      </c>
      <c r="DZ212" s="76">
        <f>IFERROR(VLOOKUP(Tabla1[[#This Row],[COD SE]],PF_OCTUBRE,20,0),"0")</f>
        <v>0</v>
      </c>
      <c r="EA212" s="76">
        <f>+Tabla1[[#This Row],[TOTAL EJEC REAL]]+Tabla1[[#This Row],[SALDO FINAL]]</f>
        <v>12800</v>
      </c>
      <c r="EB212" s="76">
        <f>IFERROR(VLOOKUP(Tabla1[[#This Row],[COD SE]],PF_OCTUBRE,22,0),"0")</f>
        <v>1731</v>
      </c>
      <c r="EC212" s="76">
        <f>+IFERROR(VLOOKUP(Tabla1[[#This Row],[COD SE]],SALDO_ESC_2,7,0),0)</f>
        <v>0</v>
      </c>
      <c r="ED212" s="76">
        <f>+IFERROR(VLOOKUP(Tabla1[[#This Row],[COD SE]],SALDO_ESC_3,7,0),0)</f>
        <v>0</v>
      </c>
      <c r="EE212" s="76">
        <f>+Tabla1[[#This Row],[mto_pim]]-Tabla1[[#This Row],[TRANSF ESC2 ]]</f>
        <v>12800</v>
      </c>
      <c r="EF212" s="76">
        <f>+Tabla1[[#This Row],[mto_pim]]-Tabla1[[#This Row],[TRANFS ESC 3 ]]</f>
        <v>12800</v>
      </c>
      <c r="EG212" s="76">
        <f>+IFERROR(VLOOKUP(Tabla1[[#This Row],[COD SE]],HISTORICO,4,0),0)</f>
        <v>0</v>
      </c>
      <c r="EH212" s="76">
        <f>+IFERROR(VLOOKUP(Tabla1[[#This Row],[COD SE]],HISTORICO,5,0),0)</f>
        <v>300</v>
      </c>
      <c r="EI212" s="76">
        <f>+IFERROR(VLOOKUP(Tabla1[[#This Row],[COD SE]],HISTORICO,6,0),0)</f>
        <v>1000</v>
      </c>
      <c r="EJ212" s="76">
        <f>+IFERROR(VLOOKUP(Tabla1[[#This Row],[COD SE]],HISTORICO,7,0),0)</f>
        <v>500</v>
      </c>
      <c r="EK212" s="76">
        <f>+IFERROR(VLOOKUP(Tabla1[[#This Row],[COD SE]],HISTORICO,8,0),0)</f>
        <v>500</v>
      </c>
      <c r="EL212" s="76">
        <f>+IFERROR(VLOOKUP(Tabla1[[#This Row],[COD SE]],HISTORICO,9,0),0)</f>
        <v>500</v>
      </c>
      <c r="EM212" s="76">
        <f>+IFERROR(VLOOKUP(Tabla1[[#This Row],[COD SE]],HISTORICO,10,0),0)</f>
        <v>1166.5</v>
      </c>
      <c r="EN212" s="76">
        <f>+IFERROR(VLOOKUP(Tabla1[[#This Row],[COD SE]],HISTORICO,11,0),0)</f>
        <v>225</v>
      </c>
      <c r="EO212" s="76">
        <f>+IFERROR(VLOOKUP(Tabla1[[#This Row],[COD SE]],HISTORICO,12,0),0)</f>
        <v>1037.25</v>
      </c>
      <c r="EP212" s="58">
        <f>+SUM(Tabla1[[#This Row],[EJECUTADO 01]:[EJECUTADO 03]])</f>
        <v>1677.5</v>
      </c>
      <c r="EQ212" s="58">
        <f>+SUM(Tabla1[[#This Row],[EJECUTADO 04]:[EJECUTADO 06]])</f>
        <v>3502.5</v>
      </c>
      <c r="ER212" s="58">
        <f>+SUM(Tabla1[[#This Row],[EJECUTADO 07]:[EJECUTADO 09]])</f>
        <v>3489</v>
      </c>
      <c r="ES212" s="58">
        <f>+SUM(Tabla1[[#This Row],[PF OCTUBRE]:[PF DICIEMBRE
]])</f>
        <v>4131</v>
      </c>
      <c r="ET212" s="58">
        <f>+SUM(Tabla1[[#This Row],[EJECUTADO 01]:[EJECUTADO 09]])</f>
        <v>8669</v>
      </c>
    </row>
    <row r="213" spans="1:150" x14ac:dyDescent="0.2">
      <c r="A213" s="369">
        <v>2025</v>
      </c>
      <c r="B213" s="369" t="s">
        <v>1969</v>
      </c>
      <c r="C213" s="369" t="s">
        <v>1970</v>
      </c>
      <c r="D213" s="369" t="s">
        <v>1971</v>
      </c>
      <c r="E213" s="369">
        <v>1650</v>
      </c>
      <c r="F213" s="369" t="s">
        <v>1599</v>
      </c>
      <c r="G213" s="369" t="s">
        <v>1999</v>
      </c>
      <c r="H213" s="369" t="s">
        <v>1606</v>
      </c>
      <c r="I213" s="369" t="s">
        <v>2000</v>
      </c>
      <c r="J213" s="369" t="s">
        <v>2037</v>
      </c>
      <c r="K213" s="369" t="s">
        <v>1975</v>
      </c>
      <c r="L213" s="369" t="s">
        <v>2034</v>
      </c>
      <c r="M213" s="369" t="s">
        <v>2038</v>
      </c>
      <c r="N213" s="369">
        <v>3</v>
      </c>
      <c r="O213" s="369" t="s">
        <v>2046</v>
      </c>
      <c r="P213" s="369" t="s">
        <v>2032</v>
      </c>
      <c r="Q213" s="369">
        <v>43</v>
      </c>
      <c r="R213" s="369">
        <v>0</v>
      </c>
      <c r="S213" s="369">
        <v>0</v>
      </c>
      <c r="T213" s="369">
        <v>0</v>
      </c>
      <c r="U213" s="369">
        <v>10</v>
      </c>
      <c r="V213" s="369" t="s">
        <v>1980</v>
      </c>
      <c r="W213" s="369" t="s">
        <v>1981</v>
      </c>
      <c r="X213" s="369" t="s">
        <v>1982</v>
      </c>
      <c r="Y213" s="369" t="s">
        <v>1983</v>
      </c>
      <c r="Z213" s="369" t="s">
        <v>1984</v>
      </c>
      <c r="AA213" s="369" t="s">
        <v>2004</v>
      </c>
      <c r="AB213" s="369" t="s">
        <v>1986</v>
      </c>
      <c r="AC213" s="369" t="s">
        <v>1672</v>
      </c>
      <c r="AD213" s="369" t="s">
        <v>1673</v>
      </c>
      <c r="AE213" s="369" t="s">
        <v>1736</v>
      </c>
      <c r="AF213" s="369" t="s">
        <v>1780</v>
      </c>
      <c r="AG213" s="369" t="s">
        <v>1781</v>
      </c>
      <c r="AH213" s="369">
        <v>149304</v>
      </c>
      <c r="AI213" s="369">
        <v>46452</v>
      </c>
      <c r="AJ213" s="369">
        <v>195756</v>
      </c>
      <c r="AK213" s="370">
        <v>195756</v>
      </c>
      <c r="AL213" s="370">
        <v>175973.7</v>
      </c>
      <c r="AM213" s="370">
        <v>0</v>
      </c>
      <c r="AN213" s="370">
        <v>0</v>
      </c>
      <c r="AO213" s="370">
        <v>28084</v>
      </c>
      <c r="AP213" s="370">
        <v>29576.7</v>
      </c>
      <c r="AQ213" s="370">
        <v>0</v>
      </c>
      <c r="AR213" s="370">
        <v>80605</v>
      </c>
      <c r="AS213" s="370">
        <v>33958</v>
      </c>
      <c r="AT213" s="370">
        <v>0</v>
      </c>
      <c r="AU213" s="370">
        <v>0</v>
      </c>
      <c r="AV213" s="370">
        <v>3750</v>
      </c>
      <c r="AW213" s="370">
        <v>0</v>
      </c>
      <c r="AX213" s="370">
        <v>0</v>
      </c>
      <c r="AY213" s="370">
        <v>0</v>
      </c>
      <c r="AZ213" s="370">
        <v>0</v>
      </c>
      <c r="BA213" s="370">
        <v>0</v>
      </c>
      <c r="BB213" s="370">
        <v>28084</v>
      </c>
      <c r="BC213" s="370">
        <v>29576.7</v>
      </c>
      <c r="BD213" s="370">
        <v>41650</v>
      </c>
      <c r="BE213" s="370">
        <v>72913</v>
      </c>
      <c r="BF213" s="370">
        <v>0</v>
      </c>
      <c r="BG213" s="370">
        <v>0</v>
      </c>
      <c r="BH213" s="370">
        <v>0</v>
      </c>
      <c r="BI213" s="370">
        <v>0</v>
      </c>
      <c r="BJ213" s="370">
        <v>0</v>
      </c>
      <c r="BK213" s="370">
        <v>0</v>
      </c>
      <c r="BL213" s="370">
        <v>0</v>
      </c>
      <c r="BM213" s="370">
        <v>0</v>
      </c>
      <c r="BN213" s="370">
        <v>0</v>
      </c>
      <c r="BO213" s="370">
        <v>57660.7</v>
      </c>
      <c r="BP213" s="370">
        <v>38900</v>
      </c>
      <c r="BQ213" s="370">
        <v>75663</v>
      </c>
      <c r="BR213" s="370">
        <v>0</v>
      </c>
      <c r="BS213" s="370">
        <v>0</v>
      </c>
      <c r="BT213" s="370">
        <v>0</v>
      </c>
      <c r="BU213" s="370">
        <v>0</v>
      </c>
      <c r="BV213" s="370">
        <v>0</v>
      </c>
      <c r="BW213" s="370">
        <v>0</v>
      </c>
      <c r="BX213" s="370">
        <v>0</v>
      </c>
      <c r="BY213" s="370">
        <v>28084</v>
      </c>
      <c r="BZ213" s="370">
        <v>29576.7</v>
      </c>
      <c r="CA213" s="370">
        <v>0</v>
      </c>
      <c r="CB213" s="370">
        <v>80605</v>
      </c>
      <c r="CC213" s="370">
        <v>33958</v>
      </c>
      <c r="CD213" s="370">
        <v>0</v>
      </c>
      <c r="CE213" s="370">
        <v>0</v>
      </c>
      <c r="CF213" s="370">
        <v>0</v>
      </c>
      <c r="CG213" s="370">
        <v>0</v>
      </c>
      <c r="CH213" s="370">
        <v>0</v>
      </c>
      <c r="CI213" s="48" t="s">
        <v>1987</v>
      </c>
      <c r="CJ213" s="48" t="s">
        <v>1991</v>
      </c>
      <c r="CK213" s="48" t="s">
        <v>1987</v>
      </c>
      <c r="CL213" s="48" t="s">
        <v>1993</v>
      </c>
      <c r="CM213" s="48" t="s">
        <v>1987</v>
      </c>
      <c r="CN213" s="48" t="s">
        <v>1990</v>
      </c>
      <c r="CO213" s="10" t="str">
        <f t="shared" si="54"/>
        <v>2.3.2.4.2.1</v>
      </c>
      <c r="CP213" s="10" t="str">
        <f>+VLOOKUP(Tabla1[[#This Row],[ESPECÍFICA]],CLASIFICADOR_,2,0)</f>
        <v>2.3.2.4.2.1 - DE EDIFICACIONES, OFICINAS Y ESTRUCTURAS</v>
      </c>
      <c r="CQ213" s="10" t="str">
        <f>+VLOOKUP(Tabla1[[#This Row],[ESPECÍFICA]],CLASIFICADOR_,3,0)</f>
        <v>2.3.2.4 - SERVICIO DE MANTENIMIENTO, ACONDICIONAMIENTO Y  REPARACIONES</v>
      </c>
      <c r="CR213" s="10" t="str">
        <f>+VLOOKUP(Tabla1[[#This Row],[ESPECÍFICA]],CLASIFICADOR_,4,0)</f>
        <v xml:space="preserve"> </v>
      </c>
      <c r="CS213" s="10">
        <f>+VLOOKUP(Tabla1[[#This Row],[ESPECÍFICA]],CLASIFICADOR_,5,0)</f>
        <v>0</v>
      </c>
      <c r="CT213" s="5" t="str">
        <f>+VLOOKUP(Tabla1[[#This Row],[ESPECÍFICA]],CLASIFICADOR_,6,0)</f>
        <v>Partidas restringidas</v>
      </c>
      <c r="CU213" s="10" t="str">
        <f>+VLOOKUP(Tabla1[[#This Row],[ESPECÍFICA]],CLASIFICADOR_,7,0)</f>
        <v>9.6 Hasta el 1er Semestre</v>
      </c>
      <c r="CV213" s="10">
        <f>+VLOOKUP(Tabla1[[#This Row],[ESPECÍFICA]],CLASIFICADOR_,8,0)</f>
        <v>3</v>
      </c>
      <c r="CW213" s="113" t="str">
        <f>+CONCATENATE("2.",Tabla1[[#This Row],[generica]])</f>
        <v>2.3.BIENES Y SERVICIOS</v>
      </c>
      <c r="CX213" s="10" t="str">
        <f t="shared" si="42"/>
        <v>0010-OA</v>
      </c>
      <c r="CY213" s="5" t="str">
        <f t="shared" si="43"/>
        <v>0010-OA</v>
      </c>
      <c r="CZ213" t="str">
        <f t="shared" si="44"/>
        <v>0010-OA</v>
      </c>
      <c r="DA213" s="113" t="str">
        <f>+CONCATENATE(Tabla1[[#This Row],[CC COMPLETO]],Tabla1[[#This Row],[ESPECÍFICA]])</f>
        <v>0010-OA2.3.2.4.2.1</v>
      </c>
      <c r="DB213" s="11">
        <f t="shared" si="45"/>
        <v>175973.7</v>
      </c>
      <c r="DC213" s="11">
        <f t="shared" si="46"/>
        <v>172223.7</v>
      </c>
      <c r="DD213" s="11">
        <f t="shared" si="47"/>
        <v>172223.7</v>
      </c>
      <c r="DE213" s="11">
        <f t="shared" si="48"/>
        <v>0</v>
      </c>
      <c r="DF213" s="11">
        <f t="shared" si="49"/>
        <v>19782.299999999988</v>
      </c>
      <c r="DG213" s="11">
        <f t="shared" si="50"/>
        <v>3750</v>
      </c>
      <c r="DH213" s="11">
        <f t="shared" si="51"/>
        <v>23532.299999999988</v>
      </c>
      <c r="DI213" s="12">
        <f t="shared" si="52"/>
        <v>1.1535102877350909</v>
      </c>
      <c r="DJ213" s="77">
        <f>+SUM(Tabla1[[#This Row],[EJECUTADO 01]:[EJECUTADO 06]])</f>
        <v>99310.7</v>
      </c>
      <c r="DK213" s="78">
        <f>+Tabla1[[#This Row],[mto_devenga_01]]</f>
        <v>0</v>
      </c>
      <c r="DL213" s="78">
        <f>+Tabla1[[#This Row],[mto_devenga_02]]</f>
        <v>0</v>
      </c>
      <c r="DM213" s="78">
        <f>+Tabla1[[#This Row],[mto_devenga_03]]</f>
        <v>0</v>
      </c>
      <c r="DN213" s="78">
        <f>+Tabla1[[#This Row],[mto_devenga_04]]</f>
        <v>28084</v>
      </c>
      <c r="DO213" s="78">
        <f>+Tabla1[[#This Row],[mto_devenga_05]]</f>
        <v>29576.7</v>
      </c>
      <c r="DP213" s="76">
        <f>+Tabla1[[#This Row],[mto_devenga_06]]</f>
        <v>41650</v>
      </c>
      <c r="DQ213" s="76">
        <f>+Tabla1[[#This Row],[mto_devenga_07]]</f>
        <v>72913</v>
      </c>
      <c r="DR213" s="76">
        <f>+Tabla1[[#This Row],[mto_devenga_08]]</f>
        <v>0</v>
      </c>
      <c r="DS213" s="76">
        <f>+Tabla1[[#This Row],[mto_devenga_09]]</f>
        <v>0</v>
      </c>
      <c r="DT213" s="76">
        <f>IFERROR(VLOOKUP(Tabla1[[#This Row],[COD SE]],PF_OCTUBRE,14,0),"0")</f>
        <v>0</v>
      </c>
      <c r="DU213" s="76">
        <f>IFERROR(VLOOKUP(Tabla1[[#This Row],[COD SE]],PF_OCTUBRE,15,0),"0")</f>
        <v>0</v>
      </c>
      <c r="DV213" s="76">
        <f>IFERROR(VLOOKUP(Tabla1[[#This Row],[COD SE]],PF_OCTUBRE,16,0),"0")</f>
        <v>82.3</v>
      </c>
      <c r="DW213" s="76">
        <f>+SUM(Tabla1[[#This Row],[EJECUTADO 01]:[PF DICIEMBRE
]])</f>
        <v>172306</v>
      </c>
      <c r="DX213" s="76">
        <f>IFERROR(VLOOKUP(Tabla1[[#This Row],[COD SE]],PF_OCTUBRE,18,0),"0")</f>
        <v>0</v>
      </c>
      <c r="DY213" s="76">
        <f>IFERROR(VLOOKUP(Tabla1[[#This Row],[COD SE]],PF_OCTUBRE,19,0),"0")</f>
        <v>0</v>
      </c>
      <c r="DZ213" s="76">
        <f>IFERROR(VLOOKUP(Tabla1[[#This Row],[COD SE]],PF_OCTUBRE,20,0),"0")</f>
        <v>0</v>
      </c>
      <c r="EA213" s="76">
        <f>+Tabla1[[#This Row],[TOTAL EJEC REAL]]+Tabla1[[#This Row],[SALDO FINAL]]</f>
        <v>172306</v>
      </c>
      <c r="EB213" s="76">
        <f>IFERROR(VLOOKUP(Tabla1[[#This Row],[COD SE]],PF_OCTUBRE,22,0),"0")</f>
        <v>82.3</v>
      </c>
      <c r="EC213" s="76">
        <f>+IFERROR(VLOOKUP(Tabla1[[#This Row],[COD SE]],SALDO_ESC_2,7,0),0)</f>
        <v>0</v>
      </c>
      <c r="ED213" s="76">
        <f>+IFERROR(VLOOKUP(Tabla1[[#This Row],[COD SE]],SALDO_ESC_3,7,0),0)</f>
        <v>0</v>
      </c>
      <c r="EE213" s="76">
        <f>+Tabla1[[#This Row],[mto_pim]]-Tabla1[[#This Row],[TRANSF ESC2 ]]</f>
        <v>195756</v>
      </c>
      <c r="EF213" s="76">
        <f>+Tabla1[[#This Row],[mto_pim]]-Tabla1[[#This Row],[TRANFS ESC 3 ]]</f>
        <v>195756</v>
      </c>
      <c r="EG213" s="76">
        <f>+IFERROR(VLOOKUP(Tabla1[[#This Row],[COD SE]],HISTORICO,4,0),0)</f>
        <v>1000</v>
      </c>
      <c r="EH213" s="76">
        <f>+IFERROR(VLOOKUP(Tabla1[[#This Row],[COD SE]],HISTORICO,5,0),0)</f>
        <v>1000</v>
      </c>
      <c r="EI213" s="76">
        <f>+IFERROR(VLOOKUP(Tabla1[[#This Row],[COD SE]],HISTORICO,6,0),0)</f>
        <v>0</v>
      </c>
      <c r="EJ213" s="76">
        <f>+IFERROR(VLOOKUP(Tabla1[[#This Row],[COD SE]],HISTORICO,7,0),0)</f>
        <v>28084</v>
      </c>
      <c r="EK213" s="76">
        <f>+IFERROR(VLOOKUP(Tabla1[[#This Row],[COD SE]],HISTORICO,8,0),0)</f>
        <v>0</v>
      </c>
      <c r="EL213" s="76">
        <f>+IFERROR(VLOOKUP(Tabla1[[#This Row],[COD SE]],HISTORICO,9,0),0)</f>
        <v>32339.3</v>
      </c>
      <c r="EM213" s="76">
        <f>+IFERROR(VLOOKUP(Tabla1[[#This Row],[COD SE]],HISTORICO,10,0),0)</f>
        <v>1691</v>
      </c>
      <c r="EN213" s="76">
        <f>+IFERROR(VLOOKUP(Tabla1[[#This Row],[COD SE]],HISTORICO,11,0),0)</f>
        <v>0</v>
      </c>
      <c r="EO213" s="76">
        <f>+IFERROR(VLOOKUP(Tabla1[[#This Row],[COD SE]],HISTORICO,12,0),0)</f>
        <v>0</v>
      </c>
      <c r="EP213" s="58">
        <f>+SUM(Tabla1[[#This Row],[EJECUTADO 01]:[EJECUTADO 03]])</f>
        <v>0</v>
      </c>
      <c r="EQ213" s="58">
        <f>+SUM(Tabla1[[#This Row],[EJECUTADO 04]:[EJECUTADO 06]])</f>
        <v>99310.7</v>
      </c>
      <c r="ER213" s="58">
        <f>+SUM(Tabla1[[#This Row],[EJECUTADO 07]:[EJECUTADO 09]])</f>
        <v>72913</v>
      </c>
      <c r="ES213" s="58">
        <f>+SUM(Tabla1[[#This Row],[PF OCTUBRE]:[PF DICIEMBRE
]])</f>
        <v>82.3</v>
      </c>
      <c r="ET213" s="58">
        <f>+SUM(Tabla1[[#This Row],[EJECUTADO 01]:[EJECUTADO 09]])</f>
        <v>172223.7</v>
      </c>
    </row>
    <row r="214" spans="1:150" x14ac:dyDescent="0.2">
      <c r="A214" s="369">
        <v>2025</v>
      </c>
      <c r="B214" s="369" t="s">
        <v>1969</v>
      </c>
      <c r="C214" s="369" t="s">
        <v>1970</v>
      </c>
      <c r="D214" s="369" t="s">
        <v>1971</v>
      </c>
      <c r="E214" s="369">
        <v>1650</v>
      </c>
      <c r="F214" s="369" t="s">
        <v>1599</v>
      </c>
      <c r="G214" s="369" t="s">
        <v>1999</v>
      </c>
      <c r="H214" s="369" t="s">
        <v>1606</v>
      </c>
      <c r="I214" s="369" t="s">
        <v>2000</v>
      </c>
      <c r="J214" s="369" t="s">
        <v>2037</v>
      </c>
      <c r="K214" s="369" t="s">
        <v>1975</v>
      </c>
      <c r="L214" s="369" t="s">
        <v>2034</v>
      </c>
      <c r="M214" s="369" t="s">
        <v>2038</v>
      </c>
      <c r="N214" s="369">
        <v>3</v>
      </c>
      <c r="O214" s="369" t="s">
        <v>2046</v>
      </c>
      <c r="P214" s="369" t="s">
        <v>2032</v>
      </c>
      <c r="Q214" s="369">
        <v>43</v>
      </c>
      <c r="R214" s="369">
        <v>0</v>
      </c>
      <c r="S214" s="369">
        <v>0</v>
      </c>
      <c r="T214" s="369">
        <v>0</v>
      </c>
      <c r="U214" s="369">
        <v>10</v>
      </c>
      <c r="V214" s="369" t="s">
        <v>1980</v>
      </c>
      <c r="W214" s="369" t="s">
        <v>1981</v>
      </c>
      <c r="X214" s="369" t="s">
        <v>1982</v>
      </c>
      <c r="Y214" s="369" t="s">
        <v>1983</v>
      </c>
      <c r="Z214" s="369" t="s">
        <v>1984</v>
      </c>
      <c r="AA214" s="369" t="s">
        <v>2004</v>
      </c>
      <c r="AB214" s="369" t="s">
        <v>1986</v>
      </c>
      <c r="AC214" s="369" t="s">
        <v>1672</v>
      </c>
      <c r="AD214" s="369" t="s">
        <v>1673</v>
      </c>
      <c r="AE214" s="369" t="s">
        <v>1786</v>
      </c>
      <c r="AF214" s="369" t="s">
        <v>1791</v>
      </c>
      <c r="AG214" s="369" t="s">
        <v>1793</v>
      </c>
      <c r="AH214" s="369">
        <v>210</v>
      </c>
      <c r="AI214" s="369">
        <v>0</v>
      </c>
      <c r="AJ214" s="369">
        <v>210</v>
      </c>
      <c r="AK214" s="370">
        <v>210</v>
      </c>
      <c r="AL214" s="370">
        <v>210</v>
      </c>
      <c r="AM214" s="370">
        <v>0</v>
      </c>
      <c r="AN214" s="370">
        <v>0</v>
      </c>
      <c r="AO214" s="370">
        <v>0</v>
      </c>
      <c r="AP214" s="370">
        <v>0</v>
      </c>
      <c r="AQ214" s="370">
        <v>0</v>
      </c>
      <c r="AR214" s="370">
        <v>0</v>
      </c>
      <c r="AS214" s="370">
        <v>0</v>
      </c>
      <c r="AT214" s="370">
        <v>210</v>
      </c>
      <c r="AU214" s="370">
        <v>0</v>
      </c>
      <c r="AV214" s="370">
        <v>0</v>
      </c>
      <c r="AW214" s="370">
        <v>0</v>
      </c>
      <c r="AX214" s="370">
        <v>0</v>
      </c>
      <c r="AY214" s="370">
        <v>0</v>
      </c>
      <c r="AZ214" s="370">
        <v>0</v>
      </c>
      <c r="BA214" s="370">
        <v>0</v>
      </c>
      <c r="BB214" s="370">
        <v>0</v>
      </c>
      <c r="BC214" s="370">
        <v>0</v>
      </c>
      <c r="BD214" s="370">
        <v>0</v>
      </c>
      <c r="BE214" s="370">
        <v>0</v>
      </c>
      <c r="BF214" s="370">
        <v>0</v>
      </c>
      <c r="BG214" s="370">
        <v>0</v>
      </c>
      <c r="BH214" s="370">
        <v>0</v>
      </c>
      <c r="BI214" s="370">
        <v>0</v>
      </c>
      <c r="BJ214" s="370">
        <v>0</v>
      </c>
      <c r="BK214" s="370">
        <v>0</v>
      </c>
      <c r="BL214" s="370">
        <v>0</v>
      </c>
      <c r="BM214" s="370">
        <v>0</v>
      </c>
      <c r="BN214" s="370">
        <v>0</v>
      </c>
      <c r="BO214" s="370">
        <v>0</v>
      </c>
      <c r="BP214" s="370">
        <v>0</v>
      </c>
      <c r="BQ214" s="370">
        <v>0</v>
      </c>
      <c r="BR214" s="370">
        <v>0</v>
      </c>
      <c r="BS214" s="370">
        <v>0</v>
      </c>
      <c r="BT214" s="370">
        <v>0</v>
      </c>
      <c r="BU214" s="370">
        <v>0</v>
      </c>
      <c r="BV214" s="370">
        <v>0</v>
      </c>
      <c r="BW214" s="370">
        <v>0</v>
      </c>
      <c r="BX214" s="370">
        <v>0</v>
      </c>
      <c r="BY214" s="370">
        <v>0</v>
      </c>
      <c r="BZ214" s="370">
        <v>0</v>
      </c>
      <c r="CA214" s="370">
        <v>0</v>
      </c>
      <c r="CB214" s="370">
        <v>0</v>
      </c>
      <c r="CC214" s="370">
        <v>0</v>
      </c>
      <c r="CD214" s="370">
        <v>0</v>
      </c>
      <c r="CE214" s="370">
        <v>0</v>
      </c>
      <c r="CF214" s="370">
        <v>0</v>
      </c>
      <c r="CG214" s="370">
        <v>0</v>
      </c>
      <c r="CH214" s="370">
        <v>0</v>
      </c>
      <c r="CI214" s="48" t="s">
        <v>1987</v>
      </c>
      <c r="CJ214" s="48" t="s">
        <v>1991</v>
      </c>
      <c r="CK214" s="48" t="s">
        <v>1987</v>
      </c>
      <c r="CL214" s="48" t="s">
        <v>1988</v>
      </c>
      <c r="CM214" s="48" t="s">
        <v>1991</v>
      </c>
      <c r="CN214" s="48" t="s">
        <v>1991</v>
      </c>
      <c r="CO214" s="48" t="str">
        <f t="shared" ref="CO214:CO215" si="55">+CONCATENATE(CI214,".",CJ214,".",CK214,".",CL214,".",CM214,".",CN214)</f>
        <v>2.3.2.6.3.3</v>
      </c>
      <c r="CP214" s="48" t="str">
        <f>+VLOOKUP(Tabla1[[#This Row],[ESPECÍFICA]],CLASIFICADOR_,2,0)</f>
        <v>2.3.2.6.3.3 - SEGURO OBLIGATORIO ACCIDENTES DE TRANSITO (SOAT)</v>
      </c>
      <c r="CQ214" s="48" t="str">
        <f>+VLOOKUP(Tabla1[[#This Row],[ESPECÍFICA]],CLASIFICADOR_,3,0)</f>
        <v>2.3.2.6 - SERVICIOS ADMINISTRATIVOS, FINANCIEROS Y DE SEGUROS</v>
      </c>
      <c r="CR214" s="48" t="str">
        <f>+VLOOKUP(Tabla1[[#This Row],[ESPECÍFICA]],CLASIFICADOR_,4,0)</f>
        <v xml:space="preserve"> </v>
      </c>
      <c r="CS214" s="48">
        <f>+VLOOKUP(Tabla1[[#This Row],[ESPECÍFICA]],CLASIFICADOR_,5,0)</f>
        <v>0</v>
      </c>
      <c r="CT214" s="113" t="str">
        <f>+VLOOKUP(Tabla1[[#This Row],[ESPECÍFICA]],CLASIFICADOR_,6,0)</f>
        <v>N/R</v>
      </c>
      <c r="CU214" s="48" t="str">
        <f>+VLOOKUP(Tabla1[[#This Row],[ESPECÍFICA]],CLASIFICADOR_,7,0)</f>
        <v>N/R</v>
      </c>
      <c r="CV214" s="48">
        <f>+VLOOKUP(Tabla1[[#This Row],[ESPECÍFICA]],CLASIFICADOR_,8,0)</f>
        <v>0</v>
      </c>
      <c r="CW214" s="113" t="str">
        <f>+CONCATENATE("2.",Tabla1[[#This Row],[generica]])</f>
        <v>2.3.BIENES Y SERVICIOS</v>
      </c>
      <c r="CX214" s="48" t="str">
        <f t="shared" si="42"/>
        <v>0010-OA</v>
      </c>
      <c r="CY214" s="113" t="str">
        <f t="shared" si="43"/>
        <v>0010-OA</v>
      </c>
      <c r="CZ214" s="20" t="str">
        <f t="shared" si="44"/>
        <v>0010-OA</v>
      </c>
      <c r="DA214" s="113" t="str">
        <f>+CONCATENATE(Tabla1[[#This Row],[CC COMPLETO]],Tabla1[[#This Row],[ESPECÍFICA]])</f>
        <v>0010-OA2.3.2.6.3.3</v>
      </c>
      <c r="DB214" s="49">
        <f t="shared" si="45"/>
        <v>210</v>
      </c>
      <c r="DC214" s="49">
        <f t="shared" si="46"/>
        <v>0</v>
      </c>
      <c r="DD214" s="49">
        <f t="shared" si="47"/>
        <v>0</v>
      </c>
      <c r="DE214" s="49">
        <f t="shared" si="48"/>
        <v>0</v>
      </c>
      <c r="DF214" s="49">
        <f t="shared" si="49"/>
        <v>0</v>
      </c>
      <c r="DG214" s="49">
        <f t="shared" si="50"/>
        <v>210</v>
      </c>
      <c r="DH214" s="49">
        <f t="shared" si="51"/>
        <v>210</v>
      </c>
      <c r="DI214" s="50">
        <f t="shared" si="52"/>
        <v>0</v>
      </c>
      <c r="DJ214" s="78">
        <f>+SUM(Tabla1[[#This Row],[EJECUTADO 01]:[EJECUTADO 06]])</f>
        <v>0</v>
      </c>
      <c r="DK214" s="78">
        <f>+Tabla1[[#This Row],[mto_devenga_01]]</f>
        <v>0</v>
      </c>
      <c r="DL214" s="78">
        <f>+Tabla1[[#This Row],[mto_devenga_02]]</f>
        <v>0</v>
      </c>
      <c r="DM214" s="78">
        <f>+Tabla1[[#This Row],[mto_devenga_03]]</f>
        <v>0</v>
      </c>
      <c r="DN214" s="78">
        <f>+Tabla1[[#This Row],[mto_devenga_04]]</f>
        <v>0</v>
      </c>
      <c r="DO214" s="78">
        <f>+Tabla1[[#This Row],[mto_devenga_05]]</f>
        <v>0</v>
      </c>
      <c r="DP214" s="76">
        <f>+Tabla1[[#This Row],[mto_devenga_06]]</f>
        <v>0</v>
      </c>
      <c r="DQ214" s="76">
        <f>+Tabla1[[#This Row],[mto_devenga_07]]</f>
        <v>0</v>
      </c>
      <c r="DR214" s="76">
        <f>+Tabla1[[#This Row],[mto_devenga_08]]</f>
        <v>0</v>
      </c>
      <c r="DS214" s="76">
        <f>+Tabla1[[#This Row],[mto_devenga_09]]</f>
        <v>0</v>
      </c>
      <c r="DT214" s="76">
        <f>IFERROR(VLOOKUP(Tabla1[[#This Row],[COD SE]],PF_OCTUBRE,14,0),"0")</f>
        <v>210</v>
      </c>
      <c r="DU214" s="76">
        <f>IFERROR(VLOOKUP(Tabla1[[#This Row],[COD SE]],PF_OCTUBRE,15,0),"0")</f>
        <v>0</v>
      </c>
      <c r="DV214" s="76">
        <f>IFERROR(VLOOKUP(Tabla1[[#This Row],[COD SE]],PF_OCTUBRE,16,0),"0")</f>
        <v>0</v>
      </c>
      <c r="DW214" s="76">
        <f>+SUM(Tabla1[[#This Row],[EJECUTADO 01]:[PF DICIEMBRE
]])</f>
        <v>210</v>
      </c>
      <c r="DX214" s="76">
        <f>IFERROR(VLOOKUP(Tabla1[[#This Row],[COD SE]],PF_OCTUBRE,18,0),"0")</f>
        <v>0</v>
      </c>
      <c r="DY214" s="76">
        <f>IFERROR(VLOOKUP(Tabla1[[#This Row],[COD SE]],PF_OCTUBRE,19,0),"0")</f>
        <v>0</v>
      </c>
      <c r="DZ214" s="76">
        <f>IFERROR(VLOOKUP(Tabla1[[#This Row],[COD SE]],PF_OCTUBRE,20,0),"0")</f>
        <v>0</v>
      </c>
      <c r="EA214" s="76">
        <f>+Tabla1[[#This Row],[TOTAL EJEC REAL]]+Tabla1[[#This Row],[SALDO FINAL]]</f>
        <v>210</v>
      </c>
      <c r="EB214" s="76">
        <f>IFERROR(VLOOKUP(Tabla1[[#This Row],[COD SE]],PF_OCTUBRE,22,0),"0")</f>
        <v>0</v>
      </c>
      <c r="EC214" s="76">
        <f>+IFERROR(VLOOKUP(Tabla1[[#This Row],[COD SE]],SALDO_ESC_2,7,0),0)</f>
        <v>0</v>
      </c>
      <c r="ED214" s="76">
        <f>+IFERROR(VLOOKUP(Tabla1[[#This Row],[COD SE]],SALDO_ESC_3,7,0),0)</f>
        <v>0</v>
      </c>
      <c r="EE214" s="76">
        <f>+Tabla1[[#This Row],[mto_pim]]-Tabla1[[#This Row],[TRANSF ESC2 ]]</f>
        <v>210</v>
      </c>
      <c r="EF214" s="76">
        <f>+Tabla1[[#This Row],[mto_pim]]-Tabla1[[#This Row],[TRANFS ESC 3 ]]</f>
        <v>210</v>
      </c>
      <c r="EG214" s="76">
        <f>+IFERROR(VLOOKUP(Tabla1[[#This Row],[COD SE]],HISTORICO,4,0),0)</f>
        <v>0</v>
      </c>
      <c r="EH214" s="76">
        <f>+IFERROR(VLOOKUP(Tabla1[[#This Row],[COD SE]],HISTORICO,5,0),0)</f>
        <v>0</v>
      </c>
      <c r="EI214" s="76">
        <f>+IFERROR(VLOOKUP(Tabla1[[#This Row],[COD SE]],HISTORICO,6,0),0)</f>
        <v>0</v>
      </c>
      <c r="EJ214" s="76">
        <f>+IFERROR(VLOOKUP(Tabla1[[#This Row],[COD SE]],HISTORICO,7,0),0)</f>
        <v>0</v>
      </c>
      <c r="EK214" s="76">
        <f>+IFERROR(VLOOKUP(Tabla1[[#This Row],[COD SE]],HISTORICO,8,0),0)</f>
        <v>0</v>
      </c>
      <c r="EL214" s="76">
        <f>+IFERROR(VLOOKUP(Tabla1[[#This Row],[COD SE]],HISTORICO,9,0),0)</f>
        <v>0</v>
      </c>
      <c r="EM214" s="76">
        <f>+IFERROR(VLOOKUP(Tabla1[[#This Row],[COD SE]],HISTORICO,10,0),0)</f>
        <v>0</v>
      </c>
      <c r="EN214" s="76">
        <f>+IFERROR(VLOOKUP(Tabla1[[#This Row],[COD SE]],HISTORICO,11,0),0)</f>
        <v>210</v>
      </c>
      <c r="EO214" s="76">
        <f>+IFERROR(VLOOKUP(Tabla1[[#This Row],[COD SE]],HISTORICO,12,0),0)</f>
        <v>210</v>
      </c>
      <c r="EP214" s="58">
        <f>+SUM(Tabla1[[#This Row],[EJECUTADO 01]:[EJECUTADO 03]])</f>
        <v>0</v>
      </c>
      <c r="EQ214" s="58">
        <f>+SUM(Tabla1[[#This Row],[EJECUTADO 04]:[EJECUTADO 06]])</f>
        <v>0</v>
      </c>
      <c r="ER214" s="58">
        <f>+SUM(Tabla1[[#This Row],[EJECUTADO 07]:[EJECUTADO 09]])</f>
        <v>0</v>
      </c>
      <c r="ES214" s="58">
        <f>+SUM(Tabla1[[#This Row],[PF OCTUBRE]:[PF DICIEMBRE
]])</f>
        <v>210</v>
      </c>
      <c r="ET214" s="58">
        <f>+SUM(Tabla1[[#This Row],[EJECUTADO 01]:[EJECUTADO 09]])</f>
        <v>0</v>
      </c>
    </row>
    <row r="215" spans="1:150" x14ac:dyDescent="0.2">
      <c r="A215" s="369">
        <v>2025</v>
      </c>
      <c r="B215" s="369" t="s">
        <v>1969</v>
      </c>
      <c r="C215" s="369" t="s">
        <v>1970</v>
      </c>
      <c r="D215" s="369" t="s">
        <v>1971</v>
      </c>
      <c r="E215" s="369">
        <v>1650</v>
      </c>
      <c r="F215" s="369" t="s">
        <v>1599</v>
      </c>
      <c r="G215" s="369" t="s">
        <v>1999</v>
      </c>
      <c r="H215" s="369" t="s">
        <v>1606</v>
      </c>
      <c r="I215" s="369" t="s">
        <v>2000</v>
      </c>
      <c r="J215" s="369" t="s">
        <v>2037</v>
      </c>
      <c r="K215" s="369" t="s">
        <v>1975</v>
      </c>
      <c r="L215" s="369" t="s">
        <v>2034</v>
      </c>
      <c r="M215" s="369" t="s">
        <v>2038</v>
      </c>
      <c r="N215" s="369">
        <v>3</v>
      </c>
      <c r="O215" s="369" t="s">
        <v>2046</v>
      </c>
      <c r="P215" s="369" t="s">
        <v>2032</v>
      </c>
      <c r="Q215" s="369">
        <v>43</v>
      </c>
      <c r="R215" s="369">
        <v>0</v>
      </c>
      <c r="S215" s="369">
        <v>0</v>
      </c>
      <c r="T215" s="369">
        <v>0</v>
      </c>
      <c r="U215" s="369">
        <v>10</v>
      </c>
      <c r="V215" s="369" t="s">
        <v>1980</v>
      </c>
      <c r="W215" s="369" t="s">
        <v>1981</v>
      </c>
      <c r="X215" s="369" t="s">
        <v>1982</v>
      </c>
      <c r="Y215" s="369" t="s">
        <v>1983</v>
      </c>
      <c r="Z215" s="369" t="s">
        <v>1984</v>
      </c>
      <c r="AA215" s="369" t="s">
        <v>2004</v>
      </c>
      <c r="AB215" s="369" t="s">
        <v>1986</v>
      </c>
      <c r="AC215" s="369" t="s">
        <v>1745</v>
      </c>
      <c r="AD215" s="369" t="s">
        <v>1746</v>
      </c>
      <c r="AE215" s="369" t="s">
        <v>1747</v>
      </c>
      <c r="AF215" s="369" t="s">
        <v>1806</v>
      </c>
      <c r="AG215" s="369" t="s">
        <v>1807</v>
      </c>
      <c r="AH215" s="369">
        <v>0</v>
      </c>
      <c r="AI215" s="369">
        <v>59400</v>
      </c>
      <c r="AJ215" s="369">
        <v>59400</v>
      </c>
      <c r="AK215" s="370">
        <v>59400</v>
      </c>
      <c r="AL215" s="370">
        <v>59400</v>
      </c>
      <c r="AM215" s="370">
        <v>0</v>
      </c>
      <c r="AN215" s="370">
        <v>59400</v>
      </c>
      <c r="AO215" s="370">
        <v>0</v>
      </c>
      <c r="AP215" s="370">
        <v>0</v>
      </c>
      <c r="AQ215" s="370">
        <v>0</v>
      </c>
      <c r="AR215" s="370">
        <v>0</v>
      </c>
      <c r="AS215" s="370">
        <v>0</v>
      </c>
      <c r="AT215" s="370">
        <v>0</v>
      </c>
      <c r="AU215" s="370">
        <v>0</v>
      </c>
      <c r="AV215" s="370">
        <v>0</v>
      </c>
      <c r="AW215" s="370">
        <v>0</v>
      </c>
      <c r="AX215" s="370">
        <v>0</v>
      </c>
      <c r="AY215" s="370">
        <v>0</v>
      </c>
      <c r="AZ215" s="370">
        <v>59400</v>
      </c>
      <c r="BA215" s="370">
        <v>0</v>
      </c>
      <c r="BB215" s="370">
        <v>0</v>
      </c>
      <c r="BC215" s="370">
        <v>0</v>
      </c>
      <c r="BD215" s="370">
        <v>0</v>
      </c>
      <c r="BE215" s="370">
        <v>0</v>
      </c>
      <c r="BF215" s="370">
        <v>0</v>
      </c>
      <c r="BG215" s="370">
        <v>0</v>
      </c>
      <c r="BH215" s="370">
        <v>0</v>
      </c>
      <c r="BI215" s="370">
        <v>0</v>
      </c>
      <c r="BJ215" s="370">
        <v>0</v>
      </c>
      <c r="BK215" s="370">
        <v>0</v>
      </c>
      <c r="BL215" s="370">
        <v>59400</v>
      </c>
      <c r="BM215" s="370">
        <v>0</v>
      </c>
      <c r="BN215" s="370">
        <v>0</v>
      </c>
      <c r="BO215" s="370">
        <v>0</v>
      </c>
      <c r="BP215" s="370">
        <v>0</v>
      </c>
      <c r="BQ215" s="370">
        <v>0</v>
      </c>
      <c r="BR215" s="370">
        <v>0</v>
      </c>
      <c r="BS215" s="370">
        <v>0</v>
      </c>
      <c r="BT215" s="370">
        <v>0</v>
      </c>
      <c r="BU215" s="370">
        <v>0</v>
      </c>
      <c r="BV215" s="370">
        <v>0</v>
      </c>
      <c r="BW215" s="370">
        <v>0</v>
      </c>
      <c r="BX215" s="370">
        <v>59400</v>
      </c>
      <c r="BY215" s="370">
        <v>0</v>
      </c>
      <c r="BZ215" s="370">
        <v>0</v>
      </c>
      <c r="CA215" s="370">
        <v>0</v>
      </c>
      <c r="CB215" s="370">
        <v>0</v>
      </c>
      <c r="CC215" s="370">
        <v>0</v>
      </c>
      <c r="CD215" s="370">
        <v>0</v>
      </c>
      <c r="CE215" s="370">
        <v>0</v>
      </c>
      <c r="CF215" s="370">
        <v>0</v>
      </c>
      <c r="CG215" s="370">
        <v>0</v>
      </c>
      <c r="CH215" s="370">
        <v>0</v>
      </c>
      <c r="CI215" s="48" t="s">
        <v>1987</v>
      </c>
      <c r="CJ215" s="48" t="s">
        <v>2011</v>
      </c>
      <c r="CK215" s="48" t="s">
        <v>1993</v>
      </c>
      <c r="CL215" s="48" t="s">
        <v>1990</v>
      </c>
      <c r="CM215" s="48" t="s">
        <v>1991</v>
      </c>
      <c r="CN215" s="48" t="s">
        <v>1990</v>
      </c>
      <c r="CO215" s="48" t="str">
        <f t="shared" si="55"/>
        <v>2.5.4.1.3.1</v>
      </c>
      <c r="CP215" s="48" t="str">
        <f>+VLOOKUP(Tabla1[[#This Row],[ESPECÍFICA]],CLASIFICADOR_,2,0)</f>
        <v>2.5.4.1.3.1 - MULTAS</v>
      </c>
      <c r="CQ215" s="48" t="str">
        <f>+VLOOKUP(Tabla1[[#This Row],[ESPECÍFICA]],CLASIFICADOR_,3,0)</f>
        <v>2.5.4.1 - AL GOBIERNO NACIONAL</v>
      </c>
      <c r="CR215" s="48" t="str">
        <f>+VLOOKUP(Tabla1[[#This Row],[ESPECÍFICA]],CLASIFICADOR_,4,0)</f>
        <v xml:space="preserve"> </v>
      </c>
      <c r="CS215" s="48">
        <f>+VLOOKUP(Tabla1[[#This Row],[ESPECÍFICA]],CLASIFICADOR_,5,0)</f>
        <v>0</v>
      </c>
      <c r="CT215" s="113" t="str">
        <f>+VLOOKUP(Tabla1[[#This Row],[ESPECÍFICA]],CLASIFICADOR_,6,0)</f>
        <v>N/R</v>
      </c>
      <c r="CU215" s="48" t="str">
        <f>+VLOOKUP(Tabla1[[#This Row],[ESPECÍFICA]],CLASIFICADOR_,7,0)</f>
        <v>N/R</v>
      </c>
      <c r="CV215" s="48">
        <f>+VLOOKUP(Tabla1[[#This Row],[ESPECÍFICA]],CLASIFICADOR_,8,0)</f>
        <v>0</v>
      </c>
      <c r="CW215" s="113" t="str">
        <f>+CONCATENATE("2.",Tabla1[[#This Row],[generica]])</f>
        <v>2.5.OTROS GASTOS</v>
      </c>
      <c r="CX215" s="48" t="str">
        <f t="shared" si="42"/>
        <v>0010-OA</v>
      </c>
      <c r="CY215" s="113" t="str">
        <f t="shared" si="43"/>
        <v>0010-OA</v>
      </c>
      <c r="CZ215" s="20" t="str">
        <f t="shared" si="44"/>
        <v>0010-OA</v>
      </c>
      <c r="DA215" s="113" t="str">
        <f>+CONCATENATE(Tabla1[[#This Row],[CC COMPLETO]],Tabla1[[#This Row],[ESPECÍFICA]])</f>
        <v>0010-OA2.5.4.1.3.1</v>
      </c>
      <c r="DB215" s="49">
        <f t="shared" si="45"/>
        <v>59400</v>
      </c>
      <c r="DC215" s="49">
        <f t="shared" si="46"/>
        <v>59400</v>
      </c>
      <c r="DD215" s="49">
        <f t="shared" si="47"/>
        <v>59400</v>
      </c>
      <c r="DE215" s="49">
        <f t="shared" si="48"/>
        <v>0</v>
      </c>
      <c r="DF215" s="49">
        <f t="shared" si="49"/>
        <v>0</v>
      </c>
      <c r="DG215" s="49">
        <f t="shared" si="50"/>
        <v>0</v>
      </c>
      <c r="DH215" s="49">
        <f t="shared" si="51"/>
        <v>0</v>
      </c>
      <c r="DI215" s="50">
        <f t="shared" si="52"/>
        <v>0</v>
      </c>
      <c r="DJ215" s="78">
        <f>+SUM(Tabla1[[#This Row],[EJECUTADO 01]:[EJECUTADO 06]])</f>
        <v>59400</v>
      </c>
      <c r="DK215" s="78">
        <f>+Tabla1[[#This Row],[mto_devenga_01]]</f>
        <v>0</v>
      </c>
      <c r="DL215" s="78">
        <f>+Tabla1[[#This Row],[mto_devenga_02]]</f>
        <v>59400</v>
      </c>
      <c r="DM215" s="78">
        <f>+Tabla1[[#This Row],[mto_devenga_03]]</f>
        <v>0</v>
      </c>
      <c r="DN215" s="78">
        <f>+Tabla1[[#This Row],[mto_devenga_04]]</f>
        <v>0</v>
      </c>
      <c r="DO215" s="78">
        <f>+Tabla1[[#This Row],[mto_devenga_05]]</f>
        <v>0</v>
      </c>
      <c r="DP215" s="76">
        <f>+Tabla1[[#This Row],[mto_devenga_06]]</f>
        <v>0</v>
      </c>
      <c r="DQ215" s="76">
        <f>+Tabla1[[#This Row],[mto_devenga_07]]</f>
        <v>0</v>
      </c>
      <c r="DR215" s="76">
        <f>+Tabla1[[#This Row],[mto_devenga_08]]</f>
        <v>0</v>
      </c>
      <c r="DS215" s="76">
        <f>+Tabla1[[#This Row],[mto_devenga_09]]</f>
        <v>0</v>
      </c>
      <c r="DT215" s="76">
        <f>IFERROR(VLOOKUP(Tabla1[[#This Row],[COD SE]],PF_OCTUBRE,14,0),"0")</f>
        <v>0</v>
      </c>
      <c r="DU215" s="76">
        <f>IFERROR(VLOOKUP(Tabla1[[#This Row],[COD SE]],PF_OCTUBRE,15,0),"0")</f>
        <v>0</v>
      </c>
      <c r="DV215" s="76">
        <f>IFERROR(VLOOKUP(Tabla1[[#This Row],[COD SE]],PF_OCTUBRE,16,0),"0")</f>
        <v>0</v>
      </c>
      <c r="DW215" s="76">
        <f>+SUM(Tabla1[[#This Row],[EJECUTADO 01]:[PF DICIEMBRE
]])</f>
        <v>59400</v>
      </c>
      <c r="DX215" s="76">
        <f>IFERROR(VLOOKUP(Tabla1[[#This Row],[COD SE]],PF_OCTUBRE,18,0),"0")</f>
        <v>0</v>
      </c>
      <c r="DY215" s="76">
        <f>IFERROR(VLOOKUP(Tabla1[[#This Row],[COD SE]],PF_OCTUBRE,19,0),"0")</f>
        <v>0</v>
      </c>
      <c r="DZ215" s="76">
        <f>IFERROR(VLOOKUP(Tabla1[[#This Row],[COD SE]],PF_OCTUBRE,20,0),"0")</f>
        <v>0</v>
      </c>
      <c r="EA215" s="76">
        <f>+Tabla1[[#This Row],[TOTAL EJEC REAL]]+Tabla1[[#This Row],[SALDO FINAL]]</f>
        <v>59400</v>
      </c>
      <c r="EB215" s="76">
        <f>IFERROR(VLOOKUP(Tabla1[[#This Row],[COD SE]],PF_OCTUBRE,22,0),"0")</f>
        <v>0</v>
      </c>
      <c r="EC215" s="76">
        <f>+IFERROR(VLOOKUP(Tabla1[[#This Row],[COD SE]],SALDO_ESC_2,7,0),0)</f>
        <v>0</v>
      </c>
      <c r="ED215" s="76">
        <f>+IFERROR(VLOOKUP(Tabla1[[#This Row],[COD SE]],SALDO_ESC_3,7,0),0)</f>
        <v>0</v>
      </c>
      <c r="EE215" s="76">
        <f>+Tabla1[[#This Row],[mto_pim]]-Tabla1[[#This Row],[TRANSF ESC2 ]]</f>
        <v>59400</v>
      </c>
      <c r="EF215" s="76">
        <f>+Tabla1[[#This Row],[mto_pim]]-Tabla1[[#This Row],[TRANFS ESC 3 ]]</f>
        <v>59400</v>
      </c>
      <c r="EG215" s="76">
        <f>+IFERROR(VLOOKUP(Tabla1[[#This Row],[COD SE]],HISTORICO,4,0),0)</f>
        <v>59400</v>
      </c>
      <c r="EH215" s="76">
        <f>+IFERROR(VLOOKUP(Tabla1[[#This Row],[COD SE]],HISTORICO,5,0),0)</f>
        <v>59400</v>
      </c>
      <c r="EI215" s="76">
        <f>+IFERROR(VLOOKUP(Tabla1[[#This Row],[COD SE]],HISTORICO,6,0),0)</f>
        <v>0</v>
      </c>
      <c r="EJ215" s="76">
        <f>+IFERROR(VLOOKUP(Tabla1[[#This Row],[COD SE]],HISTORICO,7,0),0)</f>
        <v>0</v>
      </c>
      <c r="EK215" s="76">
        <f>+IFERROR(VLOOKUP(Tabla1[[#This Row],[COD SE]],HISTORICO,8,0),0)</f>
        <v>0</v>
      </c>
      <c r="EL215" s="76">
        <f>+IFERROR(VLOOKUP(Tabla1[[#This Row],[COD SE]],HISTORICO,9,0),0)</f>
        <v>0</v>
      </c>
      <c r="EM215" s="76">
        <f>+IFERROR(VLOOKUP(Tabla1[[#This Row],[COD SE]],HISTORICO,10,0),0)</f>
        <v>0</v>
      </c>
      <c r="EN215" s="76">
        <f>+IFERROR(VLOOKUP(Tabla1[[#This Row],[COD SE]],HISTORICO,11,0),0)</f>
        <v>0</v>
      </c>
      <c r="EO215" s="76">
        <f>+IFERROR(VLOOKUP(Tabla1[[#This Row],[COD SE]],HISTORICO,12,0),0)</f>
        <v>0</v>
      </c>
      <c r="EP215" s="58">
        <f>+SUM(Tabla1[[#This Row],[EJECUTADO 01]:[EJECUTADO 03]])</f>
        <v>59400</v>
      </c>
      <c r="EQ215" s="58">
        <f>+SUM(Tabla1[[#This Row],[EJECUTADO 04]:[EJECUTADO 06]])</f>
        <v>0</v>
      </c>
      <c r="ER215" s="58">
        <f>+SUM(Tabla1[[#This Row],[EJECUTADO 07]:[EJECUTADO 09]])</f>
        <v>0</v>
      </c>
      <c r="ES215" s="58">
        <f>+SUM(Tabla1[[#This Row],[PF OCTUBRE]:[PF DICIEMBRE
]])</f>
        <v>0</v>
      </c>
      <c r="ET215" s="58">
        <f>+SUM(Tabla1[[#This Row],[EJECUTADO 01]:[EJECUTADO 09]])</f>
        <v>59400</v>
      </c>
    </row>
    <row r="216" spans="1:150" x14ac:dyDescent="0.2">
      <c r="A216" s="369">
        <v>2025</v>
      </c>
      <c r="B216" s="369" t="s">
        <v>1969</v>
      </c>
      <c r="C216" s="369" t="s">
        <v>1970</v>
      </c>
      <c r="D216" s="369" t="s">
        <v>1971</v>
      </c>
      <c r="E216" s="369">
        <v>1650</v>
      </c>
      <c r="F216" s="369" t="s">
        <v>1599</v>
      </c>
      <c r="G216" s="369" t="s">
        <v>1999</v>
      </c>
      <c r="H216" s="369" t="s">
        <v>1606</v>
      </c>
      <c r="I216" s="369" t="s">
        <v>2000</v>
      </c>
      <c r="J216" s="369" t="s">
        <v>2037</v>
      </c>
      <c r="K216" s="369" t="s">
        <v>1975</v>
      </c>
      <c r="L216" s="369" t="s">
        <v>2034</v>
      </c>
      <c r="M216" s="369" t="s">
        <v>2038</v>
      </c>
      <c r="N216" s="369">
        <v>3</v>
      </c>
      <c r="O216" s="369" t="s">
        <v>2046</v>
      </c>
      <c r="P216" s="369" t="s">
        <v>2032</v>
      </c>
      <c r="Q216" s="369">
        <v>43</v>
      </c>
      <c r="R216" s="369">
        <v>0</v>
      </c>
      <c r="S216" s="369">
        <v>0</v>
      </c>
      <c r="T216" s="369">
        <v>0</v>
      </c>
      <c r="U216" s="369">
        <v>10</v>
      </c>
      <c r="V216" s="369" t="s">
        <v>1980</v>
      </c>
      <c r="W216" s="369" t="s">
        <v>1981</v>
      </c>
      <c r="X216" s="369" t="s">
        <v>1982</v>
      </c>
      <c r="Y216" s="369" t="s">
        <v>1983</v>
      </c>
      <c r="Z216" s="369" t="s">
        <v>1984</v>
      </c>
      <c r="AA216" s="369" t="s">
        <v>2004</v>
      </c>
      <c r="AB216" s="369" t="s">
        <v>1986</v>
      </c>
      <c r="AC216" s="369" t="s">
        <v>1656</v>
      </c>
      <c r="AD216" s="369" t="s">
        <v>1668</v>
      </c>
      <c r="AE216" s="369" t="s">
        <v>1669</v>
      </c>
      <c r="AF216" s="369" t="s">
        <v>1669</v>
      </c>
      <c r="AG216" s="369" t="s">
        <v>1670</v>
      </c>
      <c r="AH216" s="369">
        <v>0</v>
      </c>
      <c r="AI216" s="369">
        <v>16405</v>
      </c>
      <c r="AJ216" s="369">
        <v>16405</v>
      </c>
      <c r="AK216" s="370">
        <v>16405</v>
      </c>
      <c r="AL216" s="370">
        <v>16405</v>
      </c>
      <c r="AM216" s="370">
        <v>1357.88</v>
      </c>
      <c r="AN216" s="370">
        <v>1357.88</v>
      </c>
      <c r="AO216" s="370">
        <v>1041.03</v>
      </c>
      <c r="AP216" s="370">
        <v>1889.71</v>
      </c>
      <c r="AQ216" s="370">
        <v>1357.88</v>
      </c>
      <c r="AR216" s="370">
        <v>1357.88</v>
      </c>
      <c r="AS216" s="370">
        <v>1357.88</v>
      </c>
      <c r="AT216" s="370">
        <v>2172.61</v>
      </c>
      <c r="AU216" s="370">
        <v>1908.57</v>
      </c>
      <c r="AV216" s="370">
        <v>1357.88</v>
      </c>
      <c r="AW216" s="370">
        <v>0</v>
      </c>
      <c r="AX216" s="370">
        <v>0</v>
      </c>
      <c r="AY216" s="370">
        <v>1357.88</v>
      </c>
      <c r="AZ216" s="370">
        <v>1357.88</v>
      </c>
      <c r="BA216" s="370">
        <v>1041.03</v>
      </c>
      <c r="BB216" s="370">
        <v>1889.71</v>
      </c>
      <c r="BC216" s="370">
        <v>1357.88</v>
      </c>
      <c r="BD216" s="370">
        <v>1357.88</v>
      </c>
      <c r="BE216" s="370">
        <v>1357.88</v>
      </c>
      <c r="BF216" s="370">
        <v>2172.61</v>
      </c>
      <c r="BG216" s="370">
        <v>1093.8399999999999</v>
      </c>
      <c r="BH216" s="370">
        <v>1357.88</v>
      </c>
      <c r="BI216" s="370">
        <v>0</v>
      </c>
      <c r="BJ216" s="370">
        <v>0</v>
      </c>
      <c r="BK216" s="370">
        <v>1357.88</v>
      </c>
      <c r="BL216" s="370">
        <v>1357.88</v>
      </c>
      <c r="BM216" s="370">
        <v>1041.03</v>
      </c>
      <c r="BN216" s="370">
        <v>1889.71</v>
      </c>
      <c r="BO216" s="370">
        <v>1357.88</v>
      </c>
      <c r="BP216" s="370">
        <v>1357.88</v>
      </c>
      <c r="BQ216" s="370">
        <v>1357.88</v>
      </c>
      <c r="BR216" s="370">
        <v>1357.88</v>
      </c>
      <c r="BS216" s="370">
        <v>1908.57</v>
      </c>
      <c r="BT216" s="370">
        <v>1357.88</v>
      </c>
      <c r="BU216" s="370">
        <v>0</v>
      </c>
      <c r="BV216" s="370">
        <v>0</v>
      </c>
      <c r="BW216" s="370">
        <v>1357.88</v>
      </c>
      <c r="BX216" s="370">
        <v>1357.88</v>
      </c>
      <c r="BY216" s="370">
        <v>1041.03</v>
      </c>
      <c r="BZ216" s="370">
        <v>1889.71</v>
      </c>
      <c r="CA216" s="370">
        <v>1357.88</v>
      </c>
      <c r="CB216" s="370">
        <v>1357.88</v>
      </c>
      <c r="CC216" s="370">
        <v>1357.88</v>
      </c>
      <c r="CD216" s="370">
        <v>1357.88</v>
      </c>
      <c r="CE216" s="370">
        <v>1908.57</v>
      </c>
      <c r="CF216" s="370">
        <v>1357.88</v>
      </c>
      <c r="CG216" s="370">
        <v>0</v>
      </c>
      <c r="CH216" s="370">
        <v>0</v>
      </c>
      <c r="CI216" s="48" t="s">
        <v>1987</v>
      </c>
      <c r="CJ216" s="48" t="s">
        <v>1990</v>
      </c>
      <c r="CK216" s="48" t="s">
        <v>1991</v>
      </c>
      <c r="CL216" s="48" t="s">
        <v>1990</v>
      </c>
      <c r="CM216" s="48" t="s">
        <v>1990</v>
      </c>
      <c r="CN216" s="48" t="s">
        <v>2010</v>
      </c>
      <c r="CO216" s="10" t="str">
        <f t="shared" ref="CO216:CO222" si="56">+CONCATENATE(CI216,".",CJ216,".",CK216,".",CL216,".",CM216,".",CN216)</f>
        <v>2.1.3.1.1.13</v>
      </c>
      <c r="CP216" s="10" t="str">
        <f>+VLOOKUP(Tabla1[[#This Row],[ESPECÍFICA]],CLASIFICADOR_,2,0)</f>
        <v>2.1.3.1.1.13 - CONTRIBUCIONES A ESSALUD DEL PERSONAL ADMINISTRATIVO</v>
      </c>
      <c r="CQ216" s="10" t="str">
        <f>+VLOOKUP(Tabla1[[#This Row],[ESPECÍFICA]],CLASIFICADOR_,3,0)</f>
        <v>02.SERVIR</v>
      </c>
      <c r="CR216" s="10" t="str">
        <f>+VLOOKUP(Tabla1[[#This Row],[ESPECÍFICA]],CLASIFICADOR_,4,0)</f>
        <v xml:space="preserve"> </v>
      </c>
      <c r="CS216" s="10">
        <f>+VLOOKUP(Tabla1[[#This Row],[ESPECÍFICA]],CLASIFICADOR_,5,0)</f>
        <v>0</v>
      </c>
      <c r="CT216" s="5" t="str">
        <f>+VLOOKUP(Tabla1[[#This Row],[ESPECÍFICA]],CLASIFICADOR_,6,0)</f>
        <v>N/R</v>
      </c>
      <c r="CU216" s="10" t="str">
        <f>+VLOOKUP(Tabla1[[#This Row],[ESPECÍFICA]],CLASIFICADOR_,7,0)</f>
        <v>N/R</v>
      </c>
      <c r="CV216" s="10">
        <f>+VLOOKUP(Tabla1[[#This Row],[ESPECÍFICA]],CLASIFICADOR_,8,0)</f>
        <v>0</v>
      </c>
      <c r="CW216" s="113" t="str">
        <f>+CONCATENATE("2.",Tabla1[[#This Row],[generica]])</f>
        <v>2.1.PERSONAL Y OBLIGACIONES SOCIALES</v>
      </c>
      <c r="CX216" s="10" t="str">
        <f t="shared" si="42"/>
        <v>0010-OA</v>
      </c>
      <c r="CY216" s="5" t="str">
        <f t="shared" si="43"/>
        <v>0010-OA</v>
      </c>
      <c r="CZ216" t="str">
        <f t="shared" si="44"/>
        <v>0010-OA</v>
      </c>
      <c r="DA216" s="113" t="str">
        <f>+CONCATENATE(Tabla1[[#This Row],[CC COMPLETO]],Tabla1[[#This Row],[ESPECÍFICA]])</f>
        <v>0010-OA2.1.3.1.1.13</v>
      </c>
      <c r="DB216" s="11">
        <f t="shared" si="45"/>
        <v>15159.2</v>
      </c>
      <c r="DC216" s="11">
        <f t="shared" si="46"/>
        <v>14344.470000000001</v>
      </c>
      <c r="DD216" s="11">
        <f t="shared" si="47"/>
        <v>14344.470000000001</v>
      </c>
      <c r="DE216" s="11">
        <f t="shared" si="48"/>
        <v>0</v>
      </c>
      <c r="DF216" s="11">
        <f t="shared" si="49"/>
        <v>0</v>
      </c>
      <c r="DG216" s="11">
        <f t="shared" si="50"/>
        <v>2060.5299999999988</v>
      </c>
      <c r="DH216" s="11">
        <f t="shared" si="51"/>
        <v>2060.5299999999988</v>
      </c>
      <c r="DI216" s="12">
        <f t="shared" si="52"/>
        <v>0</v>
      </c>
      <c r="DJ216" s="77">
        <f>+SUM(Tabla1[[#This Row],[EJECUTADO 01]:[EJECUTADO 06]])</f>
        <v>8362.26</v>
      </c>
      <c r="DK216" s="78">
        <f>+Tabla1[[#This Row],[mto_devenga_01]]</f>
        <v>1357.88</v>
      </c>
      <c r="DL216" s="78">
        <f>+Tabla1[[#This Row],[mto_devenga_02]]</f>
        <v>1357.88</v>
      </c>
      <c r="DM216" s="78">
        <f>+Tabla1[[#This Row],[mto_devenga_03]]</f>
        <v>1041.03</v>
      </c>
      <c r="DN216" s="78">
        <f>+Tabla1[[#This Row],[mto_devenga_04]]</f>
        <v>1889.71</v>
      </c>
      <c r="DO216" s="78">
        <f>+Tabla1[[#This Row],[mto_devenga_05]]</f>
        <v>1357.88</v>
      </c>
      <c r="DP216" s="76">
        <f>+Tabla1[[#This Row],[mto_devenga_06]]</f>
        <v>1357.88</v>
      </c>
      <c r="DQ216" s="76">
        <f>+Tabla1[[#This Row],[mto_devenga_07]]</f>
        <v>1357.88</v>
      </c>
      <c r="DR216" s="76">
        <f>+Tabla1[[#This Row],[mto_devenga_08]]</f>
        <v>2172.61</v>
      </c>
      <c r="DS216" s="76">
        <f>+Tabla1[[#This Row],[mto_devenga_09]]</f>
        <v>1093.8399999999999</v>
      </c>
      <c r="DT216" s="76">
        <f>IFERROR(VLOOKUP(Tabla1[[#This Row],[COD SE]],PF_OCTUBRE,14,0),"0")</f>
        <v>1357.88</v>
      </c>
      <c r="DU216" s="76">
        <f>IFERROR(VLOOKUP(Tabla1[[#This Row],[COD SE]],PF_OCTUBRE,15,0),"0")</f>
        <v>1357.88</v>
      </c>
      <c r="DV216" s="76">
        <f>IFERROR(VLOOKUP(Tabla1[[#This Row],[COD SE]],PF_OCTUBRE,16,0),"0")</f>
        <v>1253.3399999999999</v>
      </c>
      <c r="DW216" s="76">
        <f>+SUM(Tabla1[[#This Row],[EJECUTADO 01]:[PF DICIEMBRE
]])</f>
        <v>16955.690000000002</v>
      </c>
      <c r="DX216" s="76">
        <f>IFERROR(VLOOKUP(Tabla1[[#This Row],[COD SE]],PF_OCTUBRE,18,0),"0")</f>
        <v>0</v>
      </c>
      <c r="DY216" s="76">
        <f>IFERROR(VLOOKUP(Tabla1[[#This Row],[COD SE]],PF_OCTUBRE,19,0),"0")</f>
        <v>-550.68999999999994</v>
      </c>
      <c r="DZ216" s="76">
        <f>IFERROR(VLOOKUP(Tabla1[[#This Row],[COD SE]],PF_OCTUBRE,20,0),"0")</f>
        <v>-550.68999999999994</v>
      </c>
      <c r="EA216" s="76">
        <f>+Tabla1[[#This Row],[TOTAL EJEC REAL]]+Tabla1[[#This Row],[SALDO FINAL]]</f>
        <v>16405.000000000004</v>
      </c>
      <c r="EB216" s="76">
        <f>IFERROR(VLOOKUP(Tabla1[[#This Row],[COD SE]],PF_OCTUBRE,22,0),"0")</f>
        <v>702.65</v>
      </c>
      <c r="EC216" s="76">
        <f>+IFERROR(VLOOKUP(Tabla1[[#This Row],[COD SE]],SALDO_ESC_2,7,0),0)</f>
        <v>0</v>
      </c>
      <c r="ED216" s="76">
        <f>+IFERROR(VLOOKUP(Tabla1[[#This Row],[COD SE]],SALDO_ESC_3,7,0),0)</f>
        <v>-550.68999999999994</v>
      </c>
      <c r="EE216" s="76">
        <f>+Tabla1[[#This Row],[mto_pim]]-Tabla1[[#This Row],[TRANSF ESC2 ]]</f>
        <v>16405</v>
      </c>
      <c r="EF216" s="76">
        <f>+Tabla1[[#This Row],[mto_pim]]-Tabla1[[#This Row],[TRANFS ESC 3 ]]</f>
        <v>16955.689999999999</v>
      </c>
      <c r="EG216" s="76">
        <f>+IFERROR(VLOOKUP(Tabla1[[#This Row],[COD SE]],HISTORICO,4,0),0)</f>
        <v>1367.07</v>
      </c>
      <c r="EH216" s="76">
        <f>+IFERROR(VLOOKUP(Tabla1[[#This Row],[COD SE]],HISTORICO,5,0),0)</f>
        <v>1367.07</v>
      </c>
      <c r="EI216" s="76">
        <f>+IFERROR(VLOOKUP(Tabla1[[#This Row],[COD SE]],HISTORICO,6,0),0)</f>
        <v>1367.07</v>
      </c>
      <c r="EJ216" s="76">
        <f>+IFERROR(VLOOKUP(Tabla1[[#This Row],[COD SE]],HISTORICO,7,0),0)</f>
        <v>1367.07</v>
      </c>
      <c r="EK216" s="76">
        <f>+IFERROR(VLOOKUP(Tabla1[[#This Row],[COD SE]],HISTORICO,8,0),0)</f>
        <v>1357.88</v>
      </c>
      <c r="EL216" s="76">
        <f>+IFERROR(VLOOKUP(Tabla1[[#This Row],[COD SE]],HISTORICO,9,0),0)</f>
        <v>1357.88</v>
      </c>
      <c r="EM216" s="76">
        <f>+IFERROR(VLOOKUP(Tabla1[[#This Row],[COD SE]],HISTORICO,10,0),0)</f>
        <v>1357.88</v>
      </c>
      <c r="EN216" s="76">
        <f>+IFERROR(VLOOKUP(Tabla1[[#This Row],[COD SE]],HISTORICO,11,0),0)</f>
        <v>1357.88</v>
      </c>
      <c r="EO216" s="76">
        <f>+IFERROR(VLOOKUP(Tabla1[[#This Row],[COD SE]],HISTORICO,12,0),0)</f>
        <v>1357.88</v>
      </c>
      <c r="EP216" s="58">
        <f>+SUM(Tabla1[[#This Row],[EJECUTADO 01]:[EJECUTADO 03]])</f>
        <v>3756.79</v>
      </c>
      <c r="EQ216" s="58">
        <f>+SUM(Tabla1[[#This Row],[EJECUTADO 04]:[EJECUTADO 06]])</f>
        <v>4605.47</v>
      </c>
      <c r="ER216" s="58">
        <f>+SUM(Tabla1[[#This Row],[EJECUTADO 07]:[EJECUTADO 09]])</f>
        <v>4624.33</v>
      </c>
      <c r="ES216" s="58">
        <f>+SUM(Tabla1[[#This Row],[PF OCTUBRE]:[PF DICIEMBRE
]])</f>
        <v>3969.1000000000004</v>
      </c>
      <c r="ET216" s="58">
        <f>+SUM(Tabla1[[#This Row],[EJECUTADO 01]:[EJECUTADO 09]])</f>
        <v>12986.59</v>
      </c>
    </row>
    <row r="217" spans="1:150" x14ac:dyDescent="0.2">
      <c r="A217" s="369">
        <v>2025</v>
      </c>
      <c r="B217" s="369" t="s">
        <v>1969</v>
      </c>
      <c r="C217" s="369" t="s">
        <v>1970</v>
      </c>
      <c r="D217" s="369" t="s">
        <v>1971</v>
      </c>
      <c r="E217" s="369">
        <v>1650</v>
      </c>
      <c r="F217" s="369" t="s">
        <v>1599</v>
      </c>
      <c r="G217" s="369" t="s">
        <v>1999</v>
      </c>
      <c r="H217" s="369" t="s">
        <v>1606</v>
      </c>
      <c r="I217" s="369" t="s">
        <v>2000</v>
      </c>
      <c r="J217" s="369" t="s">
        <v>2037</v>
      </c>
      <c r="K217" s="369" t="s">
        <v>1975</v>
      </c>
      <c r="L217" s="369" t="s">
        <v>2034</v>
      </c>
      <c r="M217" s="369" t="s">
        <v>2038</v>
      </c>
      <c r="N217" s="369">
        <v>3</v>
      </c>
      <c r="O217" s="369" t="s">
        <v>2046</v>
      </c>
      <c r="P217" s="369" t="s">
        <v>2032</v>
      </c>
      <c r="Q217" s="369">
        <v>43</v>
      </c>
      <c r="R217" s="369">
        <v>0</v>
      </c>
      <c r="S217" s="369">
        <v>0</v>
      </c>
      <c r="T217" s="369">
        <v>0</v>
      </c>
      <c r="U217" s="369">
        <v>10</v>
      </c>
      <c r="V217" s="369" t="s">
        <v>1980</v>
      </c>
      <c r="W217" s="369" t="s">
        <v>1981</v>
      </c>
      <c r="X217" s="369" t="s">
        <v>1982</v>
      </c>
      <c r="Y217" s="369" t="s">
        <v>1983</v>
      </c>
      <c r="Z217" s="369" t="s">
        <v>1984</v>
      </c>
      <c r="AA217" s="369" t="s">
        <v>2004</v>
      </c>
      <c r="AB217" s="369" t="s">
        <v>1986</v>
      </c>
      <c r="AC217" s="369" t="s">
        <v>1672</v>
      </c>
      <c r="AD217" s="369" t="s">
        <v>1673</v>
      </c>
      <c r="AE217" s="369" t="s">
        <v>1678</v>
      </c>
      <c r="AF217" s="369" t="s">
        <v>1699</v>
      </c>
      <c r="AG217" s="369" t="s">
        <v>1700</v>
      </c>
      <c r="AH217" s="369">
        <v>60000</v>
      </c>
      <c r="AI217" s="369">
        <v>18740</v>
      </c>
      <c r="AJ217" s="369">
        <v>78740</v>
      </c>
      <c r="AK217" s="370">
        <v>68738.2</v>
      </c>
      <c r="AL217" s="370">
        <v>68738.2</v>
      </c>
      <c r="AM217" s="370">
        <v>0</v>
      </c>
      <c r="AN217" s="370">
        <v>0</v>
      </c>
      <c r="AO217" s="370">
        <v>0</v>
      </c>
      <c r="AP217" s="370">
        <v>14000</v>
      </c>
      <c r="AQ217" s="370">
        <v>0</v>
      </c>
      <c r="AR217" s="370">
        <v>21238.2</v>
      </c>
      <c r="AS217" s="370">
        <v>0</v>
      </c>
      <c r="AT217" s="370">
        <v>0</v>
      </c>
      <c r="AU217" s="370">
        <v>0</v>
      </c>
      <c r="AV217" s="370">
        <v>25500</v>
      </c>
      <c r="AW217" s="370">
        <v>0</v>
      </c>
      <c r="AX217" s="370">
        <v>0</v>
      </c>
      <c r="AY217" s="370">
        <v>0</v>
      </c>
      <c r="AZ217" s="370">
        <v>0</v>
      </c>
      <c r="BA217" s="370">
        <v>0</v>
      </c>
      <c r="BB217" s="370">
        <v>0</v>
      </c>
      <c r="BC217" s="370">
        <v>7000</v>
      </c>
      <c r="BD217" s="370">
        <v>7000</v>
      </c>
      <c r="BE217" s="370">
        <v>0</v>
      </c>
      <c r="BF217" s="370">
        <v>0</v>
      </c>
      <c r="BG217" s="370">
        <v>21238.2</v>
      </c>
      <c r="BH217" s="370">
        <v>0</v>
      </c>
      <c r="BI217" s="370">
        <v>0</v>
      </c>
      <c r="BJ217" s="370">
        <v>0</v>
      </c>
      <c r="BK217" s="370">
        <v>0</v>
      </c>
      <c r="BL217" s="370">
        <v>0</v>
      </c>
      <c r="BM217" s="370">
        <v>0</v>
      </c>
      <c r="BN217" s="370">
        <v>0</v>
      </c>
      <c r="BO217" s="370">
        <v>7000</v>
      </c>
      <c r="BP217" s="370">
        <v>7000</v>
      </c>
      <c r="BQ217" s="370">
        <v>0</v>
      </c>
      <c r="BR217" s="370">
        <v>0</v>
      </c>
      <c r="BS217" s="370">
        <v>21238.2</v>
      </c>
      <c r="BT217" s="370">
        <v>0</v>
      </c>
      <c r="BU217" s="370">
        <v>0</v>
      </c>
      <c r="BV217" s="370">
        <v>0</v>
      </c>
      <c r="BW217" s="370">
        <v>0</v>
      </c>
      <c r="BX217" s="370">
        <v>0</v>
      </c>
      <c r="BY217" s="370">
        <v>0</v>
      </c>
      <c r="BZ217" s="370">
        <v>14000</v>
      </c>
      <c r="CA217" s="370">
        <v>0</v>
      </c>
      <c r="CB217" s="370">
        <v>21238.2</v>
      </c>
      <c r="CC217" s="370">
        <v>0</v>
      </c>
      <c r="CD217" s="370">
        <v>0</v>
      </c>
      <c r="CE217" s="370">
        <v>0</v>
      </c>
      <c r="CF217" s="370">
        <v>0</v>
      </c>
      <c r="CG217" s="370">
        <v>0</v>
      </c>
      <c r="CH217" s="370">
        <v>0</v>
      </c>
      <c r="CI217" s="48" t="s">
        <v>1987</v>
      </c>
      <c r="CJ217" s="48" t="s">
        <v>1991</v>
      </c>
      <c r="CK217" s="48" t="s">
        <v>1987</v>
      </c>
      <c r="CL217" s="48" t="s">
        <v>1989</v>
      </c>
      <c r="CM217" s="48" t="s">
        <v>2020</v>
      </c>
      <c r="CN217" s="48" t="s">
        <v>2012</v>
      </c>
      <c r="CO217" s="10" t="str">
        <f t="shared" si="56"/>
        <v>2.3.2.7.14.98</v>
      </c>
      <c r="CP217" s="10" t="str">
        <f>+VLOOKUP(Tabla1[[#This Row],[ESPECÍFICA]],CLASIFICADOR_,2,0)</f>
        <v>2.3.2.7.14.98 - OTROS SERVICIOS TÉCNICOS Y PROFESIONALES DESARROLLADOS POR PERSONAS NATURALES</v>
      </c>
      <c r="CQ217" s="10" t="str">
        <f>+VLOOKUP(Tabla1[[#This Row],[ESPECÍFICA]],CLASIFICADOR_,3,0)</f>
        <v>2.3.2.7 - SERVICIOS PROFESIONALES Y TECNICOS</v>
      </c>
      <c r="CR217" s="10" t="str">
        <f>+VLOOKUP(Tabla1[[#This Row],[ESPECÍFICA]],CLASIFICADOR_,4,0)</f>
        <v xml:space="preserve"> </v>
      </c>
      <c r="CS217" s="10">
        <f>+VLOOKUP(Tabla1[[#This Row],[ESPECÍFICA]],CLASIFICADOR_,5,0)</f>
        <v>0</v>
      </c>
      <c r="CT217" s="5" t="str">
        <f>+VLOOKUP(Tabla1[[#This Row],[ESPECÍFICA]],CLASIFICADOR_,6,0)</f>
        <v>N/R</v>
      </c>
      <c r="CU217" s="10" t="str">
        <f>+VLOOKUP(Tabla1[[#This Row],[ESPECÍFICA]],CLASIFICADOR_,7,0)</f>
        <v>N/R</v>
      </c>
      <c r="CV217" s="10">
        <f>+VLOOKUP(Tabla1[[#This Row],[ESPECÍFICA]],CLASIFICADOR_,8,0)</f>
        <v>0</v>
      </c>
      <c r="CW217" s="113" t="str">
        <f>+CONCATENATE("2.",Tabla1[[#This Row],[generica]])</f>
        <v>2.3.BIENES Y SERVICIOS</v>
      </c>
      <c r="CX217" s="10" t="str">
        <f t="shared" si="42"/>
        <v>0010-OA</v>
      </c>
      <c r="CY217" s="5" t="str">
        <f t="shared" si="43"/>
        <v>0010-OA</v>
      </c>
      <c r="CZ217" t="str">
        <f t="shared" si="44"/>
        <v>0010-OA</v>
      </c>
      <c r="DA217" s="113" t="str">
        <f>+CONCATENATE(Tabla1[[#This Row],[CC COMPLETO]],Tabla1[[#This Row],[ESPECÍFICA]])</f>
        <v>0010-OA2.3.2.7.14.98</v>
      </c>
      <c r="DB217" s="11">
        <f t="shared" si="45"/>
        <v>60738.2</v>
      </c>
      <c r="DC217" s="11">
        <f t="shared" si="46"/>
        <v>35238.199999999997</v>
      </c>
      <c r="DD217" s="11">
        <f t="shared" si="47"/>
        <v>35238.199999999997</v>
      </c>
      <c r="DE217" s="11">
        <f t="shared" si="48"/>
        <v>10001.800000000003</v>
      </c>
      <c r="DF217" s="11">
        <f t="shared" si="49"/>
        <v>0</v>
      </c>
      <c r="DG217" s="11">
        <f t="shared" si="50"/>
        <v>33500</v>
      </c>
      <c r="DH217" s="11">
        <f t="shared" si="51"/>
        <v>43501.8</v>
      </c>
      <c r="DI217" s="12">
        <f t="shared" si="52"/>
        <v>0.58730333333333329</v>
      </c>
      <c r="DJ217" s="77">
        <f>+SUM(Tabla1[[#This Row],[EJECUTADO 01]:[EJECUTADO 06]])</f>
        <v>14000</v>
      </c>
      <c r="DK217" s="78">
        <f>+Tabla1[[#This Row],[mto_devenga_01]]</f>
        <v>0</v>
      </c>
      <c r="DL217" s="78">
        <f>+Tabla1[[#This Row],[mto_devenga_02]]</f>
        <v>0</v>
      </c>
      <c r="DM217" s="78">
        <f>+Tabla1[[#This Row],[mto_devenga_03]]</f>
        <v>0</v>
      </c>
      <c r="DN217" s="78">
        <f>+Tabla1[[#This Row],[mto_devenga_04]]</f>
        <v>0</v>
      </c>
      <c r="DO217" s="78">
        <f>+Tabla1[[#This Row],[mto_devenga_05]]</f>
        <v>7000</v>
      </c>
      <c r="DP217" s="76">
        <f>+Tabla1[[#This Row],[mto_devenga_06]]</f>
        <v>7000</v>
      </c>
      <c r="DQ217" s="76">
        <f>+Tabla1[[#This Row],[mto_devenga_07]]</f>
        <v>0</v>
      </c>
      <c r="DR217" s="76">
        <f>+Tabla1[[#This Row],[mto_devenga_08]]</f>
        <v>0</v>
      </c>
      <c r="DS217" s="76">
        <f>+Tabla1[[#This Row],[mto_devenga_09]]</f>
        <v>21238.2</v>
      </c>
      <c r="DT217" s="76">
        <f>IFERROR(VLOOKUP(Tabla1[[#This Row],[COD SE]],PF_OCTUBRE,14,0),"0")</f>
        <v>0</v>
      </c>
      <c r="DU217" s="76">
        <f>IFERROR(VLOOKUP(Tabla1[[#This Row],[COD SE]],PF_OCTUBRE,15,0),"0")</f>
        <v>0</v>
      </c>
      <c r="DV217" s="76">
        <f>IFERROR(VLOOKUP(Tabla1[[#This Row],[COD SE]],PF_OCTUBRE,16,0),"0")</f>
        <v>25501.8</v>
      </c>
      <c r="DW217" s="76">
        <f>+SUM(Tabla1[[#This Row],[EJECUTADO 01]:[PF DICIEMBRE
]])</f>
        <v>60740</v>
      </c>
      <c r="DX217" s="76">
        <f>IFERROR(VLOOKUP(Tabla1[[#This Row],[COD SE]],PF_OCTUBRE,18,0),"0")</f>
        <v>0</v>
      </c>
      <c r="DY217" s="76">
        <f>IFERROR(VLOOKUP(Tabla1[[#This Row],[COD SE]],PF_OCTUBRE,19,0),"0")</f>
        <v>0</v>
      </c>
      <c r="DZ217" s="76">
        <f>IFERROR(VLOOKUP(Tabla1[[#This Row],[COD SE]],PF_OCTUBRE,20,0),"0")</f>
        <v>0</v>
      </c>
      <c r="EA217" s="76">
        <f>+Tabla1[[#This Row],[TOTAL EJEC REAL]]+Tabla1[[#This Row],[SALDO FINAL]]</f>
        <v>60740</v>
      </c>
      <c r="EB217" s="76">
        <f>IFERROR(VLOOKUP(Tabla1[[#This Row],[COD SE]],PF_OCTUBRE,22,0),"0")</f>
        <v>25501.8</v>
      </c>
      <c r="EC217" s="76">
        <f>+IFERROR(VLOOKUP(Tabla1[[#This Row],[COD SE]],SALDO_ESC_2,7,0),0)</f>
        <v>0</v>
      </c>
      <c r="ED217" s="76">
        <f>+IFERROR(VLOOKUP(Tabla1[[#This Row],[COD SE]],SALDO_ESC_3,7,0),0)</f>
        <v>0</v>
      </c>
      <c r="EE217" s="76">
        <f>+Tabla1[[#This Row],[mto_pim]]-Tabla1[[#This Row],[TRANSF ESC2 ]]</f>
        <v>78740</v>
      </c>
      <c r="EF217" s="76">
        <f>+Tabla1[[#This Row],[mto_pim]]-Tabla1[[#This Row],[TRANFS ESC 3 ]]</f>
        <v>78740</v>
      </c>
      <c r="EG217" s="76">
        <f>+IFERROR(VLOOKUP(Tabla1[[#This Row],[COD SE]],HISTORICO,4,0),0)</f>
        <v>0</v>
      </c>
      <c r="EH217" s="76">
        <f>+IFERROR(VLOOKUP(Tabla1[[#This Row],[COD SE]],HISTORICO,5,0),0)</f>
        <v>0</v>
      </c>
      <c r="EI217" s="76">
        <f>+IFERROR(VLOOKUP(Tabla1[[#This Row],[COD SE]],HISTORICO,6,0),0)</f>
        <v>0</v>
      </c>
      <c r="EJ217" s="76">
        <f>+IFERROR(VLOOKUP(Tabla1[[#This Row],[COD SE]],HISTORICO,7,0),0)</f>
        <v>0</v>
      </c>
      <c r="EK217" s="76">
        <f>+IFERROR(VLOOKUP(Tabla1[[#This Row],[COD SE]],HISTORICO,8,0),0)</f>
        <v>14000</v>
      </c>
      <c r="EL217" s="76">
        <f>+IFERROR(VLOOKUP(Tabla1[[#This Row],[COD SE]],HISTORICO,9,0),0)</f>
        <v>7000</v>
      </c>
      <c r="EM217" s="76">
        <f>+IFERROR(VLOOKUP(Tabla1[[#This Row],[COD SE]],HISTORICO,10,0),0)</f>
        <v>0</v>
      </c>
      <c r="EN217" s="76">
        <f>+IFERROR(VLOOKUP(Tabla1[[#This Row],[COD SE]],HISTORICO,11,0),0)</f>
        <v>0</v>
      </c>
      <c r="EO217" s="76">
        <f>+IFERROR(VLOOKUP(Tabla1[[#This Row],[COD SE]],HISTORICO,12,0),0)</f>
        <v>0</v>
      </c>
      <c r="EP217" s="58">
        <f>+SUM(Tabla1[[#This Row],[EJECUTADO 01]:[EJECUTADO 03]])</f>
        <v>0</v>
      </c>
      <c r="EQ217" s="58">
        <f>+SUM(Tabla1[[#This Row],[EJECUTADO 04]:[EJECUTADO 06]])</f>
        <v>14000</v>
      </c>
      <c r="ER217" s="58">
        <f>+SUM(Tabla1[[#This Row],[EJECUTADO 07]:[EJECUTADO 09]])</f>
        <v>21238.2</v>
      </c>
      <c r="ES217" s="58">
        <f>+SUM(Tabla1[[#This Row],[PF OCTUBRE]:[PF DICIEMBRE
]])</f>
        <v>25501.8</v>
      </c>
      <c r="ET217" s="58">
        <f>+SUM(Tabla1[[#This Row],[EJECUTADO 01]:[EJECUTADO 09]])</f>
        <v>35238.199999999997</v>
      </c>
    </row>
    <row r="218" spans="1:150" x14ac:dyDescent="0.2">
      <c r="A218" s="369">
        <v>2025</v>
      </c>
      <c r="B218" s="369" t="s">
        <v>1969</v>
      </c>
      <c r="C218" s="369" t="s">
        <v>1970</v>
      </c>
      <c r="D218" s="369" t="s">
        <v>1971</v>
      </c>
      <c r="E218" s="369">
        <v>1650</v>
      </c>
      <c r="F218" s="369" t="s">
        <v>1599</v>
      </c>
      <c r="G218" s="369" t="s">
        <v>1999</v>
      </c>
      <c r="H218" s="369" t="s">
        <v>1606</v>
      </c>
      <c r="I218" s="369" t="s">
        <v>2000</v>
      </c>
      <c r="J218" s="369" t="s">
        <v>2037</v>
      </c>
      <c r="K218" s="369" t="s">
        <v>1975</v>
      </c>
      <c r="L218" s="369" t="s">
        <v>2034</v>
      </c>
      <c r="M218" s="369" t="s">
        <v>2038</v>
      </c>
      <c r="N218" s="369">
        <v>3</v>
      </c>
      <c r="O218" s="369" t="s">
        <v>2046</v>
      </c>
      <c r="P218" s="369" t="s">
        <v>2032</v>
      </c>
      <c r="Q218" s="369">
        <v>43</v>
      </c>
      <c r="R218" s="369">
        <v>0</v>
      </c>
      <c r="S218" s="369">
        <v>0</v>
      </c>
      <c r="T218" s="369">
        <v>0</v>
      </c>
      <c r="U218" s="369">
        <v>10</v>
      </c>
      <c r="V218" s="369" t="s">
        <v>1980</v>
      </c>
      <c r="W218" s="369" t="s">
        <v>1981</v>
      </c>
      <c r="X218" s="369" t="s">
        <v>1982</v>
      </c>
      <c r="Y218" s="369" t="s">
        <v>1983</v>
      </c>
      <c r="Z218" s="369" t="s">
        <v>1984</v>
      </c>
      <c r="AA218" s="369" t="s">
        <v>2004</v>
      </c>
      <c r="AB218" s="369" t="s">
        <v>1986</v>
      </c>
      <c r="AC218" s="369" t="s">
        <v>1672</v>
      </c>
      <c r="AD218" s="369" t="s">
        <v>1673</v>
      </c>
      <c r="AE218" s="369" t="s">
        <v>1678</v>
      </c>
      <c r="AF218" s="369" t="s">
        <v>1810</v>
      </c>
      <c r="AG218" s="369" t="s">
        <v>1812</v>
      </c>
      <c r="AH218" s="369">
        <v>0</v>
      </c>
      <c r="AI218" s="369">
        <v>2664</v>
      </c>
      <c r="AJ218" s="369">
        <v>2664</v>
      </c>
      <c r="AK218" s="370">
        <v>2664</v>
      </c>
      <c r="AL218" s="370">
        <v>2664</v>
      </c>
      <c r="AM218" s="370">
        <v>0</v>
      </c>
      <c r="AN218" s="370">
        <v>0</v>
      </c>
      <c r="AO218" s="370">
        <v>0</v>
      </c>
      <c r="AP218" s="370">
        <v>0</v>
      </c>
      <c r="AQ218" s="370">
        <v>0</v>
      </c>
      <c r="AR218" s="370">
        <v>0</v>
      </c>
      <c r="AS218" s="370">
        <v>0</v>
      </c>
      <c r="AT218" s="370">
        <v>2664</v>
      </c>
      <c r="AU218" s="370">
        <v>0</v>
      </c>
      <c r="AV218" s="370">
        <v>0</v>
      </c>
      <c r="AW218" s="370">
        <v>0</v>
      </c>
      <c r="AX218" s="370">
        <v>0</v>
      </c>
      <c r="AY218" s="370">
        <v>0</v>
      </c>
      <c r="AZ218" s="370">
        <v>0</v>
      </c>
      <c r="BA218" s="370">
        <v>0</v>
      </c>
      <c r="BB218" s="370">
        <v>0</v>
      </c>
      <c r="BC218" s="370">
        <v>0</v>
      </c>
      <c r="BD218" s="370">
        <v>0</v>
      </c>
      <c r="BE218" s="370">
        <v>0</v>
      </c>
      <c r="BF218" s="370">
        <v>0</v>
      </c>
      <c r="BG218" s="370">
        <v>0</v>
      </c>
      <c r="BH218" s="370">
        <v>2664</v>
      </c>
      <c r="BI218" s="370">
        <v>0</v>
      </c>
      <c r="BJ218" s="370">
        <v>0</v>
      </c>
      <c r="BK218" s="370">
        <v>0</v>
      </c>
      <c r="BL218" s="370">
        <v>0</v>
      </c>
      <c r="BM218" s="370">
        <v>0</v>
      </c>
      <c r="BN218" s="370">
        <v>0</v>
      </c>
      <c r="BO218" s="370">
        <v>0</v>
      </c>
      <c r="BP218" s="370">
        <v>0</v>
      </c>
      <c r="BQ218" s="370">
        <v>0</v>
      </c>
      <c r="BR218" s="370">
        <v>0</v>
      </c>
      <c r="BS218" s="370">
        <v>0</v>
      </c>
      <c r="BT218" s="370">
        <v>2664</v>
      </c>
      <c r="BU218" s="370">
        <v>0</v>
      </c>
      <c r="BV218" s="370">
        <v>0</v>
      </c>
      <c r="BW218" s="370">
        <v>0</v>
      </c>
      <c r="BX218" s="370">
        <v>0</v>
      </c>
      <c r="BY218" s="370">
        <v>0</v>
      </c>
      <c r="BZ218" s="370">
        <v>0</v>
      </c>
      <c r="CA218" s="370">
        <v>0</v>
      </c>
      <c r="CB218" s="370">
        <v>0</v>
      </c>
      <c r="CC218" s="370">
        <v>0</v>
      </c>
      <c r="CD218" s="370">
        <v>2664</v>
      </c>
      <c r="CE218" s="370">
        <v>0</v>
      </c>
      <c r="CF218" s="370">
        <v>0</v>
      </c>
      <c r="CG218" s="370">
        <v>0</v>
      </c>
      <c r="CH218" s="370">
        <v>0</v>
      </c>
      <c r="CI218" s="48" t="s">
        <v>1987</v>
      </c>
      <c r="CJ218" s="48" t="s">
        <v>1991</v>
      </c>
      <c r="CK218" s="48" t="s">
        <v>1987</v>
      </c>
      <c r="CL218" s="48" t="s">
        <v>1989</v>
      </c>
      <c r="CM218" s="48" t="s">
        <v>2011</v>
      </c>
      <c r="CN218" s="48" t="s">
        <v>1992</v>
      </c>
      <c r="CO218" s="10" t="str">
        <f t="shared" si="56"/>
        <v>2.3.2.7.5.8</v>
      </c>
      <c r="CP218" s="10" t="str">
        <f>+VLOOKUP(Tabla1[[#This Row],[ESPECÍFICA]],CLASIFICADOR_,2,0)</f>
        <v>2.3.2.7.5.8 - CONTRIBUCIONES A LOS SEGUROS DE SALUD</v>
      </c>
      <c r="CQ218" s="10" t="str">
        <f>+VLOOKUP(Tabla1[[#This Row],[ESPECÍFICA]],CLASIFICADOR_,3,0)</f>
        <v>2.3.2.7 - SERVICIOS PROFESIONALES Y TECNICOS</v>
      </c>
      <c r="CR218" s="10" t="str">
        <f>+VLOOKUP(Tabla1[[#This Row],[ESPECÍFICA]],CLASIFICADOR_,4,0)</f>
        <v xml:space="preserve"> </v>
      </c>
      <c r="CS218" s="10">
        <f>+VLOOKUP(Tabla1[[#This Row],[ESPECÍFICA]],CLASIFICADOR_,5,0)</f>
        <v>0</v>
      </c>
      <c r="CT218" s="5" t="str">
        <f>+VLOOKUP(Tabla1[[#This Row],[ESPECÍFICA]],CLASIFICADOR_,6,0)</f>
        <v>N/R</v>
      </c>
      <c r="CU218" s="10" t="str">
        <f>+VLOOKUP(Tabla1[[#This Row],[ESPECÍFICA]],CLASIFICADOR_,7,0)</f>
        <v>N/R</v>
      </c>
      <c r="CV218" s="10">
        <f>+VLOOKUP(Tabla1[[#This Row],[ESPECÍFICA]],CLASIFICADOR_,8,0)</f>
        <v>0</v>
      </c>
      <c r="CW218" s="113" t="str">
        <f>+CONCATENATE("2.",Tabla1[[#This Row],[generica]])</f>
        <v>2.3.BIENES Y SERVICIOS</v>
      </c>
      <c r="CX218" s="10" t="str">
        <f t="shared" si="42"/>
        <v>0010-OA</v>
      </c>
      <c r="CY218" s="5" t="str">
        <f t="shared" si="43"/>
        <v>0010-OA</v>
      </c>
      <c r="CZ218" t="str">
        <f t="shared" si="44"/>
        <v>0010-OA</v>
      </c>
      <c r="DA218" s="113" t="str">
        <f>+CONCATENATE(Tabla1[[#This Row],[CC COMPLETO]],Tabla1[[#This Row],[ESPECÍFICA]])</f>
        <v>0010-OA2.3.2.7.5.8</v>
      </c>
      <c r="DB218" s="11">
        <f t="shared" si="45"/>
        <v>2664</v>
      </c>
      <c r="DC218" s="11">
        <f t="shared" si="46"/>
        <v>2664</v>
      </c>
      <c r="DD218" s="11">
        <f t="shared" si="47"/>
        <v>2664</v>
      </c>
      <c r="DE218" s="11">
        <f t="shared" si="48"/>
        <v>0</v>
      </c>
      <c r="DF218" s="11">
        <f t="shared" si="49"/>
        <v>0</v>
      </c>
      <c r="DG218" s="11">
        <f t="shared" si="50"/>
        <v>0</v>
      </c>
      <c r="DH218" s="11">
        <f t="shared" si="51"/>
        <v>0</v>
      </c>
      <c r="DI218" s="12">
        <f t="shared" si="52"/>
        <v>0</v>
      </c>
      <c r="DJ218" s="77">
        <f>+SUM(Tabla1[[#This Row],[EJECUTADO 01]:[EJECUTADO 06]])</f>
        <v>0</v>
      </c>
      <c r="DK218" s="78">
        <f>+Tabla1[[#This Row],[mto_devenga_01]]</f>
        <v>0</v>
      </c>
      <c r="DL218" s="78">
        <f>+Tabla1[[#This Row],[mto_devenga_02]]</f>
        <v>0</v>
      </c>
      <c r="DM218" s="78">
        <f>+Tabla1[[#This Row],[mto_devenga_03]]</f>
        <v>0</v>
      </c>
      <c r="DN218" s="78">
        <f>+Tabla1[[#This Row],[mto_devenga_04]]</f>
        <v>0</v>
      </c>
      <c r="DO218" s="78">
        <f>+Tabla1[[#This Row],[mto_devenga_05]]</f>
        <v>0</v>
      </c>
      <c r="DP218" s="76">
        <f>+Tabla1[[#This Row],[mto_devenga_06]]</f>
        <v>0</v>
      </c>
      <c r="DQ218" s="76">
        <f>+Tabla1[[#This Row],[mto_devenga_07]]</f>
        <v>0</v>
      </c>
      <c r="DR218" s="76">
        <f>+Tabla1[[#This Row],[mto_devenga_08]]</f>
        <v>0</v>
      </c>
      <c r="DS218" s="76">
        <f>+Tabla1[[#This Row],[mto_devenga_09]]</f>
        <v>0</v>
      </c>
      <c r="DT218" s="76">
        <f>IFERROR(VLOOKUP(Tabla1[[#This Row],[COD SE]],PF_OCTUBRE,14,0),"0")</f>
        <v>0</v>
      </c>
      <c r="DU218" s="76">
        <f>IFERROR(VLOOKUP(Tabla1[[#This Row],[COD SE]],PF_OCTUBRE,15,0),"0")</f>
        <v>2664</v>
      </c>
      <c r="DV218" s="76">
        <f>IFERROR(VLOOKUP(Tabla1[[#This Row],[COD SE]],PF_OCTUBRE,16,0),"0")</f>
        <v>0</v>
      </c>
      <c r="DW218" s="76">
        <f>+SUM(Tabla1[[#This Row],[EJECUTADO 01]:[PF DICIEMBRE
]])</f>
        <v>2664</v>
      </c>
      <c r="DX218" s="76">
        <f>IFERROR(VLOOKUP(Tabla1[[#This Row],[COD SE]],PF_OCTUBRE,18,0),"0")</f>
        <v>0</v>
      </c>
      <c r="DY218" s="76">
        <f>IFERROR(VLOOKUP(Tabla1[[#This Row],[COD SE]],PF_OCTUBRE,19,0),"0")</f>
        <v>0</v>
      </c>
      <c r="DZ218" s="76">
        <f>IFERROR(VLOOKUP(Tabla1[[#This Row],[COD SE]],PF_OCTUBRE,20,0),"0")</f>
        <v>0</v>
      </c>
      <c r="EA218" s="76">
        <f>+Tabla1[[#This Row],[TOTAL EJEC REAL]]+Tabla1[[#This Row],[SALDO FINAL]]</f>
        <v>2664</v>
      </c>
      <c r="EB218" s="76">
        <f>IFERROR(VLOOKUP(Tabla1[[#This Row],[COD SE]],PF_OCTUBRE,22,0),"0")</f>
        <v>0</v>
      </c>
      <c r="EC218" s="76">
        <f>+IFERROR(VLOOKUP(Tabla1[[#This Row],[COD SE]],SALDO_ESC_2,7,0),0)</f>
        <v>0</v>
      </c>
      <c r="ED218" s="76">
        <f>+IFERROR(VLOOKUP(Tabla1[[#This Row],[COD SE]],SALDO_ESC_3,7,0),0)</f>
        <v>0</v>
      </c>
      <c r="EE218" s="76">
        <f>+Tabla1[[#This Row],[mto_pim]]-Tabla1[[#This Row],[TRANSF ESC2 ]]</f>
        <v>2664</v>
      </c>
      <c r="EF218" s="76">
        <f>+Tabla1[[#This Row],[mto_pim]]-Tabla1[[#This Row],[TRANFS ESC 3 ]]</f>
        <v>2664</v>
      </c>
      <c r="EG218" s="76">
        <f>+IFERROR(VLOOKUP(Tabla1[[#This Row],[COD SE]],HISTORICO,4,0),0)</f>
        <v>0</v>
      </c>
      <c r="EH218" s="76">
        <f>+IFERROR(VLOOKUP(Tabla1[[#This Row],[COD SE]],HISTORICO,5,0),0)</f>
        <v>0</v>
      </c>
      <c r="EI218" s="76">
        <f>+IFERROR(VLOOKUP(Tabla1[[#This Row],[COD SE]],HISTORICO,6,0),0)</f>
        <v>0</v>
      </c>
      <c r="EJ218" s="76">
        <f>+IFERROR(VLOOKUP(Tabla1[[#This Row],[COD SE]],HISTORICO,7,0),0)</f>
        <v>0</v>
      </c>
      <c r="EK218" s="76">
        <f>+IFERROR(VLOOKUP(Tabla1[[#This Row],[COD SE]],HISTORICO,8,0),0)</f>
        <v>0</v>
      </c>
      <c r="EL218" s="76">
        <f>+IFERROR(VLOOKUP(Tabla1[[#This Row],[COD SE]],HISTORICO,9,0),0)</f>
        <v>0</v>
      </c>
      <c r="EM218" s="76">
        <f>+IFERROR(VLOOKUP(Tabla1[[#This Row],[COD SE]],HISTORICO,10,0),0)</f>
        <v>0</v>
      </c>
      <c r="EN218" s="76">
        <f>+IFERROR(VLOOKUP(Tabla1[[#This Row],[COD SE]],HISTORICO,11,0),0)</f>
        <v>2664</v>
      </c>
      <c r="EO218" s="76">
        <f>+IFERROR(VLOOKUP(Tabla1[[#This Row],[COD SE]],HISTORICO,12,0),0)</f>
        <v>0</v>
      </c>
      <c r="EP218" s="58">
        <f>+SUM(Tabla1[[#This Row],[EJECUTADO 01]:[EJECUTADO 03]])</f>
        <v>0</v>
      </c>
      <c r="EQ218" s="58">
        <f>+SUM(Tabla1[[#This Row],[EJECUTADO 04]:[EJECUTADO 06]])</f>
        <v>0</v>
      </c>
      <c r="ER218" s="58">
        <f>+SUM(Tabla1[[#This Row],[EJECUTADO 07]:[EJECUTADO 09]])</f>
        <v>0</v>
      </c>
      <c r="ES218" s="58">
        <f>+SUM(Tabla1[[#This Row],[PF OCTUBRE]:[PF DICIEMBRE
]])</f>
        <v>2664</v>
      </c>
      <c r="ET218" s="58">
        <f>+SUM(Tabla1[[#This Row],[EJECUTADO 01]:[EJECUTADO 09]])</f>
        <v>0</v>
      </c>
    </row>
    <row r="219" spans="1:150" x14ac:dyDescent="0.2">
      <c r="A219" s="369">
        <v>2025</v>
      </c>
      <c r="B219" s="369" t="s">
        <v>1969</v>
      </c>
      <c r="C219" s="369" t="s">
        <v>1970</v>
      </c>
      <c r="D219" s="369" t="s">
        <v>1971</v>
      </c>
      <c r="E219" s="369">
        <v>1650</v>
      </c>
      <c r="F219" s="369" t="s">
        <v>1599</v>
      </c>
      <c r="G219" s="369" t="s">
        <v>1999</v>
      </c>
      <c r="H219" s="369" t="s">
        <v>1606</v>
      </c>
      <c r="I219" s="369" t="s">
        <v>2000</v>
      </c>
      <c r="J219" s="369" t="s">
        <v>2037</v>
      </c>
      <c r="K219" s="369" t="s">
        <v>1975</v>
      </c>
      <c r="L219" s="369" t="s">
        <v>2034</v>
      </c>
      <c r="M219" s="369" t="s">
        <v>2038</v>
      </c>
      <c r="N219" s="369">
        <v>3</v>
      </c>
      <c r="O219" s="369" t="s">
        <v>2046</v>
      </c>
      <c r="P219" s="369" t="s">
        <v>2032</v>
      </c>
      <c r="Q219" s="369">
        <v>43</v>
      </c>
      <c r="R219" s="369">
        <v>0</v>
      </c>
      <c r="S219" s="369">
        <v>0</v>
      </c>
      <c r="T219" s="369">
        <v>0</v>
      </c>
      <c r="U219" s="369">
        <v>10</v>
      </c>
      <c r="V219" s="369" t="s">
        <v>1980</v>
      </c>
      <c r="W219" s="369" t="s">
        <v>1981</v>
      </c>
      <c r="X219" s="369" t="s">
        <v>1982</v>
      </c>
      <c r="Y219" s="369" t="s">
        <v>1983</v>
      </c>
      <c r="Z219" s="369" t="s">
        <v>1984</v>
      </c>
      <c r="AA219" s="369" t="s">
        <v>2004</v>
      </c>
      <c r="AB219" s="369" t="s">
        <v>1986</v>
      </c>
      <c r="AC219" s="369" t="s">
        <v>1656</v>
      </c>
      <c r="AD219" s="369" t="s">
        <v>2006</v>
      </c>
      <c r="AE219" s="369" t="s">
        <v>2007</v>
      </c>
      <c r="AF219" s="369" t="s">
        <v>2007</v>
      </c>
      <c r="AG219" s="369" t="s">
        <v>2008</v>
      </c>
      <c r="AH219" s="369">
        <v>0</v>
      </c>
      <c r="AI219" s="369">
        <v>12029</v>
      </c>
      <c r="AJ219" s="369">
        <v>12029</v>
      </c>
      <c r="AK219" s="370">
        <v>12029</v>
      </c>
      <c r="AL219" s="370">
        <v>12029</v>
      </c>
      <c r="AM219" s="370">
        <v>0</v>
      </c>
      <c r="AN219" s="370">
        <v>0</v>
      </c>
      <c r="AO219" s="370">
        <v>0</v>
      </c>
      <c r="AP219" s="370">
        <v>5909.27</v>
      </c>
      <c r="AQ219" s="370">
        <v>0</v>
      </c>
      <c r="AR219" s="370">
        <v>0</v>
      </c>
      <c r="AS219" s="370">
        <v>0</v>
      </c>
      <c r="AT219" s="370">
        <v>0</v>
      </c>
      <c r="AU219" s="370">
        <v>6118.82</v>
      </c>
      <c r="AV219" s="370">
        <v>0</v>
      </c>
      <c r="AW219" s="370">
        <v>0</v>
      </c>
      <c r="AX219" s="370">
        <v>0</v>
      </c>
      <c r="AY219" s="370">
        <v>0</v>
      </c>
      <c r="AZ219" s="370">
        <v>0</v>
      </c>
      <c r="BA219" s="370">
        <v>0</v>
      </c>
      <c r="BB219" s="370">
        <v>5909.27</v>
      </c>
      <c r="BC219" s="370">
        <v>0</v>
      </c>
      <c r="BD219" s="370">
        <v>0</v>
      </c>
      <c r="BE219" s="370">
        <v>0</v>
      </c>
      <c r="BF219" s="370">
        <v>0</v>
      </c>
      <c r="BG219" s="370">
        <v>6118.82</v>
      </c>
      <c r="BH219" s="370">
        <v>0</v>
      </c>
      <c r="BI219" s="370">
        <v>0</v>
      </c>
      <c r="BJ219" s="370">
        <v>0</v>
      </c>
      <c r="BK219" s="370">
        <v>0</v>
      </c>
      <c r="BL219" s="370">
        <v>0</v>
      </c>
      <c r="BM219" s="370">
        <v>0</v>
      </c>
      <c r="BN219" s="370">
        <v>5909.27</v>
      </c>
      <c r="BO219" s="370">
        <v>0</v>
      </c>
      <c r="BP219" s="370">
        <v>0</v>
      </c>
      <c r="BQ219" s="370">
        <v>0</v>
      </c>
      <c r="BR219" s="370">
        <v>0</v>
      </c>
      <c r="BS219" s="370">
        <v>6118.82</v>
      </c>
      <c r="BT219" s="370">
        <v>0</v>
      </c>
      <c r="BU219" s="370">
        <v>0</v>
      </c>
      <c r="BV219" s="370">
        <v>0</v>
      </c>
      <c r="BW219" s="370">
        <v>0</v>
      </c>
      <c r="BX219" s="370">
        <v>0</v>
      </c>
      <c r="BY219" s="370">
        <v>0</v>
      </c>
      <c r="BZ219" s="370">
        <v>5909.27</v>
      </c>
      <c r="CA219" s="370">
        <v>0</v>
      </c>
      <c r="CB219" s="370">
        <v>0</v>
      </c>
      <c r="CC219" s="370">
        <v>0</v>
      </c>
      <c r="CD219" s="370">
        <v>0</v>
      </c>
      <c r="CE219" s="370">
        <v>6118.82</v>
      </c>
      <c r="CF219" s="370">
        <v>0</v>
      </c>
      <c r="CG219" s="370">
        <v>0</v>
      </c>
      <c r="CH219" s="370">
        <v>0</v>
      </c>
      <c r="CI219" s="48" t="s">
        <v>1987</v>
      </c>
      <c r="CJ219" s="48" t="s">
        <v>1990</v>
      </c>
      <c r="CK219" s="48" t="s">
        <v>1993</v>
      </c>
      <c r="CL219" s="48" t="s">
        <v>1990</v>
      </c>
      <c r="CM219" s="48" t="s">
        <v>1990</v>
      </c>
      <c r="CN219" s="48" t="s">
        <v>1988</v>
      </c>
      <c r="CO219" s="10" t="str">
        <f t="shared" si="56"/>
        <v>2.1.4.1.1.6</v>
      </c>
      <c r="CP219" s="10" t="str">
        <f>+VLOOKUP(Tabla1[[#This Row],[ESPECÍFICA]],CLASIFICADOR_,2,0)</f>
        <v>2.1.4.1.1.6 - COMPENSACION VACACIONAL (VACACIONES TRUNCAS) AL PERSONAL ACTIVO</v>
      </c>
      <c r="CQ219" s="10" t="str">
        <f>+VLOOKUP(Tabla1[[#This Row],[ESPECÍFICA]],CLASIFICADOR_,3,0)</f>
        <v>02.SERVIR</v>
      </c>
      <c r="CR219" s="10" t="str">
        <f>+VLOOKUP(Tabla1[[#This Row],[ESPECÍFICA]],CLASIFICADOR_,4,0)</f>
        <v xml:space="preserve"> </v>
      </c>
      <c r="CS219" s="10">
        <f>+VLOOKUP(Tabla1[[#This Row],[ESPECÍFICA]],CLASIFICADOR_,5,0)</f>
        <v>0</v>
      </c>
      <c r="CT219" s="5" t="str">
        <f>+VLOOKUP(Tabla1[[#This Row],[ESPECÍFICA]],CLASIFICADOR_,6,0)</f>
        <v>N/R</v>
      </c>
      <c r="CU219" s="10" t="str">
        <f>+VLOOKUP(Tabla1[[#This Row],[ESPECÍFICA]],CLASIFICADOR_,7,0)</f>
        <v>N/R</v>
      </c>
      <c r="CV219" s="10">
        <f>+VLOOKUP(Tabla1[[#This Row],[ESPECÍFICA]],CLASIFICADOR_,8,0)</f>
        <v>0</v>
      </c>
      <c r="CW219" s="113" t="str">
        <f>+CONCATENATE("2.",Tabla1[[#This Row],[generica]])</f>
        <v>2.1.PERSONAL Y OBLIGACIONES SOCIALES</v>
      </c>
      <c r="CX219" s="10" t="str">
        <f t="shared" si="42"/>
        <v>0010-OA</v>
      </c>
      <c r="CY219" s="5" t="str">
        <f t="shared" si="43"/>
        <v>0010-OA</v>
      </c>
      <c r="CZ219" t="str">
        <f t="shared" si="44"/>
        <v>0010-OA</v>
      </c>
      <c r="DA219" s="113" t="str">
        <f>+CONCATENATE(Tabla1[[#This Row],[CC COMPLETO]],Tabla1[[#This Row],[ESPECÍFICA]])</f>
        <v>0010-OA2.1.4.1.1.6</v>
      </c>
      <c r="DB219" s="11">
        <f t="shared" si="45"/>
        <v>12028.09</v>
      </c>
      <c r="DC219" s="11">
        <f t="shared" si="46"/>
        <v>12028.09</v>
      </c>
      <c r="DD219" s="11">
        <f t="shared" si="47"/>
        <v>12028.09</v>
      </c>
      <c r="DE219" s="11">
        <f t="shared" si="48"/>
        <v>0</v>
      </c>
      <c r="DF219" s="11">
        <f t="shared" si="49"/>
        <v>0</v>
      </c>
      <c r="DG219" s="11">
        <f t="shared" si="50"/>
        <v>0.90999999999985448</v>
      </c>
      <c r="DH219" s="11">
        <f t="shared" si="51"/>
        <v>0.90999999999985448</v>
      </c>
      <c r="DI219" s="12">
        <f t="shared" si="52"/>
        <v>0</v>
      </c>
      <c r="DJ219" s="77">
        <f>+SUM(Tabla1[[#This Row],[EJECUTADO 01]:[EJECUTADO 06]])</f>
        <v>5909.27</v>
      </c>
      <c r="DK219" s="78">
        <f>+Tabla1[[#This Row],[mto_devenga_01]]</f>
        <v>0</v>
      </c>
      <c r="DL219" s="78">
        <f>+Tabla1[[#This Row],[mto_devenga_02]]</f>
        <v>0</v>
      </c>
      <c r="DM219" s="78">
        <f>+Tabla1[[#This Row],[mto_devenga_03]]</f>
        <v>0</v>
      </c>
      <c r="DN219" s="78">
        <f>+Tabla1[[#This Row],[mto_devenga_04]]</f>
        <v>5909.27</v>
      </c>
      <c r="DO219" s="78">
        <f>+Tabla1[[#This Row],[mto_devenga_05]]</f>
        <v>0</v>
      </c>
      <c r="DP219" s="76">
        <f>+Tabla1[[#This Row],[mto_devenga_06]]</f>
        <v>0</v>
      </c>
      <c r="DQ219" s="76">
        <f>+Tabla1[[#This Row],[mto_devenga_07]]</f>
        <v>0</v>
      </c>
      <c r="DR219" s="76">
        <f>+Tabla1[[#This Row],[mto_devenga_08]]</f>
        <v>0</v>
      </c>
      <c r="DS219" s="76">
        <f>+Tabla1[[#This Row],[mto_devenga_09]]</f>
        <v>6118.82</v>
      </c>
      <c r="DT219" s="76">
        <f>IFERROR(VLOOKUP(Tabla1[[#This Row],[COD SE]],PF_OCTUBRE,14,0),"0")</f>
        <v>0</v>
      </c>
      <c r="DU219" s="76">
        <f>IFERROR(VLOOKUP(Tabla1[[#This Row],[COD SE]],PF_OCTUBRE,15,0),"0")</f>
        <v>0</v>
      </c>
      <c r="DV219" s="76">
        <f>IFERROR(VLOOKUP(Tabla1[[#This Row],[COD SE]],PF_OCTUBRE,16,0),"0")</f>
        <v>0</v>
      </c>
      <c r="DW219" s="76">
        <f>+SUM(Tabla1[[#This Row],[EJECUTADO 01]:[PF DICIEMBRE
]])</f>
        <v>12028.09</v>
      </c>
      <c r="DX219" s="76">
        <f>IFERROR(VLOOKUP(Tabla1[[#This Row],[COD SE]],PF_OCTUBRE,18,0),"0")</f>
        <v>0</v>
      </c>
      <c r="DY219" s="76">
        <f>IFERROR(VLOOKUP(Tabla1[[#This Row],[COD SE]],PF_OCTUBRE,19,0),"0")</f>
        <v>0.91</v>
      </c>
      <c r="DZ219" s="76">
        <f>IFERROR(VLOOKUP(Tabla1[[#This Row],[COD SE]],PF_OCTUBRE,20,0),"0")</f>
        <v>0.91</v>
      </c>
      <c r="EA219" s="76">
        <f>+Tabla1[[#This Row],[TOTAL EJEC REAL]]+Tabla1[[#This Row],[SALDO FINAL]]</f>
        <v>12029</v>
      </c>
      <c r="EB219" s="76">
        <f>IFERROR(VLOOKUP(Tabla1[[#This Row],[COD SE]],PF_OCTUBRE,22,0),"0")</f>
        <v>0.91</v>
      </c>
      <c r="EC219" s="76">
        <f>+IFERROR(VLOOKUP(Tabla1[[#This Row],[COD SE]],SALDO_ESC_2,7,0),0)</f>
        <v>0</v>
      </c>
      <c r="ED219" s="76">
        <f>+IFERROR(VLOOKUP(Tabla1[[#This Row],[COD SE]],SALDO_ESC_3,7,0),0)</f>
        <v>0.91</v>
      </c>
      <c r="EE219" s="76">
        <f>+Tabla1[[#This Row],[mto_pim]]-Tabla1[[#This Row],[TRANSF ESC2 ]]</f>
        <v>12029</v>
      </c>
      <c r="EF219" s="76">
        <f>+Tabla1[[#This Row],[mto_pim]]-Tabla1[[#This Row],[TRANFS ESC 3 ]]</f>
        <v>12028.09</v>
      </c>
      <c r="EG219" s="76">
        <f>+IFERROR(VLOOKUP(Tabla1[[#This Row],[COD SE]],HISTORICO,4,0),0)</f>
        <v>0</v>
      </c>
      <c r="EH219" s="76">
        <f>+IFERROR(VLOOKUP(Tabla1[[#This Row],[COD SE]],HISTORICO,5,0),0)</f>
        <v>0</v>
      </c>
      <c r="EI219" s="76">
        <f>+IFERROR(VLOOKUP(Tabla1[[#This Row],[COD SE]],HISTORICO,6,0),0)</f>
        <v>0</v>
      </c>
      <c r="EJ219" s="76">
        <f>+IFERROR(VLOOKUP(Tabla1[[#This Row],[COD SE]],HISTORICO,7,0),0)</f>
        <v>0</v>
      </c>
      <c r="EK219" s="76">
        <f>+IFERROR(VLOOKUP(Tabla1[[#This Row],[COD SE]],HISTORICO,8,0),0)</f>
        <v>0</v>
      </c>
      <c r="EL219" s="76">
        <f>+IFERROR(VLOOKUP(Tabla1[[#This Row],[COD SE]],HISTORICO,9,0),0)</f>
        <v>0</v>
      </c>
      <c r="EM219" s="76">
        <f>+IFERROR(VLOOKUP(Tabla1[[#This Row],[COD SE]],HISTORICO,10,0),0)</f>
        <v>0</v>
      </c>
      <c r="EN219" s="76">
        <f>+IFERROR(VLOOKUP(Tabla1[[#This Row],[COD SE]],HISTORICO,11,0),0)</f>
        <v>0</v>
      </c>
      <c r="EO219" s="76">
        <f>+IFERROR(VLOOKUP(Tabla1[[#This Row],[COD SE]],HISTORICO,12,0),0)</f>
        <v>6119</v>
      </c>
      <c r="EP219" s="58">
        <f>+SUM(Tabla1[[#This Row],[EJECUTADO 01]:[EJECUTADO 03]])</f>
        <v>0</v>
      </c>
      <c r="EQ219" s="58">
        <f>+SUM(Tabla1[[#This Row],[EJECUTADO 04]:[EJECUTADO 06]])</f>
        <v>5909.27</v>
      </c>
      <c r="ER219" s="58">
        <f>+SUM(Tabla1[[#This Row],[EJECUTADO 07]:[EJECUTADO 09]])</f>
        <v>6118.82</v>
      </c>
      <c r="ES219" s="58">
        <f>+SUM(Tabla1[[#This Row],[PF OCTUBRE]:[PF DICIEMBRE
]])</f>
        <v>0</v>
      </c>
      <c r="ET219" s="58">
        <f>+SUM(Tabla1[[#This Row],[EJECUTADO 01]:[EJECUTADO 09]])</f>
        <v>12028.09</v>
      </c>
    </row>
    <row r="220" spans="1:150" x14ac:dyDescent="0.2">
      <c r="A220" s="369">
        <v>2025</v>
      </c>
      <c r="B220" s="369" t="s">
        <v>1969</v>
      </c>
      <c r="C220" s="369" t="s">
        <v>1970</v>
      </c>
      <c r="D220" s="369" t="s">
        <v>1971</v>
      </c>
      <c r="E220" s="369">
        <v>1650</v>
      </c>
      <c r="F220" s="369" t="s">
        <v>1599</v>
      </c>
      <c r="G220" s="369" t="s">
        <v>1999</v>
      </c>
      <c r="H220" s="369" t="s">
        <v>1606</v>
      </c>
      <c r="I220" s="369" t="s">
        <v>2000</v>
      </c>
      <c r="J220" s="369" t="s">
        <v>2037</v>
      </c>
      <c r="K220" s="369" t="s">
        <v>1975</v>
      </c>
      <c r="L220" s="369" t="s">
        <v>2034</v>
      </c>
      <c r="M220" s="369" t="s">
        <v>2038</v>
      </c>
      <c r="N220" s="369">
        <v>3</v>
      </c>
      <c r="O220" s="369" t="s">
        <v>2046</v>
      </c>
      <c r="P220" s="369" t="s">
        <v>2032</v>
      </c>
      <c r="Q220" s="369">
        <v>43</v>
      </c>
      <c r="R220" s="369">
        <v>0</v>
      </c>
      <c r="S220" s="369">
        <v>0</v>
      </c>
      <c r="T220" s="369">
        <v>0</v>
      </c>
      <c r="U220" s="369">
        <v>10</v>
      </c>
      <c r="V220" s="369" t="s">
        <v>1980</v>
      </c>
      <c r="W220" s="369" t="s">
        <v>1981</v>
      </c>
      <c r="X220" s="369" t="s">
        <v>1982</v>
      </c>
      <c r="Y220" s="369" t="s">
        <v>1983</v>
      </c>
      <c r="Z220" s="369" t="s">
        <v>1984</v>
      </c>
      <c r="AA220" s="369" t="s">
        <v>2004</v>
      </c>
      <c r="AB220" s="369" t="s">
        <v>1986</v>
      </c>
      <c r="AC220" s="369" t="s">
        <v>1672</v>
      </c>
      <c r="AD220" s="369" t="s">
        <v>1684</v>
      </c>
      <c r="AE220" s="369" t="s">
        <v>1716</v>
      </c>
      <c r="AF220" s="369" t="s">
        <v>1766</v>
      </c>
      <c r="AG220" s="369" t="s">
        <v>1767</v>
      </c>
      <c r="AH220" s="369">
        <v>6200</v>
      </c>
      <c r="AI220" s="369">
        <v>-5200</v>
      </c>
      <c r="AJ220" s="369">
        <v>1000</v>
      </c>
      <c r="AK220" s="370">
        <v>1000</v>
      </c>
      <c r="AL220" s="370">
        <v>1000</v>
      </c>
      <c r="AM220" s="370">
        <v>150</v>
      </c>
      <c r="AN220" s="370">
        <v>0</v>
      </c>
      <c r="AO220" s="370">
        <v>0</v>
      </c>
      <c r="AP220" s="370">
        <v>0</v>
      </c>
      <c r="AQ220" s="370">
        <v>255</v>
      </c>
      <c r="AR220" s="370">
        <v>0</v>
      </c>
      <c r="AS220" s="370">
        <v>0</v>
      </c>
      <c r="AT220" s="370">
        <v>0</v>
      </c>
      <c r="AU220" s="370">
        <v>0</v>
      </c>
      <c r="AV220" s="370">
        <v>0</v>
      </c>
      <c r="AW220" s="370">
        <v>0</v>
      </c>
      <c r="AX220" s="370">
        <v>0</v>
      </c>
      <c r="AY220" s="370">
        <v>150</v>
      </c>
      <c r="AZ220" s="370">
        <v>0</v>
      </c>
      <c r="BA220" s="370">
        <v>0</v>
      </c>
      <c r="BB220" s="370">
        <v>0</v>
      </c>
      <c r="BC220" s="370">
        <v>255</v>
      </c>
      <c r="BD220" s="370">
        <v>0</v>
      </c>
      <c r="BE220" s="370">
        <v>0</v>
      </c>
      <c r="BF220" s="370">
        <v>0</v>
      </c>
      <c r="BG220" s="370">
        <v>0</v>
      </c>
      <c r="BH220" s="370">
        <v>0</v>
      </c>
      <c r="BI220" s="370">
        <v>0</v>
      </c>
      <c r="BJ220" s="370">
        <v>0</v>
      </c>
      <c r="BK220" s="370">
        <v>150</v>
      </c>
      <c r="BL220" s="370">
        <v>0</v>
      </c>
      <c r="BM220" s="370">
        <v>0</v>
      </c>
      <c r="BN220" s="370">
        <v>0</v>
      </c>
      <c r="BO220" s="370">
        <v>255</v>
      </c>
      <c r="BP220" s="370">
        <v>0</v>
      </c>
      <c r="BQ220" s="370">
        <v>0</v>
      </c>
      <c r="BR220" s="370">
        <v>0</v>
      </c>
      <c r="BS220" s="370">
        <v>0</v>
      </c>
      <c r="BT220" s="370">
        <v>0</v>
      </c>
      <c r="BU220" s="370">
        <v>0</v>
      </c>
      <c r="BV220" s="370">
        <v>0</v>
      </c>
      <c r="BW220" s="370">
        <v>150</v>
      </c>
      <c r="BX220" s="370">
        <v>0</v>
      </c>
      <c r="BY220" s="370">
        <v>0</v>
      </c>
      <c r="BZ220" s="370">
        <v>0</v>
      </c>
      <c r="CA220" s="370">
        <v>255</v>
      </c>
      <c r="CB220" s="370">
        <v>0</v>
      </c>
      <c r="CC220" s="370">
        <v>0</v>
      </c>
      <c r="CD220" s="370">
        <v>0</v>
      </c>
      <c r="CE220" s="370">
        <v>0</v>
      </c>
      <c r="CF220" s="370">
        <v>0</v>
      </c>
      <c r="CG220" s="370">
        <v>0</v>
      </c>
      <c r="CH220" s="370">
        <v>0</v>
      </c>
      <c r="CI220" s="48" t="s">
        <v>1987</v>
      </c>
      <c r="CJ220" s="48" t="s">
        <v>1991</v>
      </c>
      <c r="CK220" s="48" t="s">
        <v>1990</v>
      </c>
      <c r="CL220" s="48" t="s">
        <v>2011</v>
      </c>
      <c r="CM220" s="48" t="s">
        <v>1993</v>
      </c>
      <c r="CN220" s="48" t="s">
        <v>1990</v>
      </c>
      <c r="CO220" s="10" t="str">
        <f t="shared" si="56"/>
        <v>2.3.1.5.4.1</v>
      </c>
      <c r="CP220" s="10" t="str">
        <f>+VLOOKUP(Tabla1[[#This Row],[ESPECÍFICA]],CLASIFICADOR_,2,0)</f>
        <v>2.3.1.5.4.1 - ELECTRICIDAD, ILUMINACION Y ELECTRONICA</v>
      </c>
      <c r="CQ220" s="10" t="str">
        <f>+VLOOKUP(Tabla1[[#This Row],[ESPECÍFICA]],CLASIFICADOR_,3,0)</f>
        <v>2.3.1.5 - MATERIALES Y  UTILES</v>
      </c>
      <c r="CR220" s="10" t="str">
        <f>+VLOOKUP(Tabla1[[#This Row],[ESPECÍFICA]],CLASIFICADOR_,4,0)</f>
        <v xml:space="preserve"> </v>
      </c>
      <c r="CS220" s="10">
        <f>+VLOOKUP(Tabla1[[#This Row],[ESPECÍFICA]],CLASIFICADOR_,5,0)</f>
        <v>0</v>
      </c>
      <c r="CT220" s="5" t="str">
        <f>+VLOOKUP(Tabla1[[#This Row],[ESPECÍFICA]],CLASIFICADOR_,6,0)</f>
        <v>N/R</v>
      </c>
      <c r="CU220" s="10" t="str">
        <f>+VLOOKUP(Tabla1[[#This Row],[ESPECÍFICA]],CLASIFICADOR_,7,0)</f>
        <v>N/R</v>
      </c>
      <c r="CV220" s="10">
        <f>+VLOOKUP(Tabla1[[#This Row],[ESPECÍFICA]],CLASIFICADOR_,8,0)</f>
        <v>0</v>
      </c>
      <c r="CW220" s="113" t="str">
        <f>+CONCATENATE("2.",Tabla1[[#This Row],[generica]])</f>
        <v>2.3.BIENES Y SERVICIOS</v>
      </c>
      <c r="CX220" s="10" t="str">
        <f t="shared" si="42"/>
        <v>0010-OA</v>
      </c>
      <c r="CY220" s="5" t="str">
        <f t="shared" si="43"/>
        <v>0010-OA</v>
      </c>
      <c r="CZ220" t="str">
        <f t="shared" si="44"/>
        <v>0010-OA</v>
      </c>
      <c r="DA220" s="113" t="str">
        <f>+CONCATENATE(Tabla1[[#This Row],[CC COMPLETO]],Tabla1[[#This Row],[ESPECÍFICA]])</f>
        <v>0010-OA2.3.1.5.4.1</v>
      </c>
      <c r="DB220" s="11">
        <f t="shared" si="45"/>
        <v>405</v>
      </c>
      <c r="DC220" s="11">
        <f t="shared" si="46"/>
        <v>405</v>
      </c>
      <c r="DD220" s="11">
        <f t="shared" si="47"/>
        <v>405</v>
      </c>
      <c r="DE220" s="11">
        <f t="shared" si="48"/>
        <v>0</v>
      </c>
      <c r="DF220" s="11">
        <f t="shared" si="49"/>
        <v>0</v>
      </c>
      <c r="DG220" s="11">
        <f t="shared" si="50"/>
        <v>595</v>
      </c>
      <c r="DH220" s="11">
        <f t="shared" si="51"/>
        <v>595</v>
      </c>
      <c r="DI220" s="12">
        <f t="shared" si="52"/>
        <v>6.5322580645161291E-2</v>
      </c>
      <c r="DJ220" s="77">
        <f>+SUM(Tabla1[[#This Row],[EJECUTADO 01]:[EJECUTADO 06]])</f>
        <v>405</v>
      </c>
      <c r="DK220" s="78">
        <f>+Tabla1[[#This Row],[mto_devenga_01]]</f>
        <v>150</v>
      </c>
      <c r="DL220" s="78">
        <f>+Tabla1[[#This Row],[mto_devenga_02]]</f>
        <v>0</v>
      </c>
      <c r="DM220" s="78">
        <f>+Tabla1[[#This Row],[mto_devenga_03]]</f>
        <v>0</v>
      </c>
      <c r="DN220" s="78">
        <f>+Tabla1[[#This Row],[mto_devenga_04]]</f>
        <v>0</v>
      </c>
      <c r="DO220" s="78">
        <f>+Tabla1[[#This Row],[mto_devenga_05]]</f>
        <v>255</v>
      </c>
      <c r="DP220" s="76">
        <f>+Tabla1[[#This Row],[mto_devenga_06]]</f>
        <v>0</v>
      </c>
      <c r="DQ220" s="76">
        <f>+Tabla1[[#This Row],[mto_devenga_07]]</f>
        <v>0</v>
      </c>
      <c r="DR220" s="76">
        <f>+Tabla1[[#This Row],[mto_devenga_08]]</f>
        <v>0</v>
      </c>
      <c r="DS220" s="76">
        <f>+Tabla1[[#This Row],[mto_devenga_09]]</f>
        <v>0</v>
      </c>
      <c r="DT220" s="76">
        <f>IFERROR(VLOOKUP(Tabla1[[#This Row],[COD SE]],PF_OCTUBRE,14,0),"0")</f>
        <v>90</v>
      </c>
      <c r="DU220" s="76">
        <f>IFERROR(VLOOKUP(Tabla1[[#This Row],[COD SE]],PF_OCTUBRE,15,0),"0")</f>
        <v>90</v>
      </c>
      <c r="DV220" s="76">
        <f>IFERROR(VLOOKUP(Tabla1[[#This Row],[COD SE]],PF_OCTUBRE,16,0),"0")</f>
        <v>415</v>
      </c>
      <c r="DW220" s="76">
        <f>+SUM(Tabla1[[#This Row],[EJECUTADO 01]:[PF DICIEMBRE
]])</f>
        <v>1000</v>
      </c>
      <c r="DX220" s="76">
        <f>IFERROR(VLOOKUP(Tabla1[[#This Row],[COD SE]],PF_OCTUBRE,18,0),"0")</f>
        <v>0</v>
      </c>
      <c r="DY220" s="76">
        <f>IFERROR(VLOOKUP(Tabla1[[#This Row],[COD SE]],PF_OCTUBRE,19,0),"0")</f>
        <v>0</v>
      </c>
      <c r="DZ220" s="76">
        <f>IFERROR(VLOOKUP(Tabla1[[#This Row],[COD SE]],PF_OCTUBRE,20,0),"0")</f>
        <v>0</v>
      </c>
      <c r="EA220" s="76">
        <f>+Tabla1[[#This Row],[TOTAL EJEC REAL]]+Tabla1[[#This Row],[SALDO FINAL]]</f>
        <v>1000</v>
      </c>
      <c r="EB220" s="76">
        <f>IFERROR(VLOOKUP(Tabla1[[#This Row],[COD SE]],PF_OCTUBRE,22,0),"0")</f>
        <v>415</v>
      </c>
      <c r="EC220" s="76">
        <f>+IFERROR(VLOOKUP(Tabla1[[#This Row],[COD SE]],SALDO_ESC_2,7,0),0)</f>
        <v>0</v>
      </c>
      <c r="ED220" s="76">
        <f>+IFERROR(VLOOKUP(Tabla1[[#This Row],[COD SE]],SALDO_ESC_3,7,0),0)</f>
        <v>0</v>
      </c>
      <c r="EE220" s="76">
        <f>+Tabla1[[#This Row],[mto_pim]]-Tabla1[[#This Row],[TRANSF ESC2 ]]</f>
        <v>1000</v>
      </c>
      <c r="EF220" s="76">
        <f>+Tabla1[[#This Row],[mto_pim]]-Tabla1[[#This Row],[TRANFS ESC 3 ]]</f>
        <v>1000</v>
      </c>
      <c r="EG220" s="76">
        <f>+IFERROR(VLOOKUP(Tabla1[[#This Row],[COD SE]],HISTORICO,4,0),0)</f>
        <v>0</v>
      </c>
      <c r="EH220" s="76">
        <f>+IFERROR(VLOOKUP(Tabla1[[#This Row],[COD SE]],HISTORICO,5,0),0)</f>
        <v>50</v>
      </c>
      <c r="EI220" s="76">
        <f>+IFERROR(VLOOKUP(Tabla1[[#This Row],[COD SE]],HISTORICO,6,0),0)</f>
        <v>2650</v>
      </c>
      <c r="EJ220" s="76">
        <f>+IFERROR(VLOOKUP(Tabla1[[#This Row],[COD SE]],HISTORICO,7,0),0)</f>
        <v>100</v>
      </c>
      <c r="EK220" s="76">
        <f>+IFERROR(VLOOKUP(Tabla1[[#This Row],[COD SE]],HISTORICO,8,0),0)</f>
        <v>100</v>
      </c>
      <c r="EL220" s="76">
        <f>+IFERROR(VLOOKUP(Tabla1[[#This Row],[COD SE]],HISTORICO,9,0),0)</f>
        <v>100</v>
      </c>
      <c r="EM220" s="76">
        <f>+IFERROR(VLOOKUP(Tabla1[[#This Row],[COD SE]],HISTORICO,10,0),0)</f>
        <v>0</v>
      </c>
      <c r="EN220" s="76">
        <f>+IFERROR(VLOOKUP(Tabla1[[#This Row],[COD SE]],HISTORICO,11,0),0)</f>
        <v>0</v>
      </c>
      <c r="EO220" s="76">
        <f>+IFERROR(VLOOKUP(Tabla1[[#This Row],[COD SE]],HISTORICO,12,0),0)</f>
        <v>150</v>
      </c>
      <c r="EP220" s="58">
        <f>+SUM(Tabla1[[#This Row],[EJECUTADO 01]:[EJECUTADO 03]])</f>
        <v>150</v>
      </c>
      <c r="EQ220" s="58">
        <f>+SUM(Tabla1[[#This Row],[EJECUTADO 04]:[EJECUTADO 06]])</f>
        <v>255</v>
      </c>
      <c r="ER220" s="58">
        <f>+SUM(Tabla1[[#This Row],[EJECUTADO 07]:[EJECUTADO 09]])</f>
        <v>0</v>
      </c>
      <c r="ES220" s="58">
        <f>+SUM(Tabla1[[#This Row],[PF OCTUBRE]:[PF DICIEMBRE
]])</f>
        <v>595</v>
      </c>
      <c r="ET220" s="58">
        <f>+SUM(Tabla1[[#This Row],[EJECUTADO 01]:[EJECUTADO 09]])</f>
        <v>405</v>
      </c>
    </row>
    <row r="221" spans="1:150" x14ac:dyDescent="0.2">
      <c r="A221" s="369">
        <v>2025</v>
      </c>
      <c r="B221" s="369" t="s">
        <v>1969</v>
      </c>
      <c r="C221" s="369" t="s">
        <v>1970</v>
      </c>
      <c r="D221" s="369" t="s">
        <v>1971</v>
      </c>
      <c r="E221" s="369">
        <v>1650</v>
      </c>
      <c r="F221" s="369" t="s">
        <v>1599</v>
      </c>
      <c r="G221" s="369" t="s">
        <v>1999</v>
      </c>
      <c r="H221" s="369" t="s">
        <v>1606</v>
      </c>
      <c r="I221" s="369" t="s">
        <v>2000</v>
      </c>
      <c r="J221" s="369" t="s">
        <v>2037</v>
      </c>
      <c r="K221" s="369" t="s">
        <v>1975</v>
      </c>
      <c r="L221" s="369" t="s">
        <v>2034</v>
      </c>
      <c r="M221" s="369" t="s">
        <v>2038</v>
      </c>
      <c r="N221" s="369">
        <v>3</v>
      </c>
      <c r="O221" s="369" t="s">
        <v>2046</v>
      </c>
      <c r="P221" s="369" t="s">
        <v>2032</v>
      </c>
      <c r="Q221" s="369">
        <v>43</v>
      </c>
      <c r="R221" s="369">
        <v>0</v>
      </c>
      <c r="S221" s="369">
        <v>0</v>
      </c>
      <c r="T221" s="369">
        <v>0</v>
      </c>
      <c r="U221" s="369">
        <v>10</v>
      </c>
      <c r="V221" s="369" t="s">
        <v>1980</v>
      </c>
      <c r="W221" s="369" t="s">
        <v>1981</v>
      </c>
      <c r="X221" s="369" t="s">
        <v>1982</v>
      </c>
      <c r="Y221" s="369" t="s">
        <v>1983</v>
      </c>
      <c r="Z221" s="369" t="s">
        <v>1984</v>
      </c>
      <c r="AA221" s="369" t="s">
        <v>2004</v>
      </c>
      <c r="AB221" s="369" t="s">
        <v>1986</v>
      </c>
      <c r="AC221" s="369" t="s">
        <v>1672</v>
      </c>
      <c r="AD221" s="369" t="s">
        <v>1673</v>
      </c>
      <c r="AE221" s="369" t="s">
        <v>1693</v>
      </c>
      <c r="AF221" s="369" t="s">
        <v>1694</v>
      </c>
      <c r="AG221" s="369" t="s">
        <v>1785</v>
      </c>
      <c r="AH221" s="369">
        <v>350000</v>
      </c>
      <c r="AI221" s="369">
        <v>-24625</v>
      </c>
      <c r="AJ221" s="369">
        <v>325375</v>
      </c>
      <c r="AK221" s="370">
        <v>325374.07</v>
      </c>
      <c r="AL221" s="370">
        <v>325374.07</v>
      </c>
      <c r="AM221" s="370">
        <v>304724.07</v>
      </c>
      <c r="AN221" s="370">
        <v>0</v>
      </c>
      <c r="AO221" s="370">
        <v>0</v>
      </c>
      <c r="AP221" s="370">
        <v>0</v>
      </c>
      <c r="AQ221" s="370">
        <v>0</v>
      </c>
      <c r="AR221" s="370">
        <v>0</v>
      </c>
      <c r="AS221" s="370">
        <v>20650</v>
      </c>
      <c r="AT221" s="370">
        <v>0</v>
      </c>
      <c r="AU221" s="370">
        <v>0</v>
      </c>
      <c r="AV221" s="370">
        <v>0</v>
      </c>
      <c r="AW221" s="370">
        <v>0</v>
      </c>
      <c r="AX221" s="370">
        <v>0</v>
      </c>
      <c r="AY221" s="370">
        <v>0</v>
      </c>
      <c r="AZ221" s="370">
        <v>0</v>
      </c>
      <c r="BA221" s="370">
        <v>0</v>
      </c>
      <c r="BB221" s="370">
        <v>33858.230000000003</v>
      </c>
      <c r="BC221" s="370">
        <v>33858.230000000003</v>
      </c>
      <c r="BD221" s="370">
        <v>33858.230000000003</v>
      </c>
      <c r="BE221" s="370">
        <v>54508.23</v>
      </c>
      <c r="BF221" s="370">
        <v>33858.230000000003</v>
      </c>
      <c r="BG221" s="370">
        <v>33858.230000000003</v>
      </c>
      <c r="BH221" s="370">
        <v>0</v>
      </c>
      <c r="BI221" s="370">
        <v>0</v>
      </c>
      <c r="BJ221" s="370">
        <v>0</v>
      </c>
      <c r="BK221" s="370">
        <v>0</v>
      </c>
      <c r="BL221" s="370">
        <v>0</v>
      </c>
      <c r="BM221" s="370">
        <v>0</v>
      </c>
      <c r="BN221" s="370">
        <v>0</v>
      </c>
      <c r="BO221" s="370">
        <v>33858.230000000003</v>
      </c>
      <c r="BP221" s="370">
        <v>67716.460000000006</v>
      </c>
      <c r="BQ221" s="370">
        <v>36808.230000000003</v>
      </c>
      <c r="BR221" s="370">
        <v>51558.23</v>
      </c>
      <c r="BS221" s="370">
        <v>33858.230000000003</v>
      </c>
      <c r="BT221" s="370">
        <v>0</v>
      </c>
      <c r="BU221" s="370">
        <v>0</v>
      </c>
      <c r="BV221" s="370">
        <v>0</v>
      </c>
      <c r="BW221" s="370">
        <v>203149.38</v>
      </c>
      <c r="BX221" s="370">
        <v>0</v>
      </c>
      <c r="BY221" s="370">
        <v>0</v>
      </c>
      <c r="BZ221" s="370">
        <v>0</v>
      </c>
      <c r="CA221" s="370">
        <v>0</v>
      </c>
      <c r="CB221" s="370">
        <v>0</v>
      </c>
      <c r="CC221" s="370">
        <v>20650</v>
      </c>
      <c r="CD221" s="370">
        <v>0</v>
      </c>
      <c r="CE221" s="370">
        <v>0</v>
      </c>
      <c r="CF221" s="370">
        <v>0</v>
      </c>
      <c r="CG221" s="370">
        <v>0</v>
      </c>
      <c r="CH221" s="370">
        <v>0</v>
      </c>
      <c r="CI221" s="48" t="s">
        <v>1987</v>
      </c>
      <c r="CJ221" s="48" t="s">
        <v>1991</v>
      </c>
      <c r="CK221" s="48" t="s">
        <v>1987</v>
      </c>
      <c r="CL221" s="48" t="s">
        <v>2011</v>
      </c>
      <c r="CM221" s="48" t="s">
        <v>1990</v>
      </c>
      <c r="CN221" s="48" t="s">
        <v>1990</v>
      </c>
      <c r="CO221" s="10" t="str">
        <f t="shared" si="56"/>
        <v>2.3.2.5.1.1</v>
      </c>
      <c r="CP221" s="10" t="str">
        <f>+VLOOKUP(Tabla1[[#This Row],[ESPECÍFICA]],CLASIFICADOR_,2,0)</f>
        <v>2.3.2.5.1.1 - DE EDIFICIOS Y ESTRUCTURAS</v>
      </c>
      <c r="CQ221" s="10" t="str">
        <f>+VLOOKUP(Tabla1[[#This Row],[ESPECÍFICA]],CLASIFICADOR_,3,0)</f>
        <v>2.3.2.5 - ALQUILERES DE MUEBLES E INMUEBLES</v>
      </c>
      <c r="CR221" s="10" t="str">
        <f>+VLOOKUP(Tabla1[[#This Row],[ESPECÍFICA]],CLASIFICADOR_,4,0)</f>
        <v xml:space="preserve"> </v>
      </c>
      <c r="CS221" s="10">
        <f>+VLOOKUP(Tabla1[[#This Row],[ESPECÍFICA]],CLASIFICADOR_,5,0)</f>
        <v>0</v>
      </c>
      <c r="CT221" s="5" t="str">
        <f>+VLOOKUP(Tabla1[[#This Row],[ESPECÍFICA]],CLASIFICADOR_,6,0)</f>
        <v>N/R</v>
      </c>
      <c r="CU221" s="10" t="str">
        <f>+VLOOKUP(Tabla1[[#This Row],[ESPECÍFICA]],CLASIFICADOR_,7,0)</f>
        <v>N/R</v>
      </c>
      <c r="CV221" s="10">
        <f>+VLOOKUP(Tabla1[[#This Row],[ESPECÍFICA]],CLASIFICADOR_,8,0)</f>
        <v>0</v>
      </c>
      <c r="CW221" s="113" t="str">
        <f>+CONCATENATE("2.",Tabla1[[#This Row],[generica]])</f>
        <v>2.3.BIENES Y SERVICIOS</v>
      </c>
      <c r="CX221" s="10" t="str">
        <f t="shared" si="42"/>
        <v>0010-OA</v>
      </c>
      <c r="CY221" s="5" t="str">
        <f t="shared" si="43"/>
        <v>0010-OA</v>
      </c>
      <c r="CZ221" t="str">
        <f t="shared" si="44"/>
        <v>0010-OA</v>
      </c>
      <c r="DA221" s="113" t="str">
        <f>+CONCATENATE(Tabla1[[#This Row],[CC COMPLETO]],Tabla1[[#This Row],[ESPECÍFICA]])</f>
        <v>0010-OA2.3.2.5.1.1</v>
      </c>
      <c r="DB221" s="11">
        <f t="shared" si="45"/>
        <v>325374.07</v>
      </c>
      <c r="DC221" s="11">
        <f t="shared" si="46"/>
        <v>223799.38000000003</v>
      </c>
      <c r="DD221" s="11">
        <f t="shared" si="47"/>
        <v>223799.38000000003</v>
      </c>
      <c r="DE221" s="11">
        <f t="shared" si="48"/>
        <v>0.92999999999301508</v>
      </c>
      <c r="DF221" s="11">
        <f t="shared" si="49"/>
        <v>0</v>
      </c>
      <c r="DG221" s="11">
        <f t="shared" si="50"/>
        <v>101574.68999999997</v>
      </c>
      <c r="DH221" s="11">
        <f t="shared" si="51"/>
        <v>101575.61999999997</v>
      </c>
      <c r="DI221" s="12">
        <f t="shared" si="52"/>
        <v>0.63942680000000007</v>
      </c>
      <c r="DJ221" s="77">
        <f>+SUM(Tabla1[[#This Row],[EJECUTADO 01]:[EJECUTADO 06]])</f>
        <v>101574.69</v>
      </c>
      <c r="DK221" s="78">
        <f>+Tabla1[[#This Row],[mto_devenga_01]]</f>
        <v>0</v>
      </c>
      <c r="DL221" s="78">
        <f>+Tabla1[[#This Row],[mto_devenga_02]]</f>
        <v>0</v>
      </c>
      <c r="DM221" s="78">
        <f>+Tabla1[[#This Row],[mto_devenga_03]]</f>
        <v>0</v>
      </c>
      <c r="DN221" s="78">
        <f>+Tabla1[[#This Row],[mto_devenga_04]]</f>
        <v>33858.230000000003</v>
      </c>
      <c r="DO221" s="78">
        <f>+Tabla1[[#This Row],[mto_devenga_05]]</f>
        <v>33858.230000000003</v>
      </c>
      <c r="DP221" s="76">
        <f>+Tabla1[[#This Row],[mto_devenga_06]]</f>
        <v>33858.230000000003</v>
      </c>
      <c r="DQ221" s="76">
        <f>+Tabla1[[#This Row],[mto_devenga_07]]</f>
        <v>54508.23</v>
      </c>
      <c r="DR221" s="76">
        <f>+Tabla1[[#This Row],[mto_devenga_08]]</f>
        <v>33858.230000000003</v>
      </c>
      <c r="DS221" s="76">
        <f>+Tabla1[[#This Row],[mto_devenga_09]]</f>
        <v>33858.230000000003</v>
      </c>
      <c r="DT221" s="76">
        <f>IFERROR(VLOOKUP(Tabla1[[#This Row],[COD SE]],PF_OCTUBRE,14,0),"0")</f>
        <v>33858.230000000003</v>
      </c>
      <c r="DU221" s="76">
        <f>IFERROR(VLOOKUP(Tabla1[[#This Row],[COD SE]],PF_OCTUBRE,15,0),"0")</f>
        <v>33858.230000000003</v>
      </c>
      <c r="DV221" s="76">
        <f>IFERROR(VLOOKUP(Tabla1[[#This Row],[COD SE]],PF_OCTUBRE,16,0),"0")</f>
        <v>33859.160000000003</v>
      </c>
      <c r="DW221" s="76">
        <f>+SUM(Tabla1[[#This Row],[EJECUTADO 01]:[PF DICIEMBRE
]])</f>
        <v>325375</v>
      </c>
      <c r="DX221" s="76">
        <f>IFERROR(VLOOKUP(Tabla1[[#This Row],[COD SE]],PF_OCTUBRE,18,0),"0")</f>
        <v>0</v>
      </c>
      <c r="DY221" s="76">
        <f>IFERROR(VLOOKUP(Tabla1[[#This Row],[COD SE]],PF_OCTUBRE,19,0),"0")</f>
        <v>0</v>
      </c>
      <c r="DZ221" s="76">
        <f>IFERROR(VLOOKUP(Tabla1[[#This Row],[COD SE]],PF_OCTUBRE,20,0),"0")</f>
        <v>0</v>
      </c>
      <c r="EA221" s="76">
        <f>+Tabla1[[#This Row],[TOTAL EJEC REAL]]+Tabla1[[#This Row],[SALDO FINAL]]</f>
        <v>325375</v>
      </c>
      <c r="EB221" s="76">
        <f>IFERROR(VLOOKUP(Tabla1[[#This Row],[COD SE]],PF_OCTUBRE,22,0),"0")</f>
        <v>33859.160000000003</v>
      </c>
      <c r="EC221" s="76">
        <f>+IFERROR(VLOOKUP(Tabla1[[#This Row],[COD SE]],SALDO_ESC_2,7,0),0)</f>
        <v>0</v>
      </c>
      <c r="ED221" s="76">
        <f>+IFERROR(VLOOKUP(Tabla1[[#This Row],[COD SE]],SALDO_ESC_3,7,0),0)</f>
        <v>0</v>
      </c>
      <c r="EE221" s="76">
        <f>+Tabla1[[#This Row],[mto_pim]]-Tabla1[[#This Row],[TRANSF ESC2 ]]</f>
        <v>325375</v>
      </c>
      <c r="EF221" s="76">
        <f>+Tabla1[[#This Row],[mto_pim]]-Tabla1[[#This Row],[TRANFS ESC 3 ]]</f>
        <v>325375</v>
      </c>
      <c r="EG221" s="76">
        <f>+IFERROR(VLOOKUP(Tabla1[[#This Row],[COD SE]],HISTORICO,4,0),0)</f>
        <v>0</v>
      </c>
      <c r="EH221" s="76">
        <f>+IFERROR(VLOOKUP(Tabla1[[#This Row],[COD SE]],HISTORICO,5,0),0)</f>
        <v>31000</v>
      </c>
      <c r="EI221" s="76">
        <f>+IFERROR(VLOOKUP(Tabla1[[#This Row],[COD SE]],HISTORICO,6,0),0)</f>
        <v>0</v>
      </c>
      <c r="EJ221" s="76">
        <f>+IFERROR(VLOOKUP(Tabla1[[#This Row],[COD SE]],HISTORICO,7,0),0)</f>
        <v>0</v>
      </c>
      <c r="EK221" s="76">
        <f>+IFERROR(VLOOKUP(Tabla1[[#This Row],[COD SE]],HISTORICO,8,0),0)</f>
        <v>33858.230000000003</v>
      </c>
      <c r="EL221" s="76">
        <f>+IFERROR(VLOOKUP(Tabla1[[#This Row],[COD SE]],HISTORICO,9,0),0)</f>
        <v>36477.230000000003</v>
      </c>
      <c r="EM221" s="76">
        <f>+IFERROR(VLOOKUP(Tabla1[[#This Row],[COD SE]],HISTORICO,10,0),0)</f>
        <v>54508.23</v>
      </c>
      <c r="EN221" s="76">
        <f>+IFERROR(VLOOKUP(Tabla1[[#This Row],[COD SE]],HISTORICO,11,0),0)</f>
        <v>33858.230000000003</v>
      </c>
      <c r="EO221" s="76">
        <f>+IFERROR(VLOOKUP(Tabla1[[#This Row],[COD SE]],HISTORICO,12,0),0)</f>
        <v>33858.230000000003</v>
      </c>
      <c r="EP221" s="58">
        <f>+SUM(Tabla1[[#This Row],[EJECUTADO 01]:[EJECUTADO 03]])</f>
        <v>0</v>
      </c>
      <c r="EQ221" s="58">
        <f>+SUM(Tabla1[[#This Row],[EJECUTADO 04]:[EJECUTADO 06]])</f>
        <v>101574.69</v>
      </c>
      <c r="ER221" s="58">
        <f>+SUM(Tabla1[[#This Row],[EJECUTADO 07]:[EJECUTADO 09]])</f>
        <v>122224.69</v>
      </c>
      <c r="ES221" s="58">
        <f>+SUM(Tabla1[[#This Row],[PF OCTUBRE]:[PF DICIEMBRE
]])</f>
        <v>101575.62000000001</v>
      </c>
      <c r="ET221" s="58">
        <f>+SUM(Tabla1[[#This Row],[EJECUTADO 01]:[EJECUTADO 09]])</f>
        <v>223799.38000000003</v>
      </c>
    </row>
    <row r="222" spans="1:150" x14ac:dyDescent="0.2">
      <c r="A222" s="369">
        <v>2025</v>
      </c>
      <c r="B222" s="369" t="s">
        <v>1969</v>
      </c>
      <c r="C222" s="369" t="s">
        <v>1970</v>
      </c>
      <c r="D222" s="369" t="s">
        <v>1971</v>
      </c>
      <c r="E222" s="369">
        <v>1650</v>
      </c>
      <c r="F222" s="369" t="s">
        <v>1599</v>
      </c>
      <c r="G222" s="369" t="s">
        <v>1999</v>
      </c>
      <c r="H222" s="369" t="s">
        <v>1606</v>
      </c>
      <c r="I222" s="369" t="s">
        <v>2000</v>
      </c>
      <c r="J222" s="369" t="s">
        <v>2037</v>
      </c>
      <c r="K222" s="369" t="s">
        <v>1975</v>
      </c>
      <c r="L222" s="369" t="s">
        <v>2034</v>
      </c>
      <c r="M222" s="369" t="s">
        <v>2038</v>
      </c>
      <c r="N222" s="369">
        <v>3</v>
      </c>
      <c r="O222" s="369" t="s">
        <v>2046</v>
      </c>
      <c r="P222" s="369" t="s">
        <v>2032</v>
      </c>
      <c r="Q222" s="369">
        <v>43</v>
      </c>
      <c r="R222" s="369">
        <v>0</v>
      </c>
      <c r="S222" s="369">
        <v>0</v>
      </c>
      <c r="T222" s="369">
        <v>0</v>
      </c>
      <c r="U222" s="369">
        <v>10</v>
      </c>
      <c r="V222" s="369" t="s">
        <v>1980</v>
      </c>
      <c r="W222" s="369" t="s">
        <v>1981</v>
      </c>
      <c r="X222" s="369" t="s">
        <v>1982</v>
      </c>
      <c r="Y222" s="369" t="s">
        <v>1983</v>
      </c>
      <c r="Z222" s="369" t="s">
        <v>1984</v>
      </c>
      <c r="AA222" s="369" t="s">
        <v>2004</v>
      </c>
      <c r="AB222" s="369" t="s">
        <v>1986</v>
      </c>
      <c r="AC222" s="369" t="s">
        <v>1672</v>
      </c>
      <c r="AD222" s="369" t="s">
        <v>1673</v>
      </c>
      <c r="AE222" s="369" t="s">
        <v>1786</v>
      </c>
      <c r="AF222" s="369" t="s">
        <v>1791</v>
      </c>
      <c r="AG222" s="369" t="s">
        <v>1795</v>
      </c>
      <c r="AH222" s="369">
        <v>27000</v>
      </c>
      <c r="AI222" s="369">
        <v>2456</v>
      </c>
      <c r="AJ222" s="369">
        <v>29456</v>
      </c>
      <c r="AK222" s="370">
        <v>29455.86</v>
      </c>
      <c r="AL222" s="370">
        <v>29455.86</v>
      </c>
      <c r="AM222" s="370">
        <v>0</v>
      </c>
      <c r="AN222" s="370">
        <v>0</v>
      </c>
      <c r="AO222" s="370">
        <v>0</v>
      </c>
      <c r="AP222" s="370">
        <v>0</v>
      </c>
      <c r="AQ222" s="370">
        <v>0</v>
      </c>
      <c r="AR222" s="370">
        <v>29455.86</v>
      </c>
      <c r="AS222" s="370">
        <v>0</v>
      </c>
      <c r="AT222" s="370">
        <v>0</v>
      </c>
      <c r="AU222" s="370">
        <v>0</v>
      </c>
      <c r="AV222" s="370">
        <v>0</v>
      </c>
      <c r="AW222" s="370">
        <v>0</v>
      </c>
      <c r="AX222" s="370">
        <v>0</v>
      </c>
      <c r="AY222" s="370">
        <v>0</v>
      </c>
      <c r="AZ222" s="370">
        <v>0</v>
      </c>
      <c r="BA222" s="370">
        <v>0</v>
      </c>
      <c r="BB222" s="370">
        <v>0</v>
      </c>
      <c r="BC222" s="370">
        <v>0</v>
      </c>
      <c r="BD222" s="370">
        <v>0</v>
      </c>
      <c r="BE222" s="370">
        <v>29455.86</v>
      </c>
      <c r="BF222" s="370">
        <v>0</v>
      </c>
      <c r="BG222" s="370">
        <v>0</v>
      </c>
      <c r="BH222" s="370">
        <v>0</v>
      </c>
      <c r="BI222" s="370">
        <v>0</v>
      </c>
      <c r="BJ222" s="370">
        <v>0</v>
      </c>
      <c r="BK222" s="370">
        <v>0</v>
      </c>
      <c r="BL222" s="370">
        <v>0</v>
      </c>
      <c r="BM222" s="370">
        <v>0</v>
      </c>
      <c r="BN222" s="370">
        <v>0</v>
      </c>
      <c r="BO222" s="370">
        <v>0</v>
      </c>
      <c r="BP222" s="370">
        <v>0</v>
      </c>
      <c r="BQ222" s="370">
        <v>29455.86</v>
      </c>
      <c r="BR222" s="370">
        <v>0</v>
      </c>
      <c r="BS222" s="370">
        <v>0</v>
      </c>
      <c r="BT222" s="370">
        <v>0</v>
      </c>
      <c r="BU222" s="370">
        <v>0</v>
      </c>
      <c r="BV222" s="370">
        <v>0</v>
      </c>
      <c r="BW222" s="370">
        <v>0</v>
      </c>
      <c r="BX222" s="370">
        <v>0</v>
      </c>
      <c r="BY222" s="370">
        <v>0</v>
      </c>
      <c r="BZ222" s="370">
        <v>0</v>
      </c>
      <c r="CA222" s="370">
        <v>0</v>
      </c>
      <c r="CB222" s="370">
        <v>29455.86</v>
      </c>
      <c r="CC222" s="370">
        <v>0</v>
      </c>
      <c r="CD222" s="370">
        <v>0</v>
      </c>
      <c r="CE222" s="370">
        <v>0</v>
      </c>
      <c r="CF222" s="370">
        <v>0</v>
      </c>
      <c r="CG222" s="370">
        <v>0</v>
      </c>
      <c r="CH222" s="370">
        <v>0</v>
      </c>
      <c r="CI222" s="48" t="s">
        <v>1987</v>
      </c>
      <c r="CJ222" s="48" t="s">
        <v>1991</v>
      </c>
      <c r="CK222" s="48" t="s">
        <v>1987</v>
      </c>
      <c r="CL222" s="48" t="s">
        <v>1988</v>
      </c>
      <c r="CM222" s="48" t="s">
        <v>1991</v>
      </c>
      <c r="CN222" s="48" t="s">
        <v>1998</v>
      </c>
      <c r="CO222" s="10" t="str">
        <f t="shared" si="56"/>
        <v>2.3.2.6.3.99</v>
      </c>
      <c r="CP222" s="10" t="str">
        <f>+VLOOKUP(Tabla1[[#This Row],[ESPECÍFICA]],CLASIFICADOR_,2,0)</f>
        <v>2.3.2.6.3.99 - OTROS SEGUROS DE  BIENES MUEBLES E INMUEBLES</v>
      </c>
      <c r="CQ222" s="10" t="str">
        <f>+VLOOKUP(Tabla1[[#This Row],[ESPECÍFICA]],CLASIFICADOR_,3,0)</f>
        <v>2.3.2.6 - SERVICIOS ADMINISTRATIVOS, FINANCIEROS Y DE SEGUROS</v>
      </c>
      <c r="CR222" s="10" t="str">
        <f>+VLOOKUP(Tabla1[[#This Row],[ESPECÍFICA]],CLASIFICADOR_,4,0)</f>
        <v xml:space="preserve"> </v>
      </c>
      <c r="CS222" s="10">
        <f>+VLOOKUP(Tabla1[[#This Row],[ESPECÍFICA]],CLASIFICADOR_,5,0)</f>
        <v>0</v>
      </c>
      <c r="CT222" s="5" t="str">
        <f>+VLOOKUP(Tabla1[[#This Row],[ESPECÍFICA]],CLASIFICADOR_,6,0)</f>
        <v>N/R</v>
      </c>
      <c r="CU222" s="10" t="str">
        <f>+VLOOKUP(Tabla1[[#This Row],[ESPECÍFICA]],CLASIFICADOR_,7,0)</f>
        <v>N/R</v>
      </c>
      <c r="CV222" s="10">
        <f>+VLOOKUP(Tabla1[[#This Row],[ESPECÍFICA]],CLASIFICADOR_,8,0)</f>
        <v>0</v>
      </c>
      <c r="CW222" s="113" t="str">
        <f>+CONCATENATE("2.",Tabla1[[#This Row],[generica]])</f>
        <v>2.3.BIENES Y SERVICIOS</v>
      </c>
      <c r="CX222" s="10" t="str">
        <f t="shared" si="42"/>
        <v>0010-OA</v>
      </c>
      <c r="CY222" s="5" t="str">
        <f t="shared" si="43"/>
        <v>0010-OA</v>
      </c>
      <c r="CZ222" t="str">
        <f t="shared" si="44"/>
        <v>0010-OA</v>
      </c>
      <c r="DA222" s="113" t="str">
        <f>+CONCATENATE(Tabla1[[#This Row],[CC COMPLETO]],Tabla1[[#This Row],[ESPECÍFICA]])</f>
        <v>0010-OA2.3.2.6.3.99</v>
      </c>
      <c r="DB222" s="11">
        <f t="shared" si="45"/>
        <v>29455.86</v>
      </c>
      <c r="DC222" s="11">
        <f t="shared" si="46"/>
        <v>29455.86</v>
      </c>
      <c r="DD222" s="11">
        <f t="shared" si="47"/>
        <v>29455.86</v>
      </c>
      <c r="DE222" s="11">
        <f t="shared" si="48"/>
        <v>0.13999999999941792</v>
      </c>
      <c r="DF222" s="11">
        <f t="shared" si="49"/>
        <v>0</v>
      </c>
      <c r="DG222" s="11">
        <f t="shared" si="50"/>
        <v>0</v>
      </c>
      <c r="DH222" s="11">
        <f t="shared" si="51"/>
        <v>0.13999999999941792</v>
      </c>
      <c r="DI222" s="12">
        <f t="shared" si="52"/>
        <v>1.0909577777777777</v>
      </c>
      <c r="DJ222" s="77">
        <f>+SUM(Tabla1[[#This Row],[EJECUTADO 01]:[EJECUTADO 06]])</f>
        <v>0</v>
      </c>
      <c r="DK222" s="78">
        <f>+Tabla1[[#This Row],[mto_devenga_01]]</f>
        <v>0</v>
      </c>
      <c r="DL222" s="78">
        <f>+Tabla1[[#This Row],[mto_devenga_02]]</f>
        <v>0</v>
      </c>
      <c r="DM222" s="78">
        <f>+Tabla1[[#This Row],[mto_devenga_03]]</f>
        <v>0</v>
      </c>
      <c r="DN222" s="78">
        <f>+Tabla1[[#This Row],[mto_devenga_04]]</f>
        <v>0</v>
      </c>
      <c r="DO222" s="78">
        <f>+Tabla1[[#This Row],[mto_devenga_05]]</f>
        <v>0</v>
      </c>
      <c r="DP222" s="76">
        <f>+Tabla1[[#This Row],[mto_devenga_06]]</f>
        <v>0</v>
      </c>
      <c r="DQ222" s="76">
        <f>+Tabla1[[#This Row],[mto_devenga_07]]</f>
        <v>29455.86</v>
      </c>
      <c r="DR222" s="76">
        <f>+Tabla1[[#This Row],[mto_devenga_08]]</f>
        <v>0</v>
      </c>
      <c r="DS222" s="76">
        <f>+Tabla1[[#This Row],[mto_devenga_09]]</f>
        <v>0</v>
      </c>
      <c r="DT222" s="76">
        <f>IFERROR(VLOOKUP(Tabla1[[#This Row],[COD SE]],PF_OCTUBRE,14,0),"0")</f>
        <v>0</v>
      </c>
      <c r="DU222" s="76">
        <f>IFERROR(VLOOKUP(Tabla1[[#This Row],[COD SE]],PF_OCTUBRE,15,0),"0")</f>
        <v>0</v>
      </c>
      <c r="DV222" s="76">
        <f>IFERROR(VLOOKUP(Tabla1[[#This Row],[COD SE]],PF_OCTUBRE,16,0),"0")</f>
        <v>0.14000000000000001</v>
      </c>
      <c r="DW222" s="76">
        <f>+SUM(Tabla1[[#This Row],[EJECUTADO 01]:[PF DICIEMBRE
]])</f>
        <v>29456</v>
      </c>
      <c r="DX222" s="76">
        <f>IFERROR(VLOOKUP(Tabla1[[#This Row],[COD SE]],PF_OCTUBRE,18,0),"0")</f>
        <v>0</v>
      </c>
      <c r="DY222" s="76">
        <f>IFERROR(VLOOKUP(Tabla1[[#This Row],[COD SE]],PF_OCTUBRE,19,0),"0")</f>
        <v>0</v>
      </c>
      <c r="DZ222" s="76">
        <f>IFERROR(VLOOKUP(Tabla1[[#This Row],[COD SE]],PF_OCTUBRE,20,0),"0")</f>
        <v>0</v>
      </c>
      <c r="EA222" s="76">
        <f>+Tabla1[[#This Row],[TOTAL EJEC REAL]]+Tabla1[[#This Row],[SALDO FINAL]]</f>
        <v>29456</v>
      </c>
      <c r="EB222" s="76">
        <f>IFERROR(VLOOKUP(Tabla1[[#This Row],[COD SE]],PF_OCTUBRE,22,0),"0")</f>
        <v>0.14000000000000001</v>
      </c>
      <c r="EC222" s="76">
        <f>+IFERROR(VLOOKUP(Tabla1[[#This Row],[COD SE]],SALDO_ESC_2,7,0),0)</f>
        <v>0</v>
      </c>
      <c r="ED222" s="76">
        <f>+IFERROR(VLOOKUP(Tabla1[[#This Row],[COD SE]],SALDO_ESC_3,7,0),0)</f>
        <v>0</v>
      </c>
      <c r="EE222" s="76">
        <f>+Tabla1[[#This Row],[mto_pim]]-Tabla1[[#This Row],[TRANSF ESC2 ]]</f>
        <v>29456</v>
      </c>
      <c r="EF222" s="76">
        <f>+Tabla1[[#This Row],[mto_pim]]-Tabla1[[#This Row],[TRANFS ESC 3 ]]</f>
        <v>29456</v>
      </c>
      <c r="EG222" s="76">
        <f>+IFERROR(VLOOKUP(Tabla1[[#This Row],[COD SE]],HISTORICO,4,0),0)</f>
        <v>0</v>
      </c>
      <c r="EH222" s="76">
        <f>+IFERROR(VLOOKUP(Tabla1[[#This Row],[COD SE]],HISTORICO,5,0),0)</f>
        <v>0</v>
      </c>
      <c r="EI222" s="76">
        <f>+IFERROR(VLOOKUP(Tabla1[[#This Row],[COD SE]],HISTORICO,6,0),0)</f>
        <v>0</v>
      </c>
      <c r="EJ222" s="76">
        <f>+IFERROR(VLOOKUP(Tabla1[[#This Row],[COD SE]],HISTORICO,7,0),0)</f>
        <v>0</v>
      </c>
      <c r="EK222" s="76">
        <f>+IFERROR(VLOOKUP(Tabla1[[#This Row],[COD SE]],HISTORICO,8,0),0)</f>
        <v>0</v>
      </c>
      <c r="EL222" s="76">
        <f>+IFERROR(VLOOKUP(Tabla1[[#This Row],[COD SE]],HISTORICO,9,0),0)</f>
        <v>0</v>
      </c>
      <c r="EM222" s="76">
        <f>+IFERROR(VLOOKUP(Tabla1[[#This Row],[COD SE]],HISTORICO,10,0),0)</f>
        <v>29456</v>
      </c>
      <c r="EN222" s="76">
        <f>+IFERROR(VLOOKUP(Tabla1[[#This Row],[COD SE]],HISTORICO,11,0),0)</f>
        <v>0</v>
      </c>
      <c r="EO222" s="76">
        <f>+IFERROR(VLOOKUP(Tabla1[[#This Row],[COD SE]],HISTORICO,12,0),0)</f>
        <v>0</v>
      </c>
      <c r="EP222" s="58">
        <f>+SUM(Tabla1[[#This Row],[EJECUTADO 01]:[EJECUTADO 03]])</f>
        <v>0</v>
      </c>
      <c r="EQ222" s="58">
        <f>+SUM(Tabla1[[#This Row],[EJECUTADO 04]:[EJECUTADO 06]])</f>
        <v>0</v>
      </c>
      <c r="ER222" s="58">
        <f>+SUM(Tabla1[[#This Row],[EJECUTADO 07]:[EJECUTADO 09]])</f>
        <v>29455.86</v>
      </c>
      <c r="ES222" s="58">
        <f>+SUM(Tabla1[[#This Row],[PF OCTUBRE]:[PF DICIEMBRE
]])</f>
        <v>0.14000000000000001</v>
      </c>
      <c r="ET222" s="58">
        <f>+SUM(Tabla1[[#This Row],[EJECUTADO 01]:[EJECUTADO 09]])</f>
        <v>29455.86</v>
      </c>
    </row>
    <row r="223" spans="1:150" x14ac:dyDescent="0.2">
      <c r="A223" s="369">
        <v>2025</v>
      </c>
      <c r="B223" s="369" t="s">
        <v>1969</v>
      </c>
      <c r="C223" s="369" t="s">
        <v>1970</v>
      </c>
      <c r="D223" s="369" t="s">
        <v>1971</v>
      </c>
      <c r="E223" s="369">
        <v>1650</v>
      </c>
      <c r="F223" s="369" t="s">
        <v>1599</v>
      </c>
      <c r="G223" s="369" t="s">
        <v>1999</v>
      </c>
      <c r="H223" s="369" t="s">
        <v>1606</v>
      </c>
      <c r="I223" s="369" t="s">
        <v>2000</v>
      </c>
      <c r="J223" s="369" t="s">
        <v>2037</v>
      </c>
      <c r="K223" s="369" t="s">
        <v>1975</v>
      </c>
      <c r="L223" s="369" t="s">
        <v>2034</v>
      </c>
      <c r="M223" s="369" t="s">
        <v>2038</v>
      </c>
      <c r="N223" s="369">
        <v>3</v>
      </c>
      <c r="O223" s="369" t="s">
        <v>2046</v>
      </c>
      <c r="P223" s="369" t="s">
        <v>2032</v>
      </c>
      <c r="Q223" s="369">
        <v>43</v>
      </c>
      <c r="R223" s="369">
        <v>0</v>
      </c>
      <c r="S223" s="369">
        <v>0</v>
      </c>
      <c r="T223" s="369">
        <v>0</v>
      </c>
      <c r="U223" s="369">
        <v>10</v>
      </c>
      <c r="V223" s="369" t="s">
        <v>1980</v>
      </c>
      <c r="W223" s="369" t="s">
        <v>1981</v>
      </c>
      <c r="X223" s="369" t="s">
        <v>1982</v>
      </c>
      <c r="Y223" s="369" t="s">
        <v>1983</v>
      </c>
      <c r="Z223" s="369" t="s">
        <v>1984</v>
      </c>
      <c r="AA223" s="369" t="s">
        <v>1985</v>
      </c>
      <c r="AB223" s="369" t="s">
        <v>1986</v>
      </c>
      <c r="AC223" s="369" t="s">
        <v>1643</v>
      </c>
      <c r="AD223" s="369" t="s">
        <v>1702</v>
      </c>
      <c r="AE223" s="369" t="s">
        <v>1703</v>
      </c>
      <c r="AF223" s="369" t="s">
        <v>2024</v>
      </c>
      <c r="AG223" s="369" t="s">
        <v>2348</v>
      </c>
      <c r="AH223" s="369">
        <v>0</v>
      </c>
      <c r="AI223" s="369">
        <v>4800</v>
      </c>
      <c r="AJ223" s="369">
        <v>4800</v>
      </c>
      <c r="AK223" s="370">
        <v>0</v>
      </c>
      <c r="AL223" s="370">
        <v>0</v>
      </c>
      <c r="AM223" s="370">
        <v>0</v>
      </c>
      <c r="AN223" s="370">
        <v>0</v>
      </c>
      <c r="AO223" s="370">
        <v>0</v>
      </c>
      <c r="AP223" s="370">
        <v>0</v>
      </c>
      <c r="AQ223" s="370">
        <v>0</v>
      </c>
      <c r="AR223" s="370">
        <v>0</v>
      </c>
      <c r="AS223" s="370">
        <v>0</v>
      </c>
      <c r="AT223" s="370">
        <v>0</v>
      </c>
      <c r="AU223" s="370">
        <v>0</v>
      </c>
      <c r="AV223" s="370">
        <v>0</v>
      </c>
      <c r="AW223" s="370">
        <v>0</v>
      </c>
      <c r="AX223" s="370">
        <v>0</v>
      </c>
      <c r="AY223" s="370">
        <v>0</v>
      </c>
      <c r="AZ223" s="370">
        <v>0</v>
      </c>
      <c r="BA223" s="370">
        <v>0</v>
      </c>
      <c r="BB223" s="370">
        <v>0</v>
      </c>
      <c r="BC223" s="370">
        <v>0</v>
      </c>
      <c r="BD223" s="370">
        <v>0</v>
      </c>
      <c r="BE223" s="370">
        <v>0</v>
      </c>
      <c r="BF223" s="370">
        <v>0</v>
      </c>
      <c r="BG223" s="370">
        <v>0</v>
      </c>
      <c r="BH223" s="370">
        <v>0</v>
      </c>
      <c r="BI223" s="370">
        <v>0</v>
      </c>
      <c r="BJ223" s="370">
        <v>0</v>
      </c>
      <c r="BK223" s="370">
        <v>0</v>
      </c>
      <c r="BL223" s="370">
        <v>0</v>
      </c>
      <c r="BM223" s="370">
        <v>0</v>
      </c>
      <c r="BN223" s="370">
        <v>0</v>
      </c>
      <c r="BO223" s="370">
        <v>0</v>
      </c>
      <c r="BP223" s="370">
        <v>0</v>
      </c>
      <c r="BQ223" s="370">
        <v>0</v>
      </c>
      <c r="BR223" s="370">
        <v>0</v>
      </c>
      <c r="BS223" s="370">
        <v>0</v>
      </c>
      <c r="BT223" s="370">
        <v>0</v>
      </c>
      <c r="BU223" s="370">
        <v>0</v>
      </c>
      <c r="BV223" s="370">
        <v>0</v>
      </c>
      <c r="BW223" s="370">
        <v>0</v>
      </c>
      <c r="BX223" s="370">
        <v>0</v>
      </c>
      <c r="BY223" s="370">
        <v>0</v>
      </c>
      <c r="BZ223" s="370">
        <v>0</v>
      </c>
      <c r="CA223" s="370">
        <v>0</v>
      </c>
      <c r="CB223" s="370">
        <v>0</v>
      </c>
      <c r="CC223" s="370">
        <v>0</v>
      </c>
      <c r="CD223" s="370">
        <v>0</v>
      </c>
      <c r="CE223" s="370">
        <v>0</v>
      </c>
      <c r="CF223" s="370">
        <v>0</v>
      </c>
      <c r="CG223" s="370">
        <v>0</v>
      </c>
      <c r="CH223" s="370">
        <v>0</v>
      </c>
      <c r="CI223" s="48" t="s">
        <v>1987</v>
      </c>
      <c r="CJ223" s="48" t="s">
        <v>1988</v>
      </c>
      <c r="CK223" s="48" t="s">
        <v>1991</v>
      </c>
      <c r="CL223" s="48" t="s">
        <v>1987</v>
      </c>
      <c r="CM223" s="48" t="s">
        <v>2005</v>
      </c>
      <c r="CN223" s="48" t="s">
        <v>1990</v>
      </c>
      <c r="CO223" s="10" t="str">
        <f>+CONCATENATE(CI223,".",CJ223,".",CK223,".",CL223,".",CM223,".",CN223)</f>
        <v>2.6.3.2.9.1</v>
      </c>
      <c r="CP223" s="10" t="str">
        <f>+VLOOKUP(Tabla1[[#This Row],[ESPECÍFICA]],CLASIFICADOR_,2,0)</f>
        <v>2.6.3.2.9.1 - AIRE ACONDICIONADO Y REFRIGERACION</v>
      </c>
      <c r="CQ223" s="10" t="str">
        <f>+VLOOKUP(Tabla1[[#This Row],[ESPECÍFICA]],CLASIFICADOR_,3,0)</f>
        <v>2.6.3.2 - ADQUISICION DE MAQUINARIAS, EQUIPO Y MOBILIARIO</v>
      </c>
      <c r="CR223" s="10" t="str">
        <f>+VLOOKUP(Tabla1[[#This Row],[ESPECÍFICA]],CLASIFICADOR_,4,0)</f>
        <v xml:space="preserve"> </v>
      </c>
      <c r="CS223" s="10">
        <f>+VLOOKUP(Tabla1[[#This Row],[ESPECÍFICA]],CLASIFICADOR_,5,0)</f>
        <v>0</v>
      </c>
      <c r="CT223" s="5" t="str">
        <f>+VLOOKUP(Tabla1[[#This Row],[ESPECÍFICA]],CLASIFICADOR_,6,0)</f>
        <v>N/R</v>
      </c>
      <c r="CU223" s="10" t="str">
        <f>+VLOOKUP(Tabla1[[#This Row],[ESPECÍFICA]],CLASIFICADOR_,7,0)</f>
        <v>N/R</v>
      </c>
      <c r="CV223" s="10">
        <f>+VLOOKUP(Tabla1[[#This Row],[ESPECÍFICA]],CLASIFICADOR_,8,0)</f>
        <v>0</v>
      </c>
      <c r="CW223" s="113" t="str">
        <f>+CONCATENATE("2.",Tabla1[[#This Row],[generica]])</f>
        <v>2.6.ADQUISICION DE ACTIVOS NO FINANCIEROS</v>
      </c>
      <c r="CX223" s="10" t="str">
        <f t="shared" si="42"/>
        <v>0010-OA</v>
      </c>
      <c r="CY223" s="5" t="str">
        <f t="shared" si="43"/>
        <v>0010-OA</v>
      </c>
      <c r="CZ223" t="str">
        <f t="shared" si="44"/>
        <v>0010-OA</v>
      </c>
      <c r="DA223" s="113" t="str">
        <f>+CONCATENATE(Tabla1[[#This Row],[CC COMPLETO]],Tabla1[[#This Row],[ESPECÍFICA]])</f>
        <v>0010-OA2.6.3.2.9.1</v>
      </c>
      <c r="DB223" s="11">
        <f t="shared" si="45"/>
        <v>0</v>
      </c>
      <c r="DC223" s="11">
        <f t="shared" si="46"/>
        <v>0</v>
      </c>
      <c r="DD223" s="11">
        <f t="shared" si="47"/>
        <v>0</v>
      </c>
      <c r="DE223" s="11">
        <f t="shared" si="48"/>
        <v>4800</v>
      </c>
      <c r="DF223" s="11">
        <f t="shared" si="49"/>
        <v>0</v>
      </c>
      <c r="DG223" s="11">
        <f t="shared" si="50"/>
        <v>0</v>
      </c>
      <c r="DH223" s="11">
        <f t="shared" si="51"/>
        <v>4800</v>
      </c>
      <c r="DI223" s="12">
        <f t="shared" si="52"/>
        <v>0</v>
      </c>
      <c r="DJ223" s="77">
        <f>+SUM(Tabla1[[#This Row],[EJECUTADO 01]:[EJECUTADO 06]])</f>
        <v>0</v>
      </c>
      <c r="DK223" s="78">
        <f>+Tabla1[[#This Row],[mto_devenga_01]]</f>
        <v>0</v>
      </c>
      <c r="DL223" s="78">
        <f>+Tabla1[[#This Row],[mto_devenga_02]]</f>
        <v>0</v>
      </c>
      <c r="DM223" s="78">
        <f>+Tabla1[[#This Row],[mto_devenga_03]]</f>
        <v>0</v>
      </c>
      <c r="DN223" s="78">
        <f>+Tabla1[[#This Row],[mto_devenga_04]]</f>
        <v>0</v>
      </c>
      <c r="DO223" s="78">
        <f>+Tabla1[[#This Row],[mto_devenga_05]]</f>
        <v>0</v>
      </c>
      <c r="DP223" s="76">
        <f>+Tabla1[[#This Row],[mto_devenga_06]]</f>
        <v>0</v>
      </c>
      <c r="DQ223" s="76">
        <f>+Tabla1[[#This Row],[mto_devenga_07]]</f>
        <v>0</v>
      </c>
      <c r="DR223" s="76">
        <f>+Tabla1[[#This Row],[mto_devenga_08]]</f>
        <v>0</v>
      </c>
      <c r="DS223" s="76">
        <f>+Tabla1[[#This Row],[mto_devenga_09]]</f>
        <v>0</v>
      </c>
      <c r="DT223" s="76" t="str">
        <f>IFERROR(VLOOKUP(Tabla1[[#This Row],[COD SE]],PF_OCTUBRE,14,0),"0")</f>
        <v>0</v>
      </c>
      <c r="DU223" s="76" t="str">
        <f>IFERROR(VLOOKUP(Tabla1[[#This Row],[COD SE]],PF_OCTUBRE,15,0),"0")</f>
        <v>0</v>
      </c>
      <c r="DV223" s="76" t="str">
        <f>IFERROR(VLOOKUP(Tabla1[[#This Row],[COD SE]],PF_OCTUBRE,16,0),"0")</f>
        <v>0</v>
      </c>
      <c r="DW223" s="76">
        <f>+SUM(Tabla1[[#This Row],[EJECUTADO 01]:[PF DICIEMBRE
]])</f>
        <v>0</v>
      </c>
      <c r="DX223" s="76" t="str">
        <f>IFERROR(VLOOKUP(Tabla1[[#This Row],[COD SE]],PF_OCTUBRE,18,0),"0")</f>
        <v>0</v>
      </c>
      <c r="DY223" s="76" t="str">
        <f>IFERROR(VLOOKUP(Tabla1[[#This Row],[COD SE]],PF_OCTUBRE,19,0),"0")</f>
        <v>0</v>
      </c>
      <c r="DZ223" s="76" t="str">
        <f>IFERROR(VLOOKUP(Tabla1[[#This Row],[COD SE]],PF_OCTUBRE,20,0),"0")</f>
        <v>0</v>
      </c>
      <c r="EA223" s="76">
        <f>+Tabla1[[#This Row],[TOTAL EJEC REAL]]+Tabla1[[#This Row],[SALDO FINAL]]</f>
        <v>0</v>
      </c>
      <c r="EB223" s="76" t="str">
        <f>IFERROR(VLOOKUP(Tabla1[[#This Row],[COD SE]],PF_OCTUBRE,22,0),"0")</f>
        <v>0</v>
      </c>
      <c r="EC223" s="76">
        <f>+IFERROR(VLOOKUP(Tabla1[[#This Row],[COD SE]],SALDO_ESC_2,7,0),0)</f>
        <v>0</v>
      </c>
      <c r="ED223" s="76">
        <f>+IFERROR(VLOOKUP(Tabla1[[#This Row],[COD SE]],SALDO_ESC_3,7,0),0)</f>
        <v>0</v>
      </c>
      <c r="EE223" s="76">
        <f>+Tabla1[[#This Row],[mto_pim]]-Tabla1[[#This Row],[TRANSF ESC2 ]]</f>
        <v>4800</v>
      </c>
      <c r="EF223" s="76">
        <f>+Tabla1[[#This Row],[mto_pim]]-Tabla1[[#This Row],[TRANFS ESC 3 ]]</f>
        <v>4800</v>
      </c>
      <c r="EG223" s="76">
        <f>+IFERROR(VLOOKUP(Tabla1[[#This Row],[COD SE]],HISTORICO,4,0),0)</f>
        <v>0</v>
      </c>
      <c r="EH223" s="76">
        <f>+IFERROR(VLOOKUP(Tabla1[[#This Row],[COD SE]],HISTORICO,5,0),0)</f>
        <v>0</v>
      </c>
      <c r="EI223" s="76">
        <f>+IFERROR(VLOOKUP(Tabla1[[#This Row],[COD SE]],HISTORICO,6,0),0)</f>
        <v>0</v>
      </c>
      <c r="EJ223" s="76">
        <f>+IFERROR(VLOOKUP(Tabla1[[#This Row],[COD SE]],HISTORICO,7,0),0)</f>
        <v>0</v>
      </c>
      <c r="EK223" s="76">
        <f>+IFERROR(VLOOKUP(Tabla1[[#This Row],[COD SE]],HISTORICO,8,0),0)</f>
        <v>0</v>
      </c>
      <c r="EL223" s="76">
        <f>+IFERROR(VLOOKUP(Tabla1[[#This Row],[COD SE]],HISTORICO,9,0),0)</f>
        <v>0</v>
      </c>
      <c r="EM223" s="76">
        <f>+IFERROR(VLOOKUP(Tabla1[[#This Row],[COD SE]],HISTORICO,10,0),0)</f>
        <v>0</v>
      </c>
      <c r="EN223" s="76">
        <f>+IFERROR(VLOOKUP(Tabla1[[#This Row],[COD SE]],HISTORICO,11,0),0)</f>
        <v>0</v>
      </c>
      <c r="EO223" s="76">
        <f>+IFERROR(VLOOKUP(Tabla1[[#This Row],[COD SE]],HISTORICO,12,0),0)</f>
        <v>0</v>
      </c>
      <c r="EP223" s="58">
        <f>+SUM(Tabla1[[#This Row],[EJECUTADO 01]:[EJECUTADO 03]])</f>
        <v>0</v>
      </c>
      <c r="EQ223" s="58">
        <f>+SUM(Tabla1[[#This Row],[EJECUTADO 04]:[EJECUTADO 06]])</f>
        <v>0</v>
      </c>
      <c r="ER223" s="58">
        <f>+SUM(Tabla1[[#This Row],[EJECUTADO 07]:[EJECUTADO 09]])</f>
        <v>0</v>
      </c>
      <c r="ES223" s="58">
        <f>+SUM(Tabla1[[#This Row],[PF OCTUBRE]:[PF DICIEMBRE
]])</f>
        <v>0</v>
      </c>
      <c r="ET223" s="58">
        <f>+SUM(Tabla1[[#This Row],[EJECUTADO 01]:[EJECUTADO 09]])</f>
        <v>0</v>
      </c>
    </row>
    <row r="224" spans="1:150" x14ac:dyDescent="0.2">
      <c r="A224" s="369">
        <v>2025</v>
      </c>
      <c r="B224" s="369" t="s">
        <v>1969</v>
      </c>
      <c r="C224" s="369" t="s">
        <v>1970</v>
      </c>
      <c r="D224" s="369" t="s">
        <v>1971</v>
      </c>
      <c r="E224" s="369">
        <v>1650</v>
      </c>
      <c r="F224" s="369" t="s">
        <v>1599</v>
      </c>
      <c r="G224" s="369" t="s">
        <v>1999</v>
      </c>
      <c r="H224" s="369" t="s">
        <v>1606</v>
      </c>
      <c r="I224" s="369" t="s">
        <v>2000</v>
      </c>
      <c r="J224" s="369" t="s">
        <v>2037</v>
      </c>
      <c r="K224" s="369" t="s">
        <v>1975</v>
      </c>
      <c r="L224" s="369" t="s">
        <v>2034</v>
      </c>
      <c r="M224" s="369" t="s">
        <v>2038</v>
      </c>
      <c r="N224" s="369">
        <v>3</v>
      </c>
      <c r="O224" s="369" t="s">
        <v>2046</v>
      </c>
      <c r="P224" s="369" t="s">
        <v>2032</v>
      </c>
      <c r="Q224" s="369">
        <v>43</v>
      </c>
      <c r="R224" s="369">
        <v>0</v>
      </c>
      <c r="S224" s="369">
        <v>0</v>
      </c>
      <c r="T224" s="369">
        <v>0</v>
      </c>
      <c r="U224" s="369">
        <v>10</v>
      </c>
      <c r="V224" s="369" t="s">
        <v>1980</v>
      </c>
      <c r="W224" s="369" t="s">
        <v>1981</v>
      </c>
      <c r="X224" s="369" t="s">
        <v>1982</v>
      </c>
      <c r="Y224" s="369" t="s">
        <v>1983</v>
      </c>
      <c r="Z224" s="369" t="s">
        <v>1984</v>
      </c>
      <c r="AA224" s="369" t="s">
        <v>2004</v>
      </c>
      <c r="AB224" s="369" t="s">
        <v>1986</v>
      </c>
      <c r="AC224" s="369" t="s">
        <v>1672</v>
      </c>
      <c r="AD224" s="369" t="s">
        <v>1684</v>
      </c>
      <c r="AE224" s="369" t="s">
        <v>1756</v>
      </c>
      <c r="AF224" s="369" t="s">
        <v>1756</v>
      </c>
      <c r="AG224" s="369" t="s">
        <v>1757</v>
      </c>
      <c r="AH224" s="369">
        <v>26500</v>
      </c>
      <c r="AI224" s="369">
        <v>-19870</v>
      </c>
      <c r="AJ224" s="369">
        <v>6630</v>
      </c>
      <c r="AK224" s="370">
        <v>6629.9</v>
      </c>
      <c r="AL224" s="370">
        <v>6629.9</v>
      </c>
      <c r="AM224" s="370">
        <v>0</v>
      </c>
      <c r="AN224" s="370">
        <v>0</v>
      </c>
      <c r="AO224" s="370">
        <v>0</v>
      </c>
      <c r="AP224" s="370">
        <v>0</v>
      </c>
      <c r="AQ224" s="370">
        <v>2699</v>
      </c>
      <c r="AR224" s="370">
        <v>0</v>
      </c>
      <c r="AS224" s="370">
        <v>0</v>
      </c>
      <c r="AT224" s="370">
        <v>3930.9</v>
      </c>
      <c r="AU224" s="370">
        <v>0</v>
      </c>
      <c r="AV224" s="370">
        <v>0</v>
      </c>
      <c r="AW224" s="370">
        <v>0</v>
      </c>
      <c r="AX224" s="370">
        <v>0</v>
      </c>
      <c r="AY224" s="370">
        <v>0</v>
      </c>
      <c r="AZ224" s="370">
        <v>0</v>
      </c>
      <c r="BA224" s="370">
        <v>0</v>
      </c>
      <c r="BB224" s="370">
        <v>0</v>
      </c>
      <c r="BC224" s="370">
        <v>2699</v>
      </c>
      <c r="BD224" s="370">
        <v>0</v>
      </c>
      <c r="BE224" s="370">
        <v>0</v>
      </c>
      <c r="BF224" s="370">
        <v>0</v>
      </c>
      <c r="BG224" s="370">
        <v>3930.9</v>
      </c>
      <c r="BH224" s="370">
        <v>0</v>
      </c>
      <c r="BI224" s="370">
        <v>0</v>
      </c>
      <c r="BJ224" s="370">
        <v>0</v>
      </c>
      <c r="BK224" s="370">
        <v>0</v>
      </c>
      <c r="BL224" s="370">
        <v>0</v>
      </c>
      <c r="BM224" s="370">
        <v>0</v>
      </c>
      <c r="BN224" s="370">
        <v>0</v>
      </c>
      <c r="BO224" s="370">
        <v>2699</v>
      </c>
      <c r="BP224" s="370">
        <v>0</v>
      </c>
      <c r="BQ224" s="370">
        <v>0</v>
      </c>
      <c r="BR224" s="370">
        <v>0</v>
      </c>
      <c r="BS224" s="370">
        <v>3930.9</v>
      </c>
      <c r="BT224" s="370">
        <v>0</v>
      </c>
      <c r="BU224" s="370">
        <v>0</v>
      </c>
      <c r="BV224" s="370">
        <v>0</v>
      </c>
      <c r="BW224" s="370">
        <v>0</v>
      </c>
      <c r="BX224" s="370">
        <v>0</v>
      </c>
      <c r="BY224" s="370">
        <v>0</v>
      </c>
      <c r="BZ224" s="370">
        <v>0</v>
      </c>
      <c r="CA224" s="370">
        <v>2699</v>
      </c>
      <c r="CB224" s="370">
        <v>0</v>
      </c>
      <c r="CC224" s="370">
        <v>0</v>
      </c>
      <c r="CD224" s="370">
        <v>3930.9</v>
      </c>
      <c r="CE224" s="370">
        <v>0</v>
      </c>
      <c r="CF224" s="370">
        <v>0</v>
      </c>
      <c r="CG224" s="370">
        <v>0</v>
      </c>
      <c r="CH224" s="370">
        <v>0</v>
      </c>
      <c r="CI224" s="48" t="s">
        <v>1987</v>
      </c>
      <c r="CJ224" s="48" t="s">
        <v>1991</v>
      </c>
      <c r="CK224" s="48" t="s">
        <v>1990</v>
      </c>
      <c r="CL224" s="48" t="s">
        <v>1990</v>
      </c>
      <c r="CM224" s="48" t="s">
        <v>1990</v>
      </c>
      <c r="CN224" s="48" t="s">
        <v>1990</v>
      </c>
      <c r="CO224" s="48" t="str">
        <f t="shared" ref="CO224:CO246" si="57">+CONCATENATE(CI224,".",CJ224,".",CK224,".",CL224,".",CM224,".",CN224)</f>
        <v>2.3.1.1.1.1</v>
      </c>
      <c r="CP224" s="48" t="str">
        <f>+VLOOKUP(Tabla1[[#This Row],[ESPECÍFICA]],CLASIFICADOR_,2,0)</f>
        <v>2.3.1.1.1.1 - ALIMENTOS Y BEBIDAS PARA CONSUMO HUMANO</v>
      </c>
      <c r="CQ224" s="48" t="str">
        <f>+VLOOKUP(Tabla1[[#This Row],[ESPECÍFICA]],CLASIFICADOR_,3,0)</f>
        <v>2.3.1.1 - ALIMENTOS Y BEBIDAS</v>
      </c>
      <c r="CR224" s="48" t="str">
        <f>+VLOOKUP(Tabla1[[#This Row],[ESPECÍFICA]],CLASIFICADOR_,4,0)</f>
        <v xml:space="preserve"> </v>
      </c>
      <c r="CS224" s="48">
        <f>+VLOOKUP(Tabla1[[#This Row],[ESPECÍFICA]],CLASIFICADOR_,5,0)</f>
        <v>0</v>
      </c>
      <c r="CT224" s="113" t="str">
        <f>+VLOOKUP(Tabla1[[#This Row],[ESPECÍFICA]],CLASIFICADOR_,6,0)</f>
        <v>N/R</v>
      </c>
      <c r="CU224" s="48" t="str">
        <f>+VLOOKUP(Tabla1[[#This Row],[ESPECÍFICA]],CLASIFICADOR_,7,0)</f>
        <v>N/R</v>
      </c>
      <c r="CV224" s="48">
        <f>+VLOOKUP(Tabla1[[#This Row],[ESPECÍFICA]],CLASIFICADOR_,8,0)</f>
        <v>0</v>
      </c>
      <c r="CW224" s="113" t="str">
        <f>+CONCATENATE("2.",Tabla1[[#This Row],[generica]])</f>
        <v>2.3.BIENES Y SERVICIOS</v>
      </c>
      <c r="CX224" s="48" t="str">
        <f t="shared" si="42"/>
        <v>0010-OA</v>
      </c>
      <c r="CY224" s="113" t="str">
        <f t="shared" si="43"/>
        <v>0010-OA</v>
      </c>
      <c r="CZ224" s="20" t="str">
        <f t="shared" si="44"/>
        <v>0010-OA</v>
      </c>
      <c r="DA224" s="113" t="str">
        <f>+CONCATENATE(Tabla1[[#This Row],[CC COMPLETO]],Tabla1[[#This Row],[ESPECÍFICA]])</f>
        <v>0010-OA2.3.1.1.1.1</v>
      </c>
      <c r="DB224" s="49">
        <f t="shared" si="45"/>
        <v>6629.9</v>
      </c>
      <c r="DC224" s="49">
        <f t="shared" si="46"/>
        <v>6629.9</v>
      </c>
      <c r="DD224" s="49">
        <f t="shared" si="47"/>
        <v>6629.9</v>
      </c>
      <c r="DE224" s="49">
        <f t="shared" si="48"/>
        <v>0.1000000000003638</v>
      </c>
      <c r="DF224" s="49">
        <f t="shared" si="49"/>
        <v>0</v>
      </c>
      <c r="DG224" s="49">
        <f t="shared" si="50"/>
        <v>0</v>
      </c>
      <c r="DH224" s="49">
        <f t="shared" si="51"/>
        <v>0.1000000000003638</v>
      </c>
      <c r="DI224" s="50">
        <f t="shared" si="52"/>
        <v>0.25018490566037732</v>
      </c>
      <c r="DJ224" s="78">
        <f>+SUM(Tabla1[[#This Row],[EJECUTADO 01]:[EJECUTADO 06]])</f>
        <v>2699</v>
      </c>
      <c r="DK224" s="78">
        <f>+Tabla1[[#This Row],[mto_devenga_01]]</f>
        <v>0</v>
      </c>
      <c r="DL224" s="78">
        <f>+Tabla1[[#This Row],[mto_devenga_02]]</f>
        <v>0</v>
      </c>
      <c r="DM224" s="78">
        <f>+Tabla1[[#This Row],[mto_devenga_03]]</f>
        <v>0</v>
      </c>
      <c r="DN224" s="78">
        <f>+Tabla1[[#This Row],[mto_devenga_04]]</f>
        <v>0</v>
      </c>
      <c r="DO224" s="78">
        <f>+Tabla1[[#This Row],[mto_devenga_05]]</f>
        <v>2699</v>
      </c>
      <c r="DP224" s="76">
        <f>+Tabla1[[#This Row],[mto_devenga_06]]</f>
        <v>0</v>
      </c>
      <c r="DQ224" s="76">
        <f>+Tabla1[[#This Row],[mto_devenga_07]]</f>
        <v>0</v>
      </c>
      <c r="DR224" s="76">
        <f>+Tabla1[[#This Row],[mto_devenga_08]]</f>
        <v>0</v>
      </c>
      <c r="DS224" s="76">
        <f>+Tabla1[[#This Row],[mto_devenga_09]]</f>
        <v>3930.9</v>
      </c>
      <c r="DT224" s="76">
        <f>IFERROR(VLOOKUP(Tabla1[[#This Row],[COD SE]],PF_OCTUBRE,14,0),"0")</f>
        <v>0</v>
      </c>
      <c r="DU224" s="76">
        <f>IFERROR(VLOOKUP(Tabla1[[#This Row],[COD SE]],PF_OCTUBRE,15,0),"0")</f>
        <v>0</v>
      </c>
      <c r="DV224" s="76">
        <f>IFERROR(VLOOKUP(Tabla1[[#This Row],[COD SE]],PF_OCTUBRE,16,0),"0")</f>
        <v>0.1</v>
      </c>
      <c r="DW224" s="76">
        <f>+SUM(Tabla1[[#This Row],[EJECUTADO 01]:[PF DICIEMBRE
]])</f>
        <v>6630</v>
      </c>
      <c r="DX224" s="76">
        <f>IFERROR(VLOOKUP(Tabla1[[#This Row],[COD SE]],PF_OCTUBRE,18,0),"0")</f>
        <v>0</v>
      </c>
      <c r="DY224" s="76">
        <f>IFERROR(VLOOKUP(Tabla1[[#This Row],[COD SE]],PF_OCTUBRE,19,0),"0")</f>
        <v>0</v>
      </c>
      <c r="DZ224" s="76">
        <f>IFERROR(VLOOKUP(Tabla1[[#This Row],[COD SE]],PF_OCTUBRE,20,0),"0")</f>
        <v>0</v>
      </c>
      <c r="EA224" s="76">
        <f>+Tabla1[[#This Row],[TOTAL EJEC REAL]]+Tabla1[[#This Row],[SALDO FINAL]]</f>
        <v>6630</v>
      </c>
      <c r="EB224" s="76">
        <f>IFERROR(VLOOKUP(Tabla1[[#This Row],[COD SE]],PF_OCTUBRE,22,0),"0")</f>
        <v>0.1</v>
      </c>
      <c r="EC224" s="76">
        <f>+IFERROR(VLOOKUP(Tabla1[[#This Row],[COD SE]],SALDO_ESC_2,7,0),0)</f>
        <v>0</v>
      </c>
      <c r="ED224" s="76">
        <f>+IFERROR(VLOOKUP(Tabla1[[#This Row],[COD SE]],SALDO_ESC_3,7,0),0)</f>
        <v>0</v>
      </c>
      <c r="EE224" s="76">
        <f>+Tabla1[[#This Row],[mto_pim]]-Tabla1[[#This Row],[TRANSF ESC2 ]]</f>
        <v>6630</v>
      </c>
      <c r="EF224" s="76">
        <f>+Tabla1[[#This Row],[mto_pim]]-Tabla1[[#This Row],[TRANFS ESC 3 ]]</f>
        <v>6630</v>
      </c>
      <c r="EG224" s="76">
        <f>+IFERROR(VLOOKUP(Tabla1[[#This Row],[COD SE]],HISTORICO,4,0),0)</f>
        <v>0</v>
      </c>
      <c r="EH224" s="76">
        <f>+IFERROR(VLOOKUP(Tabla1[[#This Row],[COD SE]],HISTORICO,5,0),0)</f>
        <v>0</v>
      </c>
      <c r="EI224" s="76">
        <f>+IFERROR(VLOOKUP(Tabla1[[#This Row],[COD SE]],HISTORICO,6,0),0)</f>
        <v>0</v>
      </c>
      <c r="EJ224" s="76">
        <f>+IFERROR(VLOOKUP(Tabla1[[#This Row],[COD SE]],HISTORICO,7,0),0)</f>
        <v>1500</v>
      </c>
      <c r="EK224" s="76">
        <f>+IFERROR(VLOOKUP(Tabla1[[#This Row],[COD SE]],HISTORICO,8,0),0)</f>
        <v>2500</v>
      </c>
      <c r="EL224" s="76">
        <f>+IFERROR(VLOOKUP(Tabla1[[#This Row],[COD SE]],HISTORICO,9,0),0)</f>
        <v>0</v>
      </c>
      <c r="EM224" s="76">
        <f>+IFERROR(VLOOKUP(Tabla1[[#This Row],[COD SE]],HISTORICO,10,0),0)</f>
        <v>0</v>
      </c>
      <c r="EN224" s="76">
        <f>+IFERROR(VLOOKUP(Tabla1[[#This Row],[COD SE]],HISTORICO,11,0),0)</f>
        <v>0</v>
      </c>
      <c r="EO224" s="76">
        <f>+IFERROR(VLOOKUP(Tabla1[[#This Row],[COD SE]],HISTORICO,12,0),0)</f>
        <v>3930.9</v>
      </c>
      <c r="EP224" s="58">
        <f>+SUM(Tabla1[[#This Row],[EJECUTADO 01]:[EJECUTADO 03]])</f>
        <v>0</v>
      </c>
      <c r="EQ224" s="58">
        <f>+SUM(Tabla1[[#This Row],[EJECUTADO 04]:[EJECUTADO 06]])</f>
        <v>2699</v>
      </c>
      <c r="ER224" s="58">
        <f>+SUM(Tabla1[[#This Row],[EJECUTADO 07]:[EJECUTADO 09]])</f>
        <v>3930.9</v>
      </c>
      <c r="ES224" s="58">
        <f>+SUM(Tabla1[[#This Row],[PF OCTUBRE]:[PF DICIEMBRE
]])</f>
        <v>0.1</v>
      </c>
      <c r="ET224" s="58">
        <f>+SUM(Tabla1[[#This Row],[EJECUTADO 01]:[EJECUTADO 09]])</f>
        <v>6629.9</v>
      </c>
    </row>
    <row r="225" spans="1:150" x14ac:dyDescent="0.2">
      <c r="A225" s="369">
        <v>2025</v>
      </c>
      <c r="B225" s="369" t="s">
        <v>1969</v>
      </c>
      <c r="C225" s="369" t="s">
        <v>1970</v>
      </c>
      <c r="D225" s="369" t="s">
        <v>1971</v>
      </c>
      <c r="E225" s="369">
        <v>1650</v>
      </c>
      <c r="F225" s="369" t="s">
        <v>1599</v>
      </c>
      <c r="G225" s="369" t="s">
        <v>1999</v>
      </c>
      <c r="H225" s="369" t="s">
        <v>1606</v>
      </c>
      <c r="I225" s="369" t="s">
        <v>2000</v>
      </c>
      <c r="J225" s="369" t="s">
        <v>2037</v>
      </c>
      <c r="K225" s="369" t="s">
        <v>1975</v>
      </c>
      <c r="L225" s="369" t="s">
        <v>2034</v>
      </c>
      <c r="M225" s="369" t="s">
        <v>2038</v>
      </c>
      <c r="N225" s="369">
        <v>3</v>
      </c>
      <c r="O225" s="369" t="s">
        <v>2046</v>
      </c>
      <c r="P225" s="369" t="s">
        <v>2032</v>
      </c>
      <c r="Q225" s="369">
        <v>43</v>
      </c>
      <c r="R225" s="369">
        <v>0</v>
      </c>
      <c r="S225" s="369">
        <v>0</v>
      </c>
      <c r="T225" s="369">
        <v>0</v>
      </c>
      <c r="U225" s="369">
        <v>10</v>
      </c>
      <c r="V225" s="369" t="s">
        <v>1980</v>
      </c>
      <c r="W225" s="369" t="s">
        <v>1981</v>
      </c>
      <c r="X225" s="369" t="s">
        <v>1982</v>
      </c>
      <c r="Y225" s="369" t="s">
        <v>1983</v>
      </c>
      <c r="Z225" s="369" t="s">
        <v>1984</v>
      </c>
      <c r="AA225" s="369" t="s">
        <v>2004</v>
      </c>
      <c r="AB225" s="369" t="s">
        <v>1986</v>
      </c>
      <c r="AC225" s="369" t="s">
        <v>1672</v>
      </c>
      <c r="AD225" s="369" t="s">
        <v>1684</v>
      </c>
      <c r="AE225" s="369" t="s">
        <v>1761</v>
      </c>
      <c r="AF225" s="369" t="s">
        <v>1762</v>
      </c>
      <c r="AG225" s="369" t="s">
        <v>1763</v>
      </c>
      <c r="AH225" s="369">
        <v>15000</v>
      </c>
      <c r="AI225" s="369">
        <v>0</v>
      </c>
      <c r="AJ225" s="369">
        <v>15000</v>
      </c>
      <c r="AK225" s="370">
        <v>12585.6</v>
      </c>
      <c r="AL225" s="370">
        <v>12585.6</v>
      </c>
      <c r="AM225" s="370">
        <v>12585.6</v>
      </c>
      <c r="AN225" s="370">
        <v>0</v>
      </c>
      <c r="AO225" s="370">
        <v>0</v>
      </c>
      <c r="AP225" s="370">
        <v>0</v>
      </c>
      <c r="AQ225" s="370">
        <v>0</v>
      </c>
      <c r="AR225" s="370">
        <v>0</v>
      </c>
      <c r="AS225" s="370">
        <v>0</v>
      </c>
      <c r="AT225" s="370">
        <v>0</v>
      </c>
      <c r="AU225" s="370">
        <v>0</v>
      </c>
      <c r="AV225" s="370">
        <v>0</v>
      </c>
      <c r="AW225" s="370">
        <v>0</v>
      </c>
      <c r="AX225" s="370">
        <v>0</v>
      </c>
      <c r="AY225" s="370">
        <v>0</v>
      </c>
      <c r="AZ225" s="370">
        <v>0</v>
      </c>
      <c r="BA225" s="370">
        <v>0</v>
      </c>
      <c r="BB225" s="370">
        <v>12585.6</v>
      </c>
      <c r="BC225" s="370">
        <v>0</v>
      </c>
      <c r="BD225" s="370">
        <v>0</v>
      </c>
      <c r="BE225" s="370">
        <v>0</v>
      </c>
      <c r="BF225" s="370">
        <v>0</v>
      </c>
      <c r="BG225" s="370">
        <v>0</v>
      </c>
      <c r="BH225" s="370">
        <v>0</v>
      </c>
      <c r="BI225" s="370">
        <v>0</v>
      </c>
      <c r="BJ225" s="370">
        <v>0</v>
      </c>
      <c r="BK225" s="370">
        <v>0</v>
      </c>
      <c r="BL225" s="370">
        <v>0</v>
      </c>
      <c r="BM225" s="370">
        <v>0</v>
      </c>
      <c r="BN225" s="370">
        <v>12585.6</v>
      </c>
      <c r="BO225" s="370">
        <v>0</v>
      </c>
      <c r="BP225" s="370">
        <v>0</v>
      </c>
      <c r="BQ225" s="370">
        <v>0</v>
      </c>
      <c r="BR225" s="370">
        <v>0</v>
      </c>
      <c r="BS225" s="370">
        <v>0</v>
      </c>
      <c r="BT225" s="370">
        <v>0</v>
      </c>
      <c r="BU225" s="370">
        <v>0</v>
      </c>
      <c r="BV225" s="370">
        <v>0</v>
      </c>
      <c r="BW225" s="370">
        <v>12585.6</v>
      </c>
      <c r="BX225" s="370">
        <v>0</v>
      </c>
      <c r="BY225" s="370">
        <v>0</v>
      </c>
      <c r="BZ225" s="370">
        <v>0</v>
      </c>
      <c r="CA225" s="370">
        <v>0</v>
      </c>
      <c r="CB225" s="370">
        <v>0</v>
      </c>
      <c r="CC225" s="370">
        <v>0</v>
      </c>
      <c r="CD225" s="370">
        <v>0</v>
      </c>
      <c r="CE225" s="370">
        <v>0</v>
      </c>
      <c r="CF225" s="370">
        <v>0</v>
      </c>
      <c r="CG225" s="370">
        <v>0</v>
      </c>
      <c r="CH225" s="370">
        <v>0</v>
      </c>
      <c r="CI225" s="48" t="s">
        <v>1987</v>
      </c>
      <c r="CJ225" s="48" t="s">
        <v>1991</v>
      </c>
      <c r="CK225" s="48" t="s">
        <v>1990</v>
      </c>
      <c r="CL225" s="48" t="s">
        <v>1991</v>
      </c>
      <c r="CM225" s="48" t="s">
        <v>1990</v>
      </c>
      <c r="CN225" s="48" t="s">
        <v>1990</v>
      </c>
      <c r="CO225" s="48" t="str">
        <f t="shared" si="57"/>
        <v>2.3.1.3.1.1</v>
      </c>
      <c r="CP225" s="48" t="str">
        <f>+VLOOKUP(Tabla1[[#This Row],[ESPECÍFICA]],CLASIFICADOR_,2,0)</f>
        <v>2.3.1.3.1.1 - COMBUSTIBLES Y CARBURANTES</v>
      </c>
      <c r="CQ225" s="48" t="str">
        <f>+VLOOKUP(Tabla1[[#This Row],[ESPECÍFICA]],CLASIFICADOR_,3,0)</f>
        <v>2.3.1.3 - COMBUSTIBLES, CARBURANTES, LUBRICANTES Y AFINES</v>
      </c>
      <c r="CR225" s="48" t="str">
        <f>+VLOOKUP(Tabla1[[#This Row],[ESPECÍFICA]],CLASIFICADOR_,4,0)</f>
        <v>Límite de Gasto</v>
      </c>
      <c r="CS225" s="48" t="str">
        <f>+VLOOKUP(Tabla1[[#This Row],[ESPECÍFICA]],CLASIFICADOR_,5,0)</f>
        <v>10.6 e)</v>
      </c>
      <c r="CT225" s="113" t="str">
        <f>+VLOOKUP(Tabla1[[#This Row],[ESPECÍFICA]],CLASIFICADOR_,6,0)</f>
        <v>N/R</v>
      </c>
      <c r="CU225" s="48" t="str">
        <f>+VLOOKUP(Tabla1[[#This Row],[ESPECÍFICA]],CLASIFICADOR_,7,0)</f>
        <v>N/R</v>
      </c>
      <c r="CV225" s="48">
        <f>+VLOOKUP(Tabla1[[#This Row],[ESPECÍFICA]],CLASIFICADOR_,8,0)</f>
        <v>0</v>
      </c>
      <c r="CW225" s="113" t="str">
        <f>+CONCATENATE("2.",Tabla1[[#This Row],[generica]])</f>
        <v>2.3.BIENES Y SERVICIOS</v>
      </c>
      <c r="CX225" s="48" t="str">
        <f t="shared" si="42"/>
        <v>0010-OA</v>
      </c>
      <c r="CY225" s="113" t="str">
        <f t="shared" si="43"/>
        <v>0010-OA</v>
      </c>
      <c r="CZ225" s="20" t="str">
        <f t="shared" si="44"/>
        <v>0010-OA</v>
      </c>
      <c r="DA225" s="113" t="str">
        <f>+CONCATENATE(Tabla1[[#This Row],[CC COMPLETO]],Tabla1[[#This Row],[ESPECÍFICA]])</f>
        <v>0010-OA2.3.1.3.1.1</v>
      </c>
      <c r="DB225" s="49">
        <f t="shared" si="45"/>
        <v>12585.6</v>
      </c>
      <c r="DC225" s="49">
        <f t="shared" si="46"/>
        <v>12585.6</v>
      </c>
      <c r="DD225" s="49">
        <f t="shared" si="47"/>
        <v>12585.6</v>
      </c>
      <c r="DE225" s="49">
        <f t="shared" si="48"/>
        <v>2414.3999999999996</v>
      </c>
      <c r="DF225" s="49">
        <f t="shared" si="49"/>
        <v>0</v>
      </c>
      <c r="DG225" s="49">
        <f t="shared" si="50"/>
        <v>0</v>
      </c>
      <c r="DH225" s="49">
        <f t="shared" si="51"/>
        <v>2414.3999999999996</v>
      </c>
      <c r="DI225" s="50">
        <f t="shared" si="52"/>
        <v>0.83904000000000001</v>
      </c>
      <c r="DJ225" s="78">
        <f>+SUM(Tabla1[[#This Row],[EJECUTADO 01]:[EJECUTADO 06]])</f>
        <v>12585.6</v>
      </c>
      <c r="DK225" s="78">
        <f>+Tabla1[[#This Row],[mto_devenga_01]]</f>
        <v>0</v>
      </c>
      <c r="DL225" s="78">
        <f>+Tabla1[[#This Row],[mto_devenga_02]]</f>
        <v>0</v>
      </c>
      <c r="DM225" s="78">
        <f>+Tabla1[[#This Row],[mto_devenga_03]]</f>
        <v>0</v>
      </c>
      <c r="DN225" s="78">
        <f>+Tabla1[[#This Row],[mto_devenga_04]]</f>
        <v>12585.6</v>
      </c>
      <c r="DO225" s="78">
        <f>+Tabla1[[#This Row],[mto_devenga_05]]</f>
        <v>0</v>
      </c>
      <c r="DP225" s="76">
        <f>+Tabla1[[#This Row],[mto_devenga_06]]</f>
        <v>0</v>
      </c>
      <c r="DQ225" s="76">
        <f>+Tabla1[[#This Row],[mto_devenga_07]]</f>
        <v>0</v>
      </c>
      <c r="DR225" s="76">
        <f>+Tabla1[[#This Row],[mto_devenga_08]]</f>
        <v>0</v>
      </c>
      <c r="DS225" s="76">
        <f>+Tabla1[[#This Row],[mto_devenga_09]]</f>
        <v>0</v>
      </c>
      <c r="DT225" s="76">
        <f>IFERROR(VLOOKUP(Tabla1[[#This Row],[COD SE]],PF_OCTUBRE,14,0),"0")</f>
        <v>0</v>
      </c>
      <c r="DU225" s="76">
        <f>IFERROR(VLOOKUP(Tabla1[[#This Row],[COD SE]],PF_OCTUBRE,15,0),"0")</f>
        <v>0</v>
      </c>
      <c r="DV225" s="76">
        <f>IFERROR(VLOOKUP(Tabla1[[#This Row],[COD SE]],PF_OCTUBRE,16,0),"0")</f>
        <v>2414.4</v>
      </c>
      <c r="DW225" s="76">
        <f>+SUM(Tabla1[[#This Row],[EJECUTADO 01]:[PF DICIEMBRE
]])</f>
        <v>15000</v>
      </c>
      <c r="DX225" s="76">
        <f>IFERROR(VLOOKUP(Tabla1[[#This Row],[COD SE]],PF_OCTUBRE,18,0),"0")</f>
        <v>0</v>
      </c>
      <c r="DY225" s="76">
        <f>IFERROR(VLOOKUP(Tabla1[[#This Row],[COD SE]],PF_OCTUBRE,19,0),"0")</f>
        <v>0</v>
      </c>
      <c r="DZ225" s="76">
        <f>IFERROR(VLOOKUP(Tabla1[[#This Row],[COD SE]],PF_OCTUBRE,20,0),"0")</f>
        <v>0</v>
      </c>
      <c r="EA225" s="76">
        <f>+Tabla1[[#This Row],[TOTAL EJEC REAL]]+Tabla1[[#This Row],[SALDO FINAL]]</f>
        <v>15000</v>
      </c>
      <c r="EB225" s="76">
        <f>IFERROR(VLOOKUP(Tabla1[[#This Row],[COD SE]],PF_OCTUBRE,22,0),"0")</f>
        <v>2414.4</v>
      </c>
      <c r="EC225" s="76">
        <f>+IFERROR(VLOOKUP(Tabla1[[#This Row],[COD SE]],SALDO_ESC_2,7,0),0)</f>
        <v>0</v>
      </c>
      <c r="ED225" s="76">
        <f>+IFERROR(VLOOKUP(Tabla1[[#This Row],[COD SE]],SALDO_ESC_3,7,0),0)</f>
        <v>0</v>
      </c>
      <c r="EE225" s="76">
        <f>+Tabla1[[#This Row],[mto_pim]]-Tabla1[[#This Row],[TRANSF ESC2 ]]</f>
        <v>15000</v>
      </c>
      <c r="EF225" s="76">
        <f>+Tabla1[[#This Row],[mto_pim]]-Tabla1[[#This Row],[TRANFS ESC 3 ]]</f>
        <v>15000</v>
      </c>
      <c r="EG225" s="76">
        <f>+IFERROR(VLOOKUP(Tabla1[[#This Row],[COD SE]],HISTORICO,4,0),0)</f>
        <v>0</v>
      </c>
      <c r="EH225" s="76">
        <f>+IFERROR(VLOOKUP(Tabla1[[#This Row],[COD SE]],HISTORICO,5,0),0)</f>
        <v>1100</v>
      </c>
      <c r="EI225" s="76">
        <f>+IFERROR(VLOOKUP(Tabla1[[#This Row],[COD SE]],HISTORICO,6,0),0)</f>
        <v>0</v>
      </c>
      <c r="EJ225" s="76">
        <f>+IFERROR(VLOOKUP(Tabla1[[#This Row],[COD SE]],HISTORICO,7,0),0)</f>
        <v>0</v>
      </c>
      <c r="EK225" s="76">
        <f>+IFERROR(VLOOKUP(Tabla1[[#This Row],[COD SE]],HISTORICO,8,0),0)</f>
        <v>0</v>
      </c>
      <c r="EL225" s="76">
        <f>+IFERROR(VLOOKUP(Tabla1[[#This Row],[COD SE]],HISTORICO,9,0),0)</f>
        <v>0</v>
      </c>
      <c r="EM225" s="76">
        <f>+IFERROR(VLOOKUP(Tabla1[[#This Row],[COD SE]],HISTORICO,10,0),0)</f>
        <v>0</v>
      </c>
      <c r="EN225" s="76">
        <f>+IFERROR(VLOOKUP(Tabla1[[#This Row],[COD SE]],HISTORICO,11,0),0)</f>
        <v>0</v>
      </c>
      <c r="EO225" s="76">
        <f>+IFERROR(VLOOKUP(Tabla1[[#This Row],[COD SE]],HISTORICO,12,0),0)</f>
        <v>0</v>
      </c>
      <c r="EP225" s="58">
        <f>+SUM(Tabla1[[#This Row],[EJECUTADO 01]:[EJECUTADO 03]])</f>
        <v>0</v>
      </c>
      <c r="EQ225" s="58">
        <f>+SUM(Tabla1[[#This Row],[EJECUTADO 04]:[EJECUTADO 06]])</f>
        <v>12585.6</v>
      </c>
      <c r="ER225" s="58">
        <f>+SUM(Tabla1[[#This Row],[EJECUTADO 07]:[EJECUTADO 09]])</f>
        <v>0</v>
      </c>
      <c r="ES225" s="58">
        <f>+SUM(Tabla1[[#This Row],[PF OCTUBRE]:[PF DICIEMBRE
]])</f>
        <v>2414.4</v>
      </c>
      <c r="ET225" s="58">
        <f>+SUM(Tabla1[[#This Row],[EJECUTADO 01]:[EJECUTADO 09]])</f>
        <v>12585.6</v>
      </c>
    </row>
    <row r="226" spans="1:150" x14ac:dyDescent="0.2">
      <c r="A226" s="369">
        <v>2025</v>
      </c>
      <c r="B226" s="369" t="s">
        <v>1969</v>
      </c>
      <c r="C226" s="369" t="s">
        <v>1970</v>
      </c>
      <c r="D226" s="369" t="s">
        <v>1971</v>
      </c>
      <c r="E226" s="369">
        <v>1650</v>
      </c>
      <c r="F226" s="369" t="s">
        <v>1599</v>
      </c>
      <c r="G226" s="369" t="s">
        <v>1999</v>
      </c>
      <c r="H226" s="369" t="s">
        <v>1606</v>
      </c>
      <c r="I226" s="369" t="s">
        <v>2000</v>
      </c>
      <c r="J226" s="369" t="s">
        <v>2037</v>
      </c>
      <c r="K226" s="369" t="s">
        <v>1975</v>
      </c>
      <c r="L226" s="369" t="s">
        <v>2034</v>
      </c>
      <c r="M226" s="369" t="s">
        <v>2038</v>
      </c>
      <c r="N226" s="369">
        <v>3</v>
      </c>
      <c r="O226" s="369" t="s">
        <v>2046</v>
      </c>
      <c r="P226" s="369" t="s">
        <v>2032</v>
      </c>
      <c r="Q226" s="369">
        <v>43</v>
      </c>
      <c r="R226" s="369">
        <v>0</v>
      </c>
      <c r="S226" s="369">
        <v>0</v>
      </c>
      <c r="T226" s="369">
        <v>0</v>
      </c>
      <c r="U226" s="369">
        <v>10</v>
      </c>
      <c r="V226" s="369" t="s">
        <v>1980</v>
      </c>
      <c r="W226" s="369" t="s">
        <v>1981</v>
      </c>
      <c r="X226" s="369" t="s">
        <v>1982</v>
      </c>
      <c r="Y226" s="369" t="s">
        <v>1983</v>
      </c>
      <c r="Z226" s="369" t="s">
        <v>1984</v>
      </c>
      <c r="AA226" s="369" t="s">
        <v>2004</v>
      </c>
      <c r="AB226" s="369" t="s">
        <v>1986</v>
      </c>
      <c r="AC226" s="369" t="s">
        <v>1672</v>
      </c>
      <c r="AD226" s="369" t="s">
        <v>1684</v>
      </c>
      <c r="AE226" s="369" t="s">
        <v>1719</v>
      </c>
      <c r="AF226" s="369" t="s">
        <v>1720</v>
      </c>
      <c r="AG226" s="369" t="s">
        <v>1768</v>
      </c>
      <c r="AH226" s="369">
        <v>1000</v>
      </c>
      <c r="AI226" s="369">
        <v>0</v>
      </c>
      <c r="AJ226" s="369">
        <v>1000</v>
      </c>
      <c r="AK226" s="370">
        <v>999</v>
      </c>
      <c r="AL226" s="370">
        <v>999</v>
      </c>
      <c r="AM226" s="370">
        <v>0</v>
      </c>
      <c r="AN226" s="370">
        <v>0</v>
      </c>
      <c r="AO226" s="370">
        <v>0</v>
      </c>
      <c r="AP226" s="370">
        <v>0</v>
      </c>
      <c r="AQ226" s="370">
        <v>0</v>
      </c>
      <c r="AR226" s="370">
        <v>0</v>
      </c>
      <c r="AS226" s="370">
        <v>999</v>
      </c>
      <c r="AT226" s="370">
        <v>0</v>
      </c>
      <c r="AU226" s="370">
        <v>0</v>
      </c>
      <c r="AV226" s="370">
        <v>0</v>
      </c>
      <c r="AW226" s="370">
        <v>0</v>
      </c>
      <c r="AX226" s="370">
        <v>0</v>
      </c>
      <c r="AY226" s="370">
        <v>0</v>
      </c>
      <c r="AZ226" s="370">
        <v>0</v>
      </c>
      <c r="BA226" s="370">
        <v>0</v>
      </c>
      <c r="BB226" s="370">
        <v>0</v>
      </c>
      <c r="BC226" s="370">
        <v>0</v>
      </c>
      <c r="BD226" s="370">
        <v>0</v>
      </c>
      <c r="BE226" s="370">
        <v>0</v>
      </c>
      <c r="BF226" s="370">
        <v>0</v>
      </c>
      <c r="BG226" s="370">
        <v>999</v>
      </c>
      <c r="BH226" s="370">
        <v>0</v>
      </c>
      <c r="BI226" s="370">
        <v>0</v>
      </c>
      <c r="BJ226" s="370">
        <v>0</v>
      </c>
      <c r="BK226" s="370">
        <v>0</v>
      </c>
      <c r="BL226" s="370">
        <v>0</v>
      </c>
      <c r="BM226" s="370">
        <v>0</v>
      </c>
      <c r="BN226" s="370">
        <v>0</v>
      </c>
      <c r="BO226" s="370">
        <v>0</v>
      </c>
      <c r="BP226" s="370">
        <v>0</v>
      </c>
      <c r="BQ226" s="370">
        <v>0</v>
      </c>
      <c r="BR226" s="370">
        <v>0</v>
      </c>
      <c r="BS226" s="370">
        <v>999</v>
      </c>
      <c r="BT226" s="370">
        <v>0</v>
      </c>
      <c r="BU226" s="370">
        <v>0</v>
      </c>
      <c r="BV226" s="370">
        <v>0</v>
      </c>
      <c r="BW226" s="370">
        <v>0</v>
      </c>
      <c r="BX226" s="370">
        <v>0</v>
      </c>
      <c r="BY226" s="370">
        <v>0</v>
      </c>
      <c r="BZ226" s="370">
        <v>0</v>
      </c>
      <c r="CA226" s="370">
        <v>0</v>
      </c>
      <c r="CB226" s="370">
        <v>0</v>
      </c>
      <c r="CC226" s="370">
        <v>999</v>
      </c>
      <c r="CD226" s="370">
        <v>0</v>
      </c>
      <c r="CE226" s="370">
        <v>0</v>
      </c>
      <c r="CF226" s="370">
        <v>0</v>
      </c>
      <c r="CG226" s="370">
        <v>0</v>
      </c>
      <c r="CH226" s="370">
        <v>0</v>
      </c>
      <c r="CI226" s="48" t="s">
        <v>1987</v>
      </c>
      <c r="CJ226" s="48" t="s">
        <v>1991</v>
      </c>
      <c r="CK226" s="48" t="s">
        <v>1990</v>
      </c>
      <c r="CL226" s="48" t="s">
        <v>1988</v>
      </c>
      <c r="CM226" s="48" t="s">
        <v>1990</v>
      </c>
      <c r="CN226" s="48" t="s">
        <v>1990</v>
      </c>
      <c r="CO226" s="48" t="str">
        <f t="shared" si="57"/>
        <v>2.3.1.6.1.1</v>
      </c>
      <c r="CP226" s="48" t="str">
        <f>+VLOOKUP(Tabla1[[#This Row],[ESPECÍFICA]],CLASIFICADOR_,2,0)</f>
        <v>2.3.1.6.1.1 - DE VEHICULOS</v>
      </c>
      <c r="CQ226" s="48" t="str">
        <f>+VLOOKUP(Tabla1[[#This Row],[ESPECÍFICA]],CLASIFICADOR_,3,0)</f>
        <v>2.3.1.6 - REPUESTOS Y ACCESORIOS</v>
      </c>
      <c r="CR226" s="48" t="str">
        <f>+VLOOKUP(Tabla1[[#This Row],[ESPECÍFICA]],CLASIFICADOR_,4,0)</f>
        <v xml:space="preserve"> </v>
      </c>
      <c r="CS226" s="48">
        <f>+VLOOKUP(Tabla1[[#This Row],[ESPECÍFICA]],CLASIFICADOR_,5,0)</f>
        <v>0</v>
      </c>
      <c r="CT226" s="113" t="str">
        <f>+VLOOKUP(Tabla1[[#This Row],[ESPECÍFICA]],CLASIFICADOR_,6,0)</f>
        <v>Partidas restringidas</v>
      </c>
      <c r="CU226" s="48" t="str">
        <f>+VLOOKUP(Tabla1[[#This Row],[ESPECÍFICA]],CLASIFICADOR_,7,0)</f>
        <v>9.6 Hasta el 1er Semestre</v>
      </c>
      <c r="CV226" s="48">
        <f>+VLOOKUP(Tabla1[[#This Row],[ESPECÍFICA]],CLASIFICADOR_,8,0)</f>
        <v>1</v>
      </c>
      <c r="CW226" s="113" t="str">
        <f>+CONCATENATE("2.",Tabla1[[#This Row],[generica]])</f>
        <v>2.3.BIENES Y SERVICIOS</v>
      </c>
      <c r="CX226" s="48" t="str">
        <f t="shared" si="42"/>
        <v>0010-OA</v>
      </c>
      <c r="CY226" s="113" t="str">
        <f t="shared" si="43"/>
        <v>0010-OA</v>
      </c>
      <c r="CZ226" s="20" t="str">
        <f t="shared" si="44"/>
        <v>0010-OA</v>
      </c>
      <c r="DA226" s="113" t="str">
        <f>+CONCATENATE(Tabla1[[#This Row],[CC COMPLETO]],Tabla1[[#This Row],[ESPECÍFICA]])</f>
        <v>0010-OA2.3.1.6.1.1</v>
      </c>
      <c r="DB226" s="49">
        <f t="shared" si="45"/>
        <v>999</v>
      </c>
      <c r="DC226" s="49">
        <f t="shared" si="46"/>
        <v>999</v>
      </c>
      <c r="DD226" s="49">
        <f t="shared" si="47"/>
        <v>999</v>
      </c>
      <c r="DE226" s="49">
        <f t="shared" si="48"/>
        <v>1</v>
      </c>
      <c r="DF226" s="49">
        <f t="shared" si="49"/>
        <v>0</v>
      </c>
      <c r="DG226" s="49">
        <f t="shared" si="50"/>
        <v>0</v>
      </c>
      <c r="DH226" s="49">
        <f t="shared" si="51"/>
        <v>1</v>
      </c>
      <c r="DI226" s="50">
        <f t="shared" si="52"/>
        <v>0.999</v>
      </c>
      <c r="DJ226" s="78">
        <f>+SUM(Tabla1[[#This Row],[EJECUTADO 01]:[EJECUTADO 06]])</f>
        <v>0</v>
      </c>
      <c r="DK226" s="78">
        <f>+Tabla1[[#This Row],[mto_devenga_01]]</f>
        <v>0</v>
      </c>
      <c r="DL226" s="78">
        <f>+Tabla1[[#This Row],[mto_devenga_02]]</f>
        <v>0</v>
      </c>
      <c r="DM226" s="78">
        <f>+Tabla1[[#This Row],[mto_devenga_03]]</f>
        <v>0</v>
      </c>
      <c r="DN226" s="78">
        <f>+Tabla1[[#This Row],[mto_devenga_04]]</f>
        <v>0</v>
      </c>
      <c r="DO226" s="78">
        <f>+Tabla1[[#This Row],[mto_devenga_05]]</f>
        <v>0</v>
      </c>
      <c r="DP226" s="76">
        <f>+Tabla1[[#This Row],[mto_devenga_06]]</f>
        <v>0</v>
      </c>
      <c r="DQ226" s="76">
        <f>+Tabla1[[#This Row],[mto_devenga_07]]</f>
        <v>0</v>
      </c>
      <c r="DR226" s="76">
        <f>+Tabla1[[#This Row],[mto_devenga_08]]</f>
        <v>0</v>
      </c>
      <c r="DS226" s="76">
        <f>+Tabla1[[#This Row],[mto_devenga_09]]</f>
        <v>999</v>
      </c>
      <c r="DT226" s="76">
        <f>IFERROR(VLOOKUP(Tabla1[[#This Row],[COD SE]],PF_OCTUBRE,14,0),"0")</f>
        <v>0</v>
      </c>
      <c r="DU226" s="76">
        <f>IFERROR(VLOOKUP(Tabla1[[#This Row],[COD SE]],PF_OCTUBRE,15,0),"0")</f>
        <v>0</v>
      </c>
      <c r="DV226" s="76">
        <f>IFERROR(VLOOKUP(Tabla1[[#This Row],[COD SE]],PF_OCTUBRE,16,0),"0")</f>
        <v>0</v>
      </c>
      <c r="DW226" s="76">
        <f>+SUM(Tabla1[[#This Row],[EJECUTADO 01]:[PF DICIEMBRE
]])</f>
        <v>999</v>
      </c>
      <c r="DX226" s="76">
        <f>IFERROR(VLOOKUP(Tabla1[[#This Row],[COD SE]],PF_OCTUBRE,18,0),"0")</f>
        <v>0</v>
      </c>
      <c r="DY226" s="76">
        <f>IFERROR(VLOOKUP(Tabla1[[#This Row],[COD SE]],PF_OCTUBRE,19,0),"0")</f>
        <v>1</v>
      </c>
      <c r="DZ226" s="76">
        <f>IFERROR(VLOOKUP(Tabla1[[#This Row],[COD SE]],PF_OCTUBRE,20,0),"0")</f>
        <v>1</v>
      </c>
      <c r="EA226" s="76">
        <f>+Tabla1[[#This Row],[TOTAL EJEC REAL]]+Tabla1[[#This Row],[SALDO FINAL]]</f>
        <v>1000</v>
      </c>
      <c r="EB226" s="76">
        <f>IFERROR(VLOOKUP(Tabla1[[#This Row],[COD SE]],PF_OCTUBRE,22,0),"0")</f>
        <v>1</v>
      </c>
      <c r="EC226" s="76">
        <f>+IFERROR(VLOOKUP(Tabla1[[#This Row],[COD SE]],SALDO_ESC_2,7,0),0)</f>
        <v>0</v>
      </c>
      <c r="ED226" s="76">
        <f>+IFERROR(VLOOKUP(Tabla1[[#This Row],[COD SE]],SALDO_ESC_3,7,0),0)</f>
        <v>0</v>
      </c>
      <c r="EE226" s="76">
        <f>+Tabla1[[#This Row],[mto_pim]]-Tabla1[[#This Row],[TRANSF ESC2 ]]</f>
        <v>1000</v>
      </c>
      <c r="EF226" s="76">
        <f>+Tabla1[[#This Row],[mto_pim]]-Tabla1[[#This Row],[TRANFS ESC 3 ]]</f>
        <v>1000</v>
      </c>
      <c r="EG226" s="76">
        <f>+IFERROR(VLOOKUP(Tabla1[[#This Row],[COD SE]],HISTORICO,4,0),0)</f>
        <v>0</v>
      </c>
      <c r="EH226" s="76">
        <f>+IFERROR(VLOOKUP(Tabla1[[#This Row],[COD SE]],HISTORICO,5,0),0)</f>
        <v>0</v>
      </c>
      <c r="EI226" s="76">
        <f>+IFERROR(VLOOKUP(Tabla1[[#This Row],[COD SE]],HISTORICO,6,0),0)</f>
        <v>0</v>
      </c>
      <c r="EJ226" s="76">
        <f>+IFERROR(VLOOKUP(Tabla1[[#This Row],[COD SE]],HISTORICO,7,0),0)</f>
        <v>1000</v>
      </c>
      <c r="EK226" s="76">
        <f>+IFERROR(VLOOKUP(Tabla1[[#This Row],[COD SE]],HISTORICO,8,0),0)</f>
        <v>1000</v>
      </c>
      <c r="EL226" s="76">
        <f>+IFERROR(VLOOKUP(Tabla1[[#This Row],[COD SE]],HISTORICO,9,0),0)</f>
        <v>0</v>
      </c>
      <c r="EM226" s="76">
        <f>+IFERROR(VLOOKUP(Tabla1[[#This Row],[COD SE]],HISTORICO,10,0),0)</f>
        <v>0</v>
      </c>
      <c r="EN226" s="76">
        <f>+IFERROR(VLOOKUP(Tabla1[[#This Row],[COD SE]],HISTORICO,11,0),0)</f>
        <v>999</v>
      </c>
      <c r="EO226" s="76">
        <f>+IFERROR(VLOOKUP(Tabla1[[#This Row],[COD SE]],HISTORICO,12,0),0)</f>
        <v>999</v>
      </c>
      <c r="EP226" s="58">
        <f>+SUM(Tabla1[[#This Row],[EJECUTADO 01]:[EJECUTADO 03]])</f>
        <v>0</v>
      </c>
      <c r="EQ226" s="58">
        <f>+SUM(Tabla1[[#This Row],[EJECUTADO 04]:[EJECUTADO 06]])</f>
        <v>0</v>
      </c>
      <c r="ER226" s="58">
        <f>+SUM(Tabla1[[#This Row],[EJECUTADO 07]:[EJECUTADO 09]])</f>
        <v>999</v>
      </c>
      <c r="ES226" s="58">
        <f>+SUM(Tabla1[[#This Row],[PF OCTUBRE]:[PF DICIEMBRE
]])</f>
        <v>0</v>
      </c>
      <c r="ET226" s="58">
        <f>+SUM(Tabla1[[#This Row],[EJECUTADO 01]:[EJECUTADO 09]])</f>
        <v>999</v>
      </c>
    </row>
    <row r="227" spans="1:150" x14ac:dyDescent="0.2">
      <c r="A227" s="369">
        <v>2025</v>
      </c>
      <c r="B227" s="369" t="s">
        <v>1969</v>
      </c>
      <c r="C227" s="369" t="s">
        <v>1970</v>
      </c>
      <c r="D227" s="369" t="s">
        <v>1971</v>
      </c>
      <c r="E227" s="369">
        <v>1650</v>
      </c>
      <c r="F227" s="369" t="s">
        <v>1599</v>
      </c>
      <c r="G227" s="369" t="s">
        <v>1999</v>
      </c>
      <c r="H227" s="369" t="s">
        <v>1606</v>
      </c>
      <c r="I227" s="369" t="s">
        <v>2000</v>
      </c>
      <c r="J227" s="369" t="s">
        <v>2037</v>
      </c>
      <c r="K227" s="369" t="s">
        <v>1975</v>
      </c>
      <c r="L227" s="369" t="s">
        <v>2034</v>
      </c>
      <c r="M227" s="369" t="s">
        <v>2038</v>
      </c>
      <c r="N227" s="369">
        <v>4</v>
      </c>
      <c r="O227" s="369" t="s">
        <v>2054</v>
      </c>
      <c r="P227" s="369" t="s">
        <v>2055</v>
      </c>
      <c r="Q227" s="369">
        <v>55</v>
      </c>
      <c r="R227" s="369">
        <v>0</v>
      </c>
      <c r="S227" s="369">
        <v>0</v>
      </c>
      <c r="T227" s="369">
        <v>0</v>
      </c>
      <c r="U227" s="369">
        <v>11</v>
      </c>
      <c r="V227" s="369" t="s">
        <v>1980</v>
      </c>
      <c r="W227" s="369" t="s">
        <v>1981</v>
      </c>
      <c r="X227" s="369" t="s">
        <v>1982</v>
      </c>
      <c r="Y227" s="369" t="s">
        <v>1983</v>
      </c>
      <c r="Z227" s="369" t="s">
        <v>1984</v>
      </c>
      <c r="AA227" s="369" t="s">
        <v>2004</v>
      </c>
      <c r="AB227" s="369" t="s">
        <v>1986</v>
      </c>
      <c r="AC227" s="369" t="s">
        <v>1672</v>
      </c>
      <c r="AD227" s="369" t="s">
        <v>1673</v>
      </c>
      <c r="AE227" s="369" t="s">
        <v>1736</v>
      </c>
      <c r="AF227" s="369" t="s">
        <v>1737</v>
      </c>
      <c r="AG227" s="369" t="s">
        <v>1738</v>
      </c>
      <c r="AH227" s="369">
        <v>20000</v>
      </c>
      <c r="AI227" s="369">
        <v>-9000</v>
      </c>
      <c r="AJ227" s="369">
        <v>11000</v>
      </c>
      <c r="AK227" s="370">
        <v>0</v>
      </c>
      <c r="AL227" s="370">
        <v>0</v>
      </c>
      <c r="AM227" s="370">
        <v>0</v>
      </c>
      <c r="AN227" s="370">
        <v>0</v>
      </c>
      <c r="AO227" s="370">
        <v>0</v>
      </c>
      <c r="AP227" s="370">
        <v>0</v>
      </c>
      <c r="AQ227" s="370">
        <v>0</v>
      </c>
      <c r="AR227" s="370">
        <v>0</v>
      </c>
      <c r="AS227" s="370">
        <v>0</v>
      </c>
      <c r="AT227" s="370">
        <v>0</v>
      </c>
      <c r="AU227" s="370">
        <v>0</v>
      </c>
      <c r="AV227" s="370">
        <v>0</v>
      </c>
      <c r="AW227" s="370">
        <v>0</v>
      </c>
      <c r="AX227" s="370">
        <v>0</v>
      </c>
      <c r="AY227" s="370">
        <v>0</v>
      </c>
      <c r="AZ227" s="370">
        <v>0</v>
      </c>
      <c r="BA227" s="370">
        <v>0</v>
      </c>
      <c r="BB227" s="370">
        <v>0</v>
      </c>
      <c r="BC227" s="370">
        <v>0</v>
      </c>
      <c r="BD227" s="370">
        <v>0</v>
      </c>
      <c r="BE227" s="370">
        <v>0</v>
      </c>
      <c r="BF227" s="370">
        <v>0</v>
      </c>
      <c r="BG227" s="370">
        <v>0</v>
      </c>
      <c r="BH227" s="370">
        <v>0</v>
      </c>
      <c r="BI227" s="370">
        <v>0</v>
      </c>
      <c r="BJ227" s="370">
        <v>0</v>
      </c>
      <c r="BK227" s="370">
        <v>0</v>
      </c>
      <c r="BL227" s="370">
        <v>0</v>
      </c>
      <c r="BM227" s="370">
        <v>0</v>
      </c>
      <c r="BN227" s="370">
        <v>0</v>
      </c>
      <c r="BO227" s="370">
        <v>0</v>
      </c>
      <c r="BP227" s="370">
        <v>0</v>
      </c>
      <c r="BQ227" s="370">
        <v>0</v>
      </c>
      <c r="BR227" s="370">
        <v>0</v>
      </c>
      <c r="BS227" s="370">
        <v>0</v>
      </c>
      <c r="BT227" s="370">
        <v>0</v>
      </c>
      <c r="BU227" s="370">
        <v>0</v>
      </c>
      <c r="BV227" s="370">
        <v>0</v>
      </c>
      <c r="BW227" s="370">
        <v>0</v>
      </c>
      <c r="BX227" s="370">
        <v>0</v>
      </c>
      <c r="BY227" s="370">
        <v>0</v>
      </c>
      <c r="BZ227" s="370">
        <v>0</v>
      </c>
      <c r="CA227" s="370">
        <v>0</v>
      </c>
      <c r="CB227" s="370">
        <v>0</v>
      </c>
      <c r="CC227" s="370">
        <v>0</v>
      </c>
      <c r="CD227" s="370">
        <v>0</v>
      </c>
      <c r="CE227" s="370">
        <v>0</v>
      </c>
      <c r="CF227" s="370">
        <v>0</v>
      </c>
      <c r="CG227" s="370">
        <v>0</v>
      </c>
      <c r="CH227" s="370">
        <v>0</v>
      </c>
      <c r="CI227" s="48" t="s">
        <v>1987</v>
      </c>
      <c r="CJ227" s="48" t="s">
        <v>1991</v>
      </c>
      <c r="CK227" s="48" t="s">
        <v>1987</v>
      </c>
      <c r="CL227" s="48" t="s">
        <v>1993</v>
      </c>
      <c r="CM227" s="48" t="s">
        <v>1989</v>
      </c>
      <c r="CN227" s="48" t="s">
        <v>1990</v>
      </c>
      <c r="CO227" s="48" t="str">
        <f t="shared" si="57"/>
        <v>2.3.2.4.7.1</v>
      </c>
      <c r="CP227" s="48" t="str">
        <f>+VLOOKUP(Tabla1[[#This Row],[ESPECÍFICA]],CLASIFICADOR_,2,0)</f>
        <v>2.3.2.4.7.1 - DE MAQUINARIAS Y EQUIPOS</v>
      </c>
      <c r="CQ227" s="48" t="str">
        <f>+VLOOKUP(Tabla1[[#This Row],[ESPECÍFICA]],CLASIFICADOR_,3,0)</f>
        <v>2.3.2.4 - SERVICIO DE MANTENIMIENTO, ACONDICIONAMIENTO Y  REPARACIONES</v>
      </c>
      <c r="CR227" s="48" t="str">
        <f>+VLOOKUP(Tabla1[[#This Row],[ESPECÍFICA]],CLASIFICADOR_,4,0)</f>
        <v xml:space="preserve"> </v>
      </c>
      <c r="CS227" s="48">
        <f>+VLOOKUP(Tabla1[[#This Row],[ESPECÍFICA]],CLASIFICADOR_,5,0)</f>
        <v>0</v>
      </c>
      <c r="CT227" s="113" t="str">
        <f>+VLOOKUP(Tabla1[[#This Row],[ESPECÍFICA]],CLASIFICADOR_,6,0)</f>
        <v>Partidas restringidas</v>
      </c>
      <c r="CU227" s="48" t="str">
        <f>+VLOOKUP(Tabla1[[#This Row],[ESPECÍFICA]],CLASIFICADOR_,7,0)</f>
        <v>9.6 Hasta el 1er Semestre</v>
      </c>
      <c r="CV227" s="48">
        <f>+VLOOKUP(Tabla1[[#This Row],[ESPECÍFICA]],CLASIFICADOR_,8,0)</f>
        <v>3</v>
      </c>
      <c r="CW227" s="113" t="str">
        <f>+CONCATENATE("2.",Tabla1[[#This Row],[generica]])</f>
        <v>2.3.BIENES Y SERVICIOS</v>
      </c>
      <c r="CX227" s="48" t="str">
        <f t="shared" si="42"/>
        <v>0011-OC</v>
      </c>
      <c r="CY227" s="113" t="str">
        <f t="shared" si="43"/>
        <v>0011-OC</v>
      </c>
      <c r="CZ227" s="20" t="str">
        <f t="shared" si="44"/>
        <v>0011-OC</v>
      </c>
      <c r="DA227" s="113" t="str">
        <f>+CONCATENATE(Tabla1[[#This Row],[CC COMPLETO]],Tabla1[[#This Row],[ESPECÍFICA]])</f>
        <v>0011-OC2.3.2.4.7.1</v>
      </c>
      <c r="DB227" s="49">
        <f t="shared" si="45"/>
        <v>0</v>
      </c>
      <c r="DC227" s="49">
        <f t="shared" si="46"/>
        <v>0</v>
      </c>
      <c r="DD227" s="49">
        <f t="shared" si="47"/>
        <v>0</v>
      </c>
      <c r="DE227" s="49">
        <f t="shared" si="48"/>
        <v>11000</v>
      </c>
      <c r="DF227" s="49">
        <f t="shared" si="49"/>
        <v>0</v>
      </c>
      <c r="DG227" s="49">
        <f t="shared" si="50"/>
        <v>0</v>
      </c>
      <c r="DH227" s="49">
        <f t="shared" si="51"/>
        <v>11000</v>
      </c>
      <c r="DI227" s="50">
        <f t="shared" si="52"/>
        <v>0</v>
      </c>
      <c r="DJ227" s="78">
        <f>+SUM(Tabla1[[#This Row],[EJECUTADO 01]:[EJECUTADO 06]])</f>
        <v>0</v>
      </c>
      <c r="DK227" s="78">
        <f>+Tabla1[[#This Row],[mto_devenga_01]]</f>
        <v>0</v>
      </c>
      <c r="DL227" s="78">
        <f>+Tabla1[[#This Row],[mto_devenga_02]]</f>
        <v>0</v>
      </c>
      <c r="DM227" s="78">
        <f>+Tabla1[[#This Row],[mto_devenga_03]]</f>
        <v>0</v>
      </c>
      <c r="DN227" s="78">
        <f>+Tabla1[[#This Row],[mto_devenga_04]]</f>
        <v>0</v>
      </c>
      <c r="DO227" s="78">
        <f>+Tabla1[[#This Row],[mto_devenga_05]]</f>
        <v>0</v>
      </c>
      <c r="DP227" s="76">
        <f>+Tabla1[[#This Row],[mto_devenga_06]]</f>
        <v>0</v>
      </c>
      <c r="DQ227" s="76">
        <f>+Tabla1[[#This Row],[mto_devenga_07]]</f>
        <v>0</v>
      </c>
      <c r="DR227" s="76">
        <f>+Tabla1[[#This Row],[mto_devenga_08]]</f>
        <v>0</v>
      </c>
      <c r="DS227" s="76">
        <f>+Tabla1[[#This Row],[mto_devenga_09]]</f>
        <v>0</v>
      </c>
      <c r="DT227" s="76">
        <f>IFERROR(VLOOKUP(Tabla1[[#This Row],[COD SE]],PF_OCTUBRE,14,0),"0")</f>
        <v>11000</v>
      </c>
      <c r="DU227" s="76">
        <f>IFERROR(VLOOKUP(Tabla1[[#This Row],[COD SE]],PF_OCTUBRE,15,0),"0")</f>
        <v>0</v>
      </c>
      <c r="DV227" s="76">
        <f>IFERROR(VLOOKUP(Tabla1[[#This Row],[COD SE]],PF_OCTUBRE,16,0),"0")</f>
        <v>0</v>
      </c>
      <c r="DW227" s="76">
        <f>+SUM(Tabla1[[#This Row],[EJECUTADO 01]:[PF DICIEMBRE
]])</f>
        <v>11000</v>
      </c>
      <c r="DX227" s="76">
        <f>IFERROR(VLOOKUP(Tabla1[[#This Row],[COD SE]],PF_OCTUBRE,18,0),"0")</f>
        <v>0</v>
      </c>
      <c r="DY227" s="76">
        <f>IFERROR(VLOOKUP(Tabla1[[#This Row],[COD SE]],PF_OCTUBRE,19,0),"0")</f>
        <v>0</v>
      </c>
      <c r="DZ227" s="76">
        <f>IFERROR(VLOOKUP(Tabla1[[#This Row],[COD SE]],PF_OCTUBRE,20,0),"0")</f>
        <v>0</v>
      </c>
      <c r="EA227" s="76">
        <f>+Tabla1[[#This Row],[TOTAL EJEC REAL]]+Tabla1[[#This Row],[SALDO FINAL]]</f>
        <v>11000</v>
      </c>
      <c r="EB227" s="76">
        <f>IFERROR(VLOOKUP(Tabla1[[#This Row],[COD SE]],PF_OCTUBRE,22,0),"0")</f>
        <v>0</v>
      </c>
      <c r="EC227" s="76">
        <f>+IFERROR(VLOOKUP(Tabla1[[#This Row],[COD SE]],SALDO_ESC_2,7,0),0)</f>
        <v>0</v>
      </c>
      <c r="ED227" s="76">
        <f>+IFERROR(VLOOKUP(Tabla1[[#This Row],[COD SE]],SALDO_ESC_3,7,0),0)</f>
        <v>0</v>
      </c>
      <c r="EE227" s="76">
        <f>+Tabla1[[#This Row],[mto_pim]]-Tabla1[[#This Row],[TRANSF ESC2 ]]</f>
        <v>11000</v>
      </c>
      <c r="EF227" s="76">
        <f>+Tabla1[[#This Row],[mto_pim]]-Tabla1[[#This Row],[TRANFS ESC 3 ]]</f>
        <v>11000</v>
      </c>
      <c r="EG227" s="76">
        <f>+IFERROR(VLOOKUP(Tabla1[[#This Row],[COD SE]],HISTORICO,4,0),0)</f>
        <v>0</v>
      </c>
      <c r="EH227" s="76">
        <f>+IFERROR(VLOOKUP(Tabla1[[#This Row],[COD SE]],HISTORICO,5,0),0)</f>
        <v>2000</v>
      </c>
      <c r="EI227" s="76">
        <f>+IFERROR(VLOOKUP(Tabla1[[#This Row],[COD SE]],HISTORICO,6,0),0)</f>
        <v>0</v>
      </c>
      <c r="EJ227" s="76">
        <f>+IFERROR(VLOOKUP(Tabla1[[#This Row],[COD SE]],HISTORICO,7,0),0)</f>
        <v>2000</v>
      </c>
      <c r="EK227" s="76">
        <f>+IFERROR(VLOOKUP(Tabla1[[#This Row],[COD SE]],HISTORICO,8,0),0)</f>
        <v>0</v>
      </c>
      <c r="EL227" s="76">
        <f>+IFERROR(VLOOKUP(Tabla1[[#This Row],[COD SE]],HISTORICO,9,0),0)</f>
        <v>2000</v>
      </c>
      <c r="EM227" s="76">
        <f>+IFERROR(VLOOKUP(Tabla1[[#This Row],[COD SE]],HISTORICO,10,0),0)</f>
        <v>0</v>
      </c>
      <c r="EN227" s="76">
        <f>+IFERROR(VLOOKUP(Tabla1[[#This Row],[COD SE]],HISTORICO,11,0),0)</f>
        <v>0</v>
      </c>
      <c r="EO227" s="76">
        <f>+IFERROR(VLOOKUP(Tabla1[[#This Row],[COD SE]],HISTORICO,12,0),0)</f>
        <v>0</v>
      </c>
      <c r="EP227" s="58">
        <f>+SUM(Tabla1[[#This Row],[EJECUTADO 01]:[EJECUTADO 03]])</f>
        <v>0</v>
      </c>
      <c r="EQ227" s="58">
        <f>+SUM(Tabla1[[#This Row],[EJECUTADO 04]:[EJECUTADO 06]])</f>
        <v>0</v>
      </c>
      <c r="ER227" s="58">
        <f>+SUM(Tabla1[[#This Row],[EJECUTADO 07]:[EJECUTADO 09]])</f>
        <v>0</v>
      </c>
      <c r="ES227" s="58">
        <f>+SUM(Tabla1[[#This Row],[PF OCTUBRE]:[PF DICIEMBRE
]])</f>
        <v>11000</v>
      </c>
      <c r="ET227" s="58">
        <f>+SUM(Tabla1[[#This Row],[EJECUTADO 01]:[EJECUTADO 09]])</f>
        <v>0</v>
      </c>
    </row>
    <row r="228" spans="1:150" x14ac:dyDescent="0.2">
      <c r="A228" s="369">
        <v>2025</v>
      </c>
      <c r="B228" s="369" t="s">
        <v>1969</v>
      </c>
      <c r="C228" s="369" t="s">
        <v>1970</v>
      </c>
      <c r="D228" s="369" t="s">
        <v>1971</v>
      </c>
      <c r="E228" s="369">
        <v>1650</v>
      </c>
      <c r="F228" s="369" t="s">
        <v>1599</v>
      </c>
      <c r="G228" s="369" t="s">
        <v>1999</v>
      </c>
      <c r="H228" s="369" t="s">
        <v>1606</v>
      </c>
      <c r="I228" s="369" t="s">
        <v>2000</v>
      </c>
      <c r="J228" s="369" t="s">
        <v>2037</v>
      </c>
      <c r="K228" s="369" t="s">
        <v>1975</v>
      </c>
      <c r="L228" s="369" t="s">
        <v>2034</v>
      </c>
      <c r="M228" s="369" t="s">
        <v>2038</v>
      </c>
      <c r="N228" s="369">
        <v>4</v>
      </c>
      <c r="O228" s="369" t="s">
        <v>2054</v>
      </c>
      <c r="P228" s="369" t="s">
        <v>2055</v>
      </c>
      <c r="Q228" s="369">
        <v>55</v>
      </c>
      <c r="R228" s="369">
        <v>0</v>
      </c>
      <c r="S228" s="369">
        <v>0</v>
      </c>
      <c r="T228" s="369">
        <v>0</v>
      </c>
      <c r="U228" s="369">
        <v>11</v>
      </c>
      <c r="V228" s="369" t="s">
        <v>1980</v>
      </c>
      <c r="W228" s="369" t="s">
        <v>1981</v>
      </c>
      <c r="X228" s="369" t="s">
        <v>1982</v>
      </c>
      <c r="Y228" s="369" t="s">
        <v>1983</v>
      </c>
      <c r="Z228" s="369" t="s">
        <v>1984</v>
      </c>
      <c r="AA228" s="369" t="s">
        <v>2004</v>
      </c>
      <c r="AB228" s="369" t="s">
        <v>1986</v>
      </c>
      <c r="AC228" s="369" t="s">
        <v>1672</v>
      </c>
      <c r="AD228" s="369" t="s">
        <v>1673</v>
      </c>
      <c r="AE228" s="369" t="s">
        <v>1674</v>
      </c>
      <c r="AF228" s="369" t="s">
        <v>1675</v>
      </c>
      <c r="AG228" s="369" t="s">
        <v>1676</v>
      </c>
      <c r="AH228" s="369">
        <v>30000</v>
      </c>
      <c r="AI228" s="369">
        <v>-15000</v>
      </c>
      <c r="AJ228" s="369">
        <v>15000</v>
      </c>
      <c r="AK228" s="370">
        <v>4498.51</v>
      </c>
      <c r="AL228" s="370">
        <v>4498.51</v>
      </c>
      <c r="AM228" s="370">
        <v>0</v>
      </c>
      <c r="AN228" s="370">
        <v>0</v>
      </c>
      <c r="AO228" s="370">
        <v>0</v>
      </c>
      <c r="AP228" s="370">
        <v>2266.96</v>
      </c>
      <c r="AQ228" s="370">
        <v>0</v>
      </c>
      <c r="AR228" s="370">
        <v>0</v>
      </c>
      <c r="AS228" s="370">
        <v>0</v>
      </c>
      <c r="AT228" s="370">
        <v>2231.5500000000002</v>
      </c>
      <c r="AU228" s="370">
        <v>0</v>
      </c>
      <c r="AV228" s="370">
        <v>0</v>
      </c>
      <c r="AW228" s="370">
        <v>0</v>
      </c>
      <c r="AX228" s="370">
        <v>0</v>
      </c>
      <c r="AY228" s="370">
        <v>0</v>
      </c>
      <c r="AZ228" s="370">
        <v>0</v>
      </c>
      <c r="BA228" s="370">
        <v>0</v>
      </c>
      <c r="BB228" s="370">
        <v>0</v>
      </c>
      <c r="BC228" s="370">
        <v>2266.96</v>
      </c>
      <c r="BD228" s="370">
        <v>0</v>
      </c>
      <c r="BE228" s="370">
        <v>0</v>
      </c>
      <c r="BF228" s="370">
        <v>0</v>
      </c>
      <c r="BG228" s="370">
        <v>2231.5500000000002</v>
      </c>
      <c r="BH228" s="370">
        <v>0</v>
      </c>
      <c r="BI228" s="370">
        <v>0</v>
      </c>
      <c r="BJ228" s="370">
        <v>0</v>
      </c>
      <c r="BK228" s="370">
        <v>0</v>
      </c>
      <c r="BL228" s="370">
        <v>0</v>
      </c>
      <c r="BM228" s="370">
        <v>0</v>
      </c>
      <c r="BN228" s="370">
        <v>0</v>
      </c>
      <c r="BO228" s="370">
        <v>0</v>
      </c>
      <c r="BP228" s="370">
        <v>2266.96</v>
      </c>
      <c r="BQ228" s="370">
        <v>0</v>
      </c>
      <c r="BR228" s="370">
        <v>0</v>
      </c>
      <c r="BS228" s="370">
        <v>2231.5500000000002</v>
      </c>
      <c r="BT228" s="370">
        <v>0</v>
      </c>
      <c r="BU228" s="370">
        <v>0</v>
      </c>
      <c r="BV228" s="370">
        <v>0</v>
      </c>
      <c r="BW228" s="370">
        <v>0</v>
      </c>
      <c r="BX228" s="370">
        <v>0</v>
      </c>
      <c r="BY228" s="370">
        <v>0</v>
      </c>
      <c r="BZ228" s="370">
        <v>2266.96</v>
      </c>
      <c r="CA228" s="370">
        <v>0</v>
      </c>
      <c r="CB228" s="370">
        <v>0</v>
      </c>
      <c r="CC228" s="370">
        <v>0</v>
      </c>
      <c r="CD228" s="370">
        <v>2231.5500000000002</v>
      </c>
      <c r="CE228" s="370">
        <v>0</v>
      </c>
      <c r="CF228" s="370">
        <v>0</v>
      </c>
      <c r="CG228" s="370">
        <v>0</v>
      </c>
      <c r="CH228" s="370">
        <v>0</v>
      </c>
      <c r="CI228" s="48" t="s">
        <v>1987</v>
      </c>
      <c r="CJ228" s="48" t="s">
        <v>1991</v>
      </c>
      <c r="CK228" s="48" t="s">
        <v>1987</v>
      </c>
      <c r="CL228" s="48" t="s">
        <v>1990</v>
      </c>
      <c r="CM228" s="48" t="s">
        <v>1987</v>
      </c>
      <c r="CN228" s="48" t="s">
        <v>1990</v>
      </c>
      <c r="CO228" s="48" t="str">
        <f t="shared" si="57"/>
        <v>2.3.2.1.2.1</v>
      </c>
      <c r="CP228" s="48" t="str">
        <f>+VLOOKUP(Tabla1[[#This Row],[ESPECÍFICA]],CLASIFICADOR_,2,0)</f>
        <v>2.3.2.1.2.1 - PASAJES Y GASTOS DE TRANSPORTE</v>
      </c>
      <c r="CQ228" s="48" t="str">
        <f>+VLOOKUP(Tabla1[[#This Row],[ESPECÍFICA]],CLASIFICADOR_,3,0)</f>
        <v>2.3.2.1 - VIAJES</v>
      </c>
      <c r="CR228" s="48" t="str">
        <f>+VLOOKUP(Tabla1[[#This Row],[ESPECÍFICA]],CLASIFICADOR_,4,0)</f>
        <v>Límite de Gasto</v>
      </c>
      <c r="CS228" s="48" t="str">
        <f>+VLOOKUP(Tabla1[[#This Row],[ESPECÍFICA]],CLASIFICADOR_,5,0)</f>
        <v>10.6 b)</v>
      </c>
      <c r="CT228" s="113" t="str">
        <f>+VLOOKUP(Tabla1[[#This Row],[ESPECÍFICA]],CLASIFICADOR_,6,0)</f>
        <v>N/R</v>
      </c>
      <c r="CU228" s="48" t="str">
        <f>+VLOOKUP(Tabla1[[#This Row],[ESPECÍFICA]],CLASIFICADOR_,7,0)</f>
        <v>N/R</v>
      </c>
      <c r="CV228" s="48">
        <f>+VLOOKUP(Tabla1[[#This Row],[ESPECÍFICA]],CLASIFICADOR_,8,0)</f>
        <v>0</v>
      </c>
      <c r="CW228" s="113" t="str">
        <f>+CONCATENATE("2.",Tabla1[[#This Row],[generica]])</f>
        <v>2.3.BIENES Y SERVICIOS</v>
      </c>
      <c r="CX228" s="48" t="str">
        <f t="shared" si="42"/>
        <v>0011-OC</v>
      </c>
      <c r="CY228" s="113" t="str">
        <f t="shared" si="43"/>
        <v>0011-OC</v>
      </c>
      <c r="CZ228" s="20" t="str">
        <f t="shared" si="44"/>
        <v>0011-OC</v>
      </c>
      <c r="DA228" s="113" t="str">
        <f>+CONCATENATE(Tabla1[[#This Row],[CC COMPLETO]],Tabla1[[#This Row],[ESPECÍFICA]])</f>
        <v>0011-OC2.3.2.1.2.1</v>
      </c>
      <c r="DB228" s="49">
        <f t="shared" si="45"/>
        <v>4498.51</v>
      </c>
      <c r="DC228" s="49">
        <f t="shared" si="46"/>
        <v>4498.51</v>
      </c>
      <c r="DD228" s="49">
        <f t="shared" si="47"/>
        <v>4498.51</v>
      </c>
      <c r="DE228" s="49">
        <f t="shared" si="48"/>
        <v>10501.49</v>
      </c>
      <c r="DF228" s="49">
        <f t="shared" si="49"/>
        <v>0</v>
      </c>
      <c r="DG228" s="49">
        <f t="shared" si="50"/>
        <v>0</v>
      </c>
      <c r="DH228" s="49">
        <f t="shared" si="51"/>
        <v>10501.49</v>
      </c>
      <c r="DI228" s="50">
        <f t="shared" si="52"/>
        <v>0.14995033333333335</v>
      </c>
      <c r="DJ228" s="78">
        <f>+SUM(Tabla1[[#This Row],[EJECUTADO 01]:[EJECUTADO 06]])</f>
        <v>2266.96</v>
      </c>
      <c r="DK228" s="78">
        <f>+Tabla1[[#This Row],[mto_devenga_01]]</f>
        <v>0</v>
      </c>
      <c r="DL228" s="78">
        <f>+Tabla1[[#This Row],[mto_devenga_02]]</f>
        <v>0</v>
      </c>
      <c r="DM228" s="78">
        <f>+Tabla1[[#This Row],[mto_devenga_03]]</f>
        <v>0</v>
      </c>
      <c r="DN228" s="78">
        <f>+Tabla1[[#This Row],[mto_devenga_04]]</f>
        <v>0</v>
      </c>
      <c r="DO228" s="78">
        <f>+Tabla1[[#This Row],[mto_devenga_05]]</f>
        <v>2266.96</v>
      </c>
      <c r="DP228" s="76">
        <f>+Tabla1[[#This Row],[mto_devenga_06]]</f>
        <v>0</v>
      </c>
      <c r="DQ228" s="76">
        <f>+Tabla1[[#This Row],[mto_devenga_07]]</f>
        <v>0</v>
      </c>
      <c r="DR228" s="76">
        <f>+Tabla1[[#This Row],[mto_devenga_08]]</f>
        <v>0</v>
      </c>
      <c r="DS228" s="76">
        <f>+Tabla1[[#This Row],[mto_devenga_09]]</f>
        <v>2231.5500000000002</v>
      </c>
      <c r="DT228" s="76">
        <f>IFERROR(VLOOKUP(Tabla1[[#This Row],[COD SE]],PF_OCTUBRE,14,0),"0")</f>
        <v>0</v>
      </c>
      <c r="DU228" s="76">
        <f>IFERROR(VLOOKUP(Tabla1[[#This Row],[COD SE]],PF_OCTUBRE,15,0),"0")</f>
        <v>10501.49</v>
      </c>
      <c r="DV228" s="76">
        <f>IFERROR(VLOOKUP(Tabla1[[#This Row],[COD SE]],PF_OCTUBRE,16,0),"0")</f>
        <v>0</v>
      </c>
      <c r="DW228" s="76">
        <f>+SUM(Tabla1[[#This Row],[EJECUTADO 01]:[PF DICIEMBRE
]])</f>
        <v>15000</v>
      </c>
      <c r="DX228" s="76">
        <f>IFERROR(VLOOKUP(Tabla1[[#This Row],[COD SE]],PF_OCTUBRE,18,0),"0")</f>
        <v>0</v>
      </c>
      <c r="DY228" s="76">
        <f>IFERROR(VLOOKUP(Tabla1[[#This Row],[COD SE]],PF_OCTUBRE,19,0),"0")</f>
        <v>0</v>
      </c>
      <c r="DZ228" s="76">
        <f>IFERROR(VLOOKUP(Tabla1[[#This Row],[COD SE]],PF_OCTUBRE,20,0),"0")</f>
        <v>0</v>
      </c>
      <c r="EA228" s="76">
        <f>+Tabla1[[#This Row],[TOTAL EJEC REAL]]+Tabla1[[#This Row],[SALDO FINAL]]</f>
        <v>15000</v>
      </c>
      <c r="EB228" s="76">
        <f>IFERROR(VLOOKUP(Tabla1[[#This Row],[COD SE]],PF_OCTUBRE,22,0),"0")</f>
        <v>0</v>
      </c>
      <c r="EC228" s="76">
        <f>+IFERROR(VLOOKUP(Tabla1[[#This Row],[COD SE]],SALDO_ESC_2,7,0),0)</f>
        <v>0</v>
      </c>
      <c r="ED228" s="76">
        <f>+IFERROR(VLOOKUP(Tabla1[[#This Row],[COD SE]],SALDO_ESC_3,7,0),0)</f>
        <v>0</v>
      </c>
      <c r="EE228" s="76">
        <f>+Tabla1[[#This Row],[mto_pim]]-Tabla1[[#This Row],[TRANSF ESC2 ]]</f>
        <v>15000</v>
      </c>
      <c r="EF228" s="76">
        <f>+Tabla1[[#This Row],[mto_pim]]-Tabla1[[#This Row],[TRANFS ESC 3 ]]</f>
        <v>15000</v>
      </c>
      <c r="EG228" s="76">
        <f>+IFERROR(VLOOKUP(Tabla1[[#This Row],[COD SE]],HISTORICO,4,0),0)</f>
        <v>0</v>
      </c>
      <c r="EH228" s="76">
        <f>+IFERROR(VLOOKUP(Tabla1[[#This Row],[COD SE]],HISTORICO,5,0),0)</f>
        <v>0</v>
      </c>
      <c r="EI228" s="76">
        <f>+IFERROR(VLOOKUP(Tabla1[[#This Row],[COD SE]],HISTORICO,6,0),0)</f>
        <v>0</v>
      </c>
      <c r="EJ228" s="76">
        <f>+IFERROR(VLOOKUP(Tabla1[[#This Row],[COD SE]],HISTORICO,7,0),0)</f>
        <v>3000</v>
      </c>
      <c r="EK228" s="76">
        <f>+IFERROR(VLOOKUP(Tabla1[[#This Row],[COD SE]],HISTORICO,8,0),0)</f>
        <v>3000</v>
      </c>
      <c r="EL228" s="76">
        <f>+IFERROR(VLOOKUP(Tabla1[[#This Row],[COD SE]],HISTORICO,9,0),0)</f>
        <v>4000</v>
      </c>
      <c r="EM228" s="76">
        <f>+IFERROR(VLOOKUP(Tabla1[[#This Row],[COD SE]],HISTORICO,10,0),0)</f>
        <v>0</v>
      </c>
      <c r="EN228" s="76">
        <f>+IFERROR(VLOOKUP(Tabla1[[#This Row],[COD SE]],HISTORICO,11,0),0)</f>
        <v>0</v>
      </c>
      <c r="EO228" s="76">
        <f>+IFERROR(VLOOKUP(Tabla1[[#This Row],[COD SE]],HISTORICO,12,0),0)</f>
        <v>0</v>
      </c>
      <c r="EP228" s="58">
        <f>+SUM(Tabla1[[#This Row],[EJECUTADO 01]:[EJECUTADO 03]])</f>
        <v>0</v>
      </c>
      <c r="EQ228" s="58">
        <f>+SUM(Tabla1[[#This Row],[EJECUTADO 04]:[EJECUTADO 06]])</f>
        <v>2266.96</v>
      </c>
      <c r="ER228" s="58">
        <f>+SUM(Tabla1[[#This Row],[EJECUTADO 07]:[EJECUTADO 09]])</f>
        <v>2231.5500000000002</v>
      </c>
      <c r="ES228" s="58">
        <f>+SUM(Tabla1[[#This Row],[PF OCTUBRE]:[PF DICIEMBRE
]])</f>
        <v>10501.49</v>
      </c>
      <c r="ET228" s="58">
        <f>+SUM(Tabla1[[#This Row],[EJECUTADO 01]:[EJECUTADO 09]])</f>
        <v>4498.51</v>
      </c>
    </row>
    <row r="229" spans="1:150" x14ac:dyDescent="0.2">
      <c r="A229" s="369">
        <v>2025</v>
      </c>
      <c r="B229" s="369" t="s">
        <v>1969</v>
      </c>
      <c r="C229" s="369" t="s">
        <v>1970</v>
      </c>
      <c r="D229" s="369" t="s">
        <v>1971</v>
      </c>
      <c r="E229" s="369">
        <v>1650</v>
      </c>
      <c r="F229" s="369" t="s">
        <v>1599</v>
      </c>
      <c r="G229" s="369" t="s">
        <v>1999</v>
      </c>
      <c r="H229" s="369" t="s">
        <v>1606</v>
      </c>
      <c r="I229" s="369" t="s">
        <v>2000</v>
      </c>
      <c r="J229" s="369" t="s">
        <v>2037</v>
      </c>
      <c r="K229" s="369" t="s">
        <v>1975</v>
      </c>
      <c r="L229" s="369" t="s">
        <v>2034</v>
      </c>
      <c r="M229" s="369" t="s">
        <v>2038</v>
      </c>
      <c r="N229" s="369">
        <v>4</v>
      </c>
      <c r="O229" s="369" t="s">
        <v>2054</v>
      </c>
      <c r="P229" s="369" t="s">
        <v>2055</v>
      </c>
      <c r="Q229" s="369">
        <v>55</v>
      </c>
      <c r="R229" s="369">
        <v>0</v>
      </c>
      <c r="S229" s="369">
        <v>0</v>
      </c>
      <c r="T229" s="369">
        <v>0</v>
      </c>
      <c r="U229" s="369">
        <v>11</v>
      </c>
      <c r="V229" s="369" t="s">
        <v>1980</v>
      </c>
      <c r="W229" s="369" t="s">
        <v>1981</v>
      </c>
      <c r="X229" s="369" t="s">
        <v>1982</v>
      </c>
      <c r="Y229" s="369" t="s">
        <v>1983</v>
      </c>
      <c r="Z229" s="369" t="s">
        <v>1984</v>
      </c>
      <c r="AA229" s="369" t="s">
        <v>2004</v>
      </c>
      <c r="AB229" s="369" t="s">
        <v>1986</v>
      </c>
      <c r="AC229" s="369" t="s">
        <v>1672</v>
      </c>
      <c r="AD229" s="369" t="s">
        <v>1673</v>
      </c>
      <c r="AE229" s="369" t="s">
        <v>1678</v>
      </c>
      <c r="AF229" s="369" t="s">
        <v>1697</v>
      </c>
      <c r="AG229" s="369" t="s">
        <v>1814</v>
      </c>
      <c r="AH229" s="369">
        <v>15787</v>
      </c>
      <c r="AI229" s="369">
        <v>-14135</v>
      </c>
      <c r="AJ229" s="369">
        <v>1652</v>
      </c>
      <c r="AK229" s="370">
        <v>0</v>
      </c>
      <c r="AL229" s="370">
        <v>0</v>
      </c>
      <c r="AM229" s="370">
        <v>0</v>
      </c>
      <c r="AN229" s="370">
        <v>0</v>
      </c>
      <c r="AO229" s="370">
        <v>0</v>
      </c>
      <c r="AP229" s="370">
        <v>0</v>
      </c>
      <c r="AQ229" s="370">
        <v>0</v>
      </c>
      <c r="AR229" s="370">
        <v>0</v>
      </c>
      <c r="AS229" s="370">
        <v>0</v>
      </c>
      <c r="AT229" s="370">
        <v>0</v>
      </c>
      <c r="AU229" s="370">
        <v>0</v>
      </c>
      <c r="AV229" s="370">
        <v>0</v>
      </c>
      <c r="AW229" s="370">
        <v>0</v>
      </c>
      <c r="AX229" s="370">
        <v>0</v>
      </c>
      <c r="AY229" s="370">
        <v>0</v>
      </c>
      <c r="AZ229" s="370">
        <v>0</v>
      </c>
      <c r="BA229" s="370">
        <v>0</v>
      </c>
      <c r="BB229" s="370">
        <v>0</v>
      </c>
      <c r="BC229" s="370">
        <v>0</v>
      </c>
      <c r="BD229" s="370">
        <v>0</v>
      </c>
      <c r="BE229" s="370">
        <v>0</v>
      </c>
      <c r="BF229" s="370">
        <v>0</v>
      </c>
      <c r="BG229" s="370">
        <v>0</v>
      </c>
      <c r="BH229" s="370">
        <v>0</v>
      </c>
      <c r="BI229" s="370">
        <v>0</v>
      </c>
      <c r="BJ229" s="370">
        <v>0</v>
      </c>
      <c r="BK229" s="370">
        <v>0</v>
      </c>
      <c r="BL229" s="370">
        <v>0</v>
      </c>
      <c r="BM229" s="370">
        <v>0</v>
      </c>
      <c r="BN229" s="370">
        <v>0</v>
      </c>
      <c r="BO229" s="370">
        <v>0</v>
      </c>
      <c r="BP229" s="370">
        <v>0</v>
      </c>
      <c r="BQ229" s="370">
        <v>0</v>
      </c>
      <c r="BR229" s="370">
        <v>0</v>
      </c>
      <c r="BS229" s="370">
        <v>0</v>
      </c>
      <c r="BT229" s="370">
        <v>0</v>
      </c>
      <c r="BU229" s="370">
        <v>0</v>
      </c>
      <c r="BV229" s="370">
        <v>0</v>
      </c>
      <c r="BW229" s="370">
        <v>0</v>
      </c>
      <c r="BX229" s="370">
        <v>0</v>
      </c>
      <c r="BY229" s="370">
        <v>0</v>
      </c>
      <c r="BZ229" s="370">
        <v>0</v>
      </c>
      <c r="CA229" s="370">
        <v>0</v>
      </c>
      <c r="CB229" s="370">
        <v>0</v>
      </c>
      <c r="CC229" s="370">
        <v>0</v>
      </c>
      <c r="CD229" s="370">
        <v>0</v>
      </c>
      <c r="CE229" s="370">
        <v>0</v>
      </c>
      <c r="CF229" s="370">
        <v>0</v>
      </c>
      <c r="CG229" s="370">
        <v>0</v>
      </c>
      <c r="CH229" s="370">
        <v>0</v>
      </c>
      <c r="CI229" s="48" t="s">
        <v>1987</v>
      </c>
      <c r="CJ229" s="48" t="s">
        <v>1991</v>
      </c>
      <c r="CK229" s="48" t="s">
        <v>1987</v>
      </c>
      <c r="CL229" s="48" t="s">
        <v>1989</v>
      </c>
      <c r="CM229" s="48" t="s">
        <v>2021</v>
      </c>
      <c r="CN229" s="48" t="s">
        <v>1988</v>
      </c>
      <c r="CO229" s="48" t="str">
        <f t="shared" si="57"/>
        <v>2.3.2.7.11.6</v>
      </c>
      <c r="CP229" s="48" t="str">
        <f>+VLOOKUP(Tabla1[[#This Row],[ESPECÍFICA]],CLASIFICADOR_,2,0)</f>
        <v>2.3.2.7.11.6 - SERVICIO DE IMPRESIONES, ENCUADERNACION Y EMPASTADO</v>
      </c>
      <c r="CQ229" s="48" t="str">
        <f>+VLOOKUP(Tabla1[[#This Row],[ESPECÍFICA]],CLASIFICADOR_,3,0)</f>
        <v>2.3.2.7 - SERVICIOS PROFESIONALES Y TECNICOS</v>
      </c>
      <c r="CR229" s="48" t="str">
        <f>+VLOOKUP(Tabla1[[#This Row],[ESPECÍFICA]],CLASIFICADOR_,4,0)</f>
        <v xml:space="preserve"> </v>
      </c>
      <c r="CS229" s="48">
        <f>+VLOOKUP(Tabla1[[#This Row],[ESPECÍFICA]],CLASIFICADOR_,5,0)</f>
        <v>0</v>
      </c>
      <c r="CT229" s="113" t="str">
        <f>+VLOOKUP(Tabla1[[#This Row],[ESPECÍFICA]],CLASIFICADOR_,6,0)</f>
        <v>N/R</v>
      </c>
      <c r="CU229" s="48" t="str">
        <f>+VLOOKUP(Tabla1[[#This Row],[ESPECÍFICA]],CLASIFICADOR_,7,0)</f>
        <v>N/R</v>
      </c>
      <c r="CV229" s="48">
        <f>+VLOOKUP(Tabla1[[#This Row],[ESPECÍFICA]],CLASIFICADOR_,8,0)</f>
        <v>0</v>
      </c>
      <c r="CW229" s="113" t="str">
        <f>+CONCATENATE("2.",Tabla1[[#This Row],[generica]])</f>
        <v>2.3.BIENES Y SERVICIOS</v>
      </c>
      <c r="CX229" s="48" t="str">
        <f t="shared" si="42"/>
        <v>0011-OC</v>
      </c>
      <c r="CY229" s="113" t="str">
        <f t="shared" si="43"/>
        <v>0011-OC</v>
      </c>
      <c r="CZ229" s="20" t="str">
        <f t="shared" si="44"/>
        <v>0011-OC</v>
      </c>
      <c r="DA229" s="113" t="str">
        <f>+CONCATENATE(Tabla1[[#This Row],[CC COMPLETO]],Tabla1[[#This Row],[ESPECÍFICA]])</f>
        <v>0011-OC2.3.2.7.11.6</v>
      </c>
      <c r="DB229" s="49">
        <f t="shared" si="45"/>
        <v>0</v>
      </c>
      <c r="DC229" s="49">
        <f t="shared" si="46"/>
        <v>0</v>
      </c>
      <c r="DD229" s="49">
        <f t="shared" si="47"/>
        <v>0</v>
      </c>
      <c r="DE229" s="49">
        <f t="shared" si="48"/>
        <v>1652</v>
      </c>
      <c r="DF229" s="49">
        <f t="shared" si="49"/>
        <v>0</v>
      </c>
      <c r="DG229" s="49">
        <f t="shared" si="50"/>
        <v>0</v>
      </c>
      <c r="DH229" s="49">
        <f t="shared" si="51"/>
        <v>1652</v>
      </c>
      <c r="DI229" s="50">
        <f t="shared" si="52"/>
        <v>0</v>
      </c>
      <c r="DJ229" s="78">
        <f>+SUM(Tabla1[[#This Row],[EJECUTADO 01]:[EJECUTADO 06]])</f>
        <v>0</v>
      </c>
      <c r="DK229" s="78">
        <f>+Tabla1[[#This Row],[mto_devenga_01]]</f>
        <v>0</v>
      </c>
      <c r="DL229" s="78">
        <f>+Tabla1[[#This Row],[mto_devenga_02]]</f>
        <v>0</v>
      </c>
      <c r="DM229" s="78">
        <f>+Tabla1[[#This Row],[mto_devenga_03]]</f>
        <v>0</v>
      </c>
      <c r="DN229" s="78">
        <f>+Tabla1[[#This Row],[mto_devenga_04]]</f>
        <v>0</v>
      </c>
      <c r="DO229" s="78">
        <f>+Tabla1[[#This Row],[mto_devenga_05]]</f>
        <v>0</v>
      </c>
      <c r="DP229" s="76">
        <f>+Tabla1[[#This Row],[mto_devenga_06]]</f>
        <v>0</v>
      </c>
      <c r="DQ229" s="76">
        <f>+Tabla1[[#This Row],[mto_devenga_07]]</f>
        <v>0</v>
      </c>
      <c r="DR229" s="76">
        <f>+Tabla1[[#This Row],[mto_devenga_08]]</f>
        <v>0</v>
      </c>
      <c r="DS229" s="76">
        <f>+Tabla1[[#This Row],[mto_devenga_09]]</f>
        <v>0</v>
      </c>
      <c r="DT229" s="76">
        <f>IFERROR(VLOOKUP(Tabla1[[#This Row],[COD SE]],PF_OCTUBRE,14,0),"0")</f>
        <v>0</v>
      </c>
      <c r="DU229" s="76">
        <f>IFERROR(VLOOKUP(Tabla1[[#This Row],[COD SE]],PF_OCTUBRE,15,0),"0")</f>
        <v>0</v>
      </c>
      <c r="DV229" s="76">
        <f>IFERROR(VLOOKUP(Tabla1[[#This Row],[COD SE]],PF_OCTUBRE,16,0),"0")</f>
        <v>0</v>
      </c>
      <c r="DW229" s="76">
        <f>+SUM(Tabla1[[#This Row],[EJECUTADO 01]:[PF DICIEMBRE
]])</f>
        <v>0</v>
      </c>
      <c r="DX229" s="76">
        <f>IFERROR(VLOOKUP(Tabla1[[#This Row],[COD SE]],PF_OCTUBRE,18,0),"0")</f>
        <v>0</v>
      </c>
      <c r="DY229" s="76">
        <f>IFERROR(VLOOKUP(Tabla1[[#This Row],[COD SE]],PF_OCTUBRE,19,0),"0")</f>
        <v>1752</v>
      </c>
      <c r="DZ229" s="76">
        <f>IFERROR(VLOOKUP(Tabla1[[#This Row],[COD SE]],PF_OCTUBRE,20,0),"0")</f>
        <v>1752</v>
      </c>
      <c r="EA229" s="76">
        <f>+Tabla1[[#This Row],[TOTAL EJEC REAL]]+Tabla1[[#This Row],[SALDO FINAL]]</f>
        <v>1752</v>
      </c>
      <c r="EB229" s="76">
        <f>IFERROR(VLOOKUP(Tabla1[[#This Row],[COD SE]],PF_OCTUBRE,22,0),"0")</f>
        <v>1752</v>
      </c>
      <c r="EC229" s="76">
        <f>+IFERROR(VLOOKUP(Tabla1[[#This Row],[COD SE]],SALDO_ESC_2,7,0),0)</f>
        <v>0</v>
      </c>
      <c r="ED229" s="76">
        <f>+IFERROR(VLOOKUP(Tabla1[[#This Row],[COD SE]],SALDO_ESC_3,7,0),0)</f>
        <v>0</v>
      </c>
      <c r="EE229" s="76">
        <f>+Tabla1[[#This Row],[mto_pim]]-Tabla1[[#This Row],[TRANSF ESC2 ]]</f>
        <v>1652</v>
      </c>
      <c r="EF229" s="76">
        <f>+Tabla1[[#This Row],[mto_pim]]-Tabla1[[#This Row],[TRANFS ESC 3 ]]</f>
        <v>1652</v>
      </c>
      <c r="EG229" s="76">
        <f>+IFERROR(VLOOKUP(Tabla1[[#This Row],[COD SE]],HISTORICO,4,0),0)</f>
        <v>0</v>
      </c>
      <c r="EH229" s="76">
        <f>+IFERROR(VLOOKUP(Tabla1[[#This Row],[COD SE]],HISTORICO,5,0),0)</f>
        <v>0</v>
      </c>
      <c r="EI229" s="76">
        <f>+IFERROR(VLOOKUP(Tabla1[[#This Row],[COD SE]],HISTORICO,6,0),0)</f>
        <v>0</v>
      </c>
      <c r="EJ229" s="76">
        <f>+IFERROR(VLOOKUP(Tabla1[[#This Row],[COD SE]],HISTORICO,7,0),0)</f>
        <v>8000</v>
      </c>
      <c r="EK229" s="76">
        <f>+IFERROR(VLOOKUP(Tabla1[[#This Row],[COD SE]],HISTORICO,8,0),0)</f>
        <v>0</v>
      </c>
      <c r="EL229" s="76">
        <f>+IFERROR(VLOOKUP(Tabla1[[#This Row],[COD SE]],HISTORICO,9,0),0)</f>
        <v>0</v>
      </c>
      <c r="EM229" s="76">
        <f>+IFERROR(VLOOKUP(Tabla1[[#This Row],[COD SE]],HISTORICO,10,0),0)</f>
        <v>0</v>
      </c>
      <c r="EN229" s="76">
        <f>+IFERROR(VLOOKUP(Tabla1[[#This Row],[COD SE]],HISTORICO,11,0),0)</f>
        <v>0</v>
      </c>
      <c r="EO229" s="76">
        <f>+IFERROR(VLOOKUP(Tabla1[[#This Row],[COD SE]],HISTORICO,12,0),0)</f>
        <v>0</v>
      </c>
      <c r="EP229" s="58">
        <f>+SUM(Tabla1[[#This Row],[EJECUTADO 01]:[EJECUTADO 03]])</f>
        <v>0</v>
      </c>
      <c r="EQ229" s="58">
        <f>+SUM(Tabla1[[#This Row],[EJECUTADO 04]:[EJECUTADO 06]])</f>
        <v>0</v>
      </c>
      <c r="ER229" s="58">
        <f>+SUM(Tabla1[[#This Row],[EJECUTADO 07]:[EJECUTADO 09]])</f>
        <v>0</v>
      </c>
      <c r="ES229" s="58">
        <f>+SUM(Tabla1[[#This Row],[PF OCTUBRE]:[PF DICIEMBRE
]])</f>
        <v>0</v>
      </c>
      <c r="ET229" s="58">
        <f>+SUM(Tabla1[[#This Row],[EJECUTADO 01]:[EJECUTADO 09]])</f>
        <v>0</v>
      </c>
    </row>
    <row r="230" spans="1:150" x14ac:dyDescent="0.2">
      <c r="A230" s="369">
        <v>2025</v>
      </c>
      <c r="B230" s="369" t="s">
        <v>1969</v>
      </c>
      <c r="C230" s="369" t="s">
        <v>1970</v>
      </c>
      <c r="D230" s="369" t="s">
        <v>1971</v>
      </c>
      <c r="E230" s="369">
        <v>1650</v>
      </c>
      <c r="F230" s="369" t="s">
        <v>1599</v>
      </c>
      <c r="G230" s="369" t="s">
        <v>1999</v>
      </c>
      <c r="H230" s="369" t="s">
        <v>1606</v>
      </c>
      <c r="I230" s="369" t="s">
        <v>2000</v>
      </c>
      <c r="J230" s="369" t="s">
        <v>2037</v>
      </c>
      <c r="K230" s="369" t="s">
        <v>1975</v>
      </c>
      <c r="L230" s="369" t="s">
        <v>2034</v>
      </c>
      <c r="M230" s="369" t="s">
        <v>2038</v>
      </c>
      <c r="N230" s="369">
        <v>4</v>
      </c>
      <c r="O230" s="369" t="s">
        <v>2054</v>
      </c>
      <c r="P230" s="369" t="s">
        <v>2055</v>
      </c>
      <c r="Q230" s="369">
        <v>55</v>
      </c>
      <c r="R230" s="369">
        <v>0</v>
      </c>
      <c r="S230" s="369">
        <v>0</v>
      </c>
      <c r="T230" s="369">
        <v>0</v>
      </c>
      <c r="U230" s="369">
        <v>11</v>
      </c>
      <c r="V230" s="369" t="s">
        <v>1980</v>
      </c>
      <c r="W230" s="369" t="s">
        <v>1981</v>
      </c>
      <c r="X230" s="369" t="s">
        <v>1982</v>
      </c>
      <c r="Y230" s="369" t="s">
        <v>1983</v>
      </c>
      <c r="Z230" s="369" t="s">
        <v>1984</v>
      </c>
      <c r="AA230" s="369" t="s">
        <v>2004</v>
      </c>
      <c r="AB230" s="369" t="s">
        <v>1986</v>
      </c>
      <c r="AC230" s="369" t="s">
        <v>1672</v>
      </c>
      <c r="AD230" s="369" t="s">
        <v>1673</v>
      </c>
      <c r="AE230" s="369" t="s">
        <v>1674</v>
      </c>
      <c r="AF230" s="369" t="s">
        <v>1675</v>
      </c>
      <c r="AG230" s="369" t="s">
        <v>1677</v>
      </c>
      <c r="AH230" s="369">
        <v>19200</v>
      </c>
      <c r="AI230" s="369">
        <v>-8000</v>
      </c>
      <c r="AJ230" s="369">
        <v>11200</v>
      </c>
      <c r="AK230" s="370">
        <v>3813.4</v>
      </c>
      <c r="AL230" s="370">
        <v>3813.4</v>
      </c>
      <c r="AM230" s="370">
        <v>0</v>
      </c>
      <c r="AN230" s="370">
        <v>0</v>
      </c>
      <c r="AO230" s="370">
        <v>0</v>
      </c>
      <c r="AP230" s="370">
        <v>3173.4</v>
      </c>
      <c r="AQ230" s="370">
        <v>0</v>
      </c>
      <c r="AR230" s="370">
        <v>0</v>
      </c>
      <c r="AS230" s="370">
        <v>0</v>
      </c>
      <c r="AT230" s="370">
        <v>640</v>
      </c>
      <c r="AU230" s="370">
        <v>0</v>
      </c>
      <c r="AV230" s="370">
        <v>0</v>
      </c>
      <c r="AW230" s="370">
        <v>0</v>
      </c>
      <c r="AX230" s="370">
        <v>0</v>
      </c>
      <c r="AY230" s="370">
        <v>0</v>
      </c>
      <c r="AZ230" s="370">
        <v>0</v>
      </c>
      <c r="BA230" s="370">
        <v>0</v>
      </c>
      <c r="BB230" s="370">
        <v>3280</v>
      </c>
      <c r="BC230" s="370">
        <v>-106.6</v>
      </c>
      <c r="BD230" s="370">
        <v>0</v>
      </c>
      <c r="BE230" s="370">
        <v>0</v>
      </c>
      <c r="BF230" s="370">
        <v>640</v>
      </c>
      <c r="BG230" s="370">
        <v>0</v>
      </c>
      <c r="BH230" s="370">
        <v>0</v>
      </c>
      <c r="BI230" s="370">
        <v>0</v>
      </c>
      <c r="BJ230" s="370">
        <v>0</v>
      </c>
      <c r="BK230" s="370">
        <v>0</v>
      </c>
      <c r="BL230" s="370">
        <v>0</v>
      </c>
      <c r="BM230" s="370">
        <v>0</v>
      </c>
      <c r="BN230" s="370">
        <v>3280</v>
      </c>
      <c r="BO230" s="370">
        <v>-106.6</v>
      </c>
      <c r="BP230" s="370">
        <v>0</v>
      </c>
      <c r="BQ230" s="370">
        <v>0</v>
      </c>
      <c r="BR230" s="370">
        <v>640</v>
      </c>
      <c r="BS230" s="370">
        <v>0</v>
      </c>
      <c r="BT230" s="370">
        <v>0</v>
      </c>
      <c r="BU230" s="370">
        <v>0</v>
      </c>
      <c r="BV230" s="370">
        <v>0</v>
      </c>
      <c r="BW230" s="370">
        <v>0</v>
      </c>
      <c r="BX230" s="370">
        <v>0</v>
      </c>
      <c r="BY230" s="370">
        <v>0</v>
      </c>
      <c r="BZ230" s="370">
        <v>3280</v>
      </c>
      <c r="CA230" s="370">
        <v>0</v>
      </c>
      <c r="CB230" s="370">
        <v>0</v>
      </c>
      <c r="CC230" s="370">
        <v>0</v>
      </c>
      <c r="CD230" s="370">
        <v>640</v>
      </c>
      <c r="CE230" s="370">
        <v>0</v>
      </c>
      <c r="CF230" s="370">
        <v>0</v>
      </c>
      <c r="CG230" s="370">
        <v>0</v>
      </c>
      <c r="CH230" s="370">
        <v>0</v>
      </c>
      <c r="CI230" s="48" t="s">
        <v>1987</v>
      </c>
      <c r="CJ230" s="48" t="s">
        <v>1991</v>
      </c>
      <c r="CK230" s="48" t="s">
        <v>1987</v>
      </c>
      <c r="CL230" s="48" t="s">
        <v>1990</v>
      </c>
      <c r="CM230" s="48" t="s">
        <v>1987</v>
      </c>
      <c r="CN230" s="48" t="s">
        <v>1987</v>
      </c>
      <c r="CO230" s="48" t="str">
        <f t="shared" si="57"/>
        <v>2.3.2.1.2.2</v>
      </c>
      <c r="CP230" s="48" t="str">
        <f>+VLOOKUP(Tabla1[[#This Row],[ESPECÍFICA]],CLASIFICADOR_,2,0)</f>
        <v>2.3.2.1.2.2 - VIATICOS Y ASIGNACIONES POR COMISION DE SERVICIO</v>
      </c>
      <c r="CQ230" s="48" t="str">
        <f>+VLOOKUP(Tabla1[[#This Row],[ESPECÍFICA]],CLASIFICADOR_,3,0)</f>
        <v>2.3.2.1 - VIAJES</v>
      </c>
      <c r="CR230" s="48" t="str">
        <f>+VLOOKUP(Tabla1[[#This Row],[ESPECÍFICA]],CLASIFICADOR_,4,0)</f>
        <v>Límite de Gasto</v>
      </c>
      <c r="CS230" s="48" t="str">
        <f>+VLOOKUP(Tabla1[[#This Row],[ESPECÍFICA]],CLASIFICADOR_,5,0)</f>
        <v>10.6 b)</v>
      </c>
      <c r="CT230" s="113" t="str">
        <f>+VLOOKUP(Tabla1[[#This Row],[ESPECÍFICA]],CLASIFICADOR_,6,0)</f>
        <v>N/R</v>
      </c>
      <c r="CU230" s="48" t="str">
        <f>+VLOOKUP(Tabla1[[#This Row],[ESPECÍFICA]],CLASIFICADOR_,7,0)</f>
        <v>N/R</v>
      </c>
      <c r="CV230" s="48">
        <f>+VLOOKUP(Tabla1[[#This Row],[ESPECÍFICA]],CLASIFICADOR_,8,0)</f>
        <v>0</v>
      </c>
      <c r="CW230" s="113" t="str">
        <f>+CONCATENATE("2.",Tabla1[[#This Row],[generica]])</f>
        <v>2.3.BIENES Y SERVICIOS</v>
      </c>
      <c r="CX230" s="48" t="str">
        <f t="shared" si="42"/>
        <v>0011-OC</v>
      </c>
      <c r="CY230" s="113" t="str">
        <f t="shared" si="43"/>
        <v>0011-OC</v>
      </c>
      <c r="CZ230" s="20" t="str">
        <f t="shared" si="44"/>
        <v>0011-OC</v>
      </c>
      <c r="DA230" s="113" t="str">
        <f>+CONCATENATE(Tabla1[[#This Row],[CC COMPLETO]],Tabla1[[#This Row],[ESPECÍFICA]])</f>
        <v>0011-OC2.3.2.1.2.2</v>
      </c>
      <c r="DB230" s="49">
        <f t="shared" si="45"/>
        <v>3813.4</v>
      </c>
      <c r="DC230" s="49">
        <f t="shared" si="46"/>
        <v>3813.4</v>
      </c>
      <c r="DD230" s="49">
        <f t="shared" si="47"/>
        <v>3813.4</v>
      </c>
      <c r="DE230" s="49">
        <f t="shared" si="48"/>
        <v>7386.6</v>
      </c>
      <c r="DF230" s="49">
        <f t="shared" si="49"/>
        <v>0</v>
      </c>
      <c r="DG230" s="49">
        <f t="shared" si="50"/>
        <v>0</v>
      </c>
      <c r="DH230" s="49">
        <f t="shared" si="51"/>
        <v>7386.6</v>
      </c>
      <c r="DI230" s="50">
        <f t="shared" si="52"/>
        <v>0.19861458333333334</v>
      </c>
      <c r="DJ230" s="78">
        <f>+SUM(Tabla1[[#This Row],[EJECUTADO 01]:[EJECUTADO 06]])</f>
        <v>3173.4</v>
      </c>
      <c r="DK230" s="78">
        <f>+Tabla1[[#This Row],[mto_devenga_01]]</f>
        <v>0</v>
      </c>
      <c r="DL230" s="78">
        <f>+Tabla1[[#This Row],[mto_devenga_02]]</f>
        <v>0</v>
      </c>
      <c r="DM230" s="78">
        <f>+Tabla1[[#This Row],[mto_devenga_03]]</f>
        <v>0</v>
      </c>
      <c r="DN230" s="78">
        <f>+Tabla1[[#This Row],[mto_devenga_04]]</f>
        <v>3280</v>
      </c>
      <c r="DO230" s="78">
        <f>+Tabla1[[#This Row],[mto_devenga_05]]</f>
        <v>-106.6</v>
      </c>
      <c r="DP230" s="76">
        <f>+Tabla1[[#This Row],[mto_devenga_06]]</f>
        <v>0</v>
      </c>
      <c r="DQ230" s="76">
        <f>+Tabla1[[#This Row],[mto_devenga_07]]</f>
        <v>0</v>
      </c>
      <c r="DR230" s="76">
        <f>+Tabla1[[#This Row],[mto_devenga_08]]</f>
        <v>640</v>
      </c>
      <c r="DS230" s="76">
        <f>+Tabla1[[#This Row],[mto_devenga_09]]</f>
        <v>0</v>
      </c>
      <c r="DT230" s="76">
        <f>IFERROR(VLOOKUP(Tabla1[[#This Row],[COD SE]],PF_OCTUBRE,14,0),"0")</f>
        <v>0</v>
      </c>
      <c r="DU230" s="76">
        <f>IFERROR(VLOOKUP(Tabla1[[#This Row],[COD SE]],PF_OCTUBRE,15,0),"0")</f>
        <v>3573.2</v>
      </c>
      <c r="DV230" s="76">
        <f>IFERROR(VLOOKUP(Tabla1[[#This Row],[COD SE]],PF_OCTUBRE,16,0),"0")</f>
        <v>3813.4</v>
      </c>
      <c r="DW230" s="76">
        <f>+SUM(Tabla1[[#This Row],[EJECUTADO 01]:[PF DICIEMBRE
]])</f>
        <v>11200</v>
      </c>
      <c r="DX230" s="76">
        <f>IFERROR(VLOOKUP(Tabla1[[#This Row],[COD SE]],PF_OCTUBRE,18,0),"0")</f>
        <v>0</v>
      </c>
      <c r="DY230" s="76">
        <f>IFERROR(VLOOKUP(Tabla1[[#This Row],[COD SE]],PF_OCTUBRE,19,0),"0")</f>
        <v>0</v>
      </c>
      <c r="DZ230" s="76">
        <f>IFERROR(VLOOKUP(Tabla1[[#This Row],[COD SE]],PF_OCTUBRE,20,0),"0")</f>
        <v>0</v>
      </c>
      <c r="EA230" s="76">
        <f>+Tabla1[[#This Row],[TOTAL EJEC REAL]]+Tabla1[[#This Row],[SALDO FINAL]]</f>
        <v>11200</v>
      </c>
      <c r="EB230" s="76">
        <f>IFERROR(VLOOKUP(Tabla1[[#This Row],[COD SE]],PF_OCTUBRE,22,0),"0")</f>
        <v>3813.4</v>
      </c>
      <c r="EC230" s="76">
        <f>+IFERROR(VLOOKUP(Tabla1[[#This Row],[COD SE]],SALDO_ESC_2,7,0),0)</f>
        <v>0</v>
      </c>
      <c r="ED230" s="76">
        <f>+IFERROR(VLOOKUP(Tabla1[[#This Row],[COD SE]],SALDO_ESC_3,7,0),0)</f>
        <v>0</v>
      </c>
      <c r="EE230" s="76">
        <f>+Tabla1[[#This Row],[mto_pim]]-Tabla1[[#This Row],[TRANSF ESC2 ]]</f>
        <v>11200</v>
      </c>
      <c r="EF230" s="76">
        <f>+Tabla1[[#This Row],[mto_pim]]-Tabla1[[#This Row],[TRANFS ESC 3 ]]</f>
        <v>11200</v>
      </c>
      <c r="EG230" s="76">
        <f>+IFERROR(VLOOKUP(Tabla1[[#This Row],[COD SE]],HISTORICO,4,0),0)</f>
        <v>0</v>
      </c>
      <c r="EH230" s="76">
        <f>+IFERROR(VLOOKUP(Tabla1[[#This Row],[COD SE]],HISTORICO,5,0),0)</f>
        <v>0</v>
      </c>
      <c r="EI230" s="76">
        <f>+IFERROR(VLOOKUP(Tabla1[[#This Row],[COD SE]],HISTORICO,6,0),0)</f>
        <v>0</v>
      </c>
      <c r="EJ230" s="76">
        <f>+IFERROR(VLOOKUP(Tabla1[[#This Row],[COD SE]],HISTORICO,7,0),0)</f>
        <v>1920</v>
      </c>
      <c r="EK230" s="76">
        <f>+IFERROR(VLOOKUP(Tabla1[[#This Row],[COD SE]],HISTORICO,8,0),0)</f>
        <v>1920</v>
      </c>
      <c r="EL230" s="76">
        <f>+IFERROR(VLOOKUP(Tabla1[[#This Row],[COD SE]],HISTORICO,9,0),0)</f>
        <v>1920</v>
      </c>
      <c r="EM230" s="76">
        <f>+IFERROR(VLOOKUP(Tabla1[[#This Row],[COD SE]],HISTORICO,10,0),0)</f>
        <v>0</v>
      </c>
      <c r="EN230" s="76">
        <f>+IFERROR(VLOOKUP(Tabla1[[#This Row],[COD SE]],HISTORICO,11,0),0)</f>
        <v>0</v>
      </c>
      <c r="EO230" s="76">
        <f>+IFERROR(VLOOKUP(Tabla1[[#This Row],[COD SE]],HISTORICO,12,0),0)</f>
        <v>0</v>
      </c>
      <c r="EP230" s="58">
        <f>+SUM(Tabla1[[#This Row],[EJECUTADO 01]:[EJECUTADO 03]])</f>
        <v>0</v>
      </c>
      <c r="EQ230" s="58">
        <f>+SUM(Tabla1[[#This Row],[EJECUTADO 04]:[EJECUTADO 06]])</f>
        <v>3173.4</v>
      </c>
      <c r="ER230" s="58">
        <f>+SUM(Tabla1[[#This Row],[EJECUTADO 07]:[EJECUTADO 09]])</f>
        <v>640</v>
      </c>
      <c r="ES230" s="58">
        <f>+SUM(Tabla1[[#This Row],[PF OCTUBRE]:[PF DICIEMBRE
]])</f>
        <v>7386.6</v>
      </c>
      <c r="ET230" s="58">
        <f>+SUM(Tabla1[[#This Row],[EJECUTADO 01]:[EJECUTADO 09]])</f>
        <v>3813.4</v>
      </c>
    </row>
    <row r="231" spans="1:150" x14ac:dyDescent="0.2">
      <c r="A231" s="369">
        <v>2025</v>
      </c>
      <c r="B231" s="369" t="s">
        <v>1969</v>
      </c>
      <c r="C231" s="369" t="s">
        <v>1970</v>
      </c>
      <c r="D231" s="369" t="s">
        <v>1971</v>
      </c>
      <c r="E231" s="369">
        <v>1650</v>
      </c>
      <c r="F231" s="369" t="s">
        <v>1599</v>
      </c>
      <c r="G231" s="369" t="s">
        <v>1999</v>
      </c>
      <c r="H231" s="369" t="s">
        <v>1606</v>
      </c>
      <c r="I231" s="369" t="s">
        <v>2000</v>
      </c>
      <c r="J231" s="369" t="s">
        <v>2037</v>
      </c>
      <c r="K231" s="369" t="s">
        <v>1975</v>
      </c>
      <c r="L231" s="369" t="s">
        <v>2034</v>
      </c>
      <c r="M231" s="369" t="s">
        <v>2038</v>
      </c>
      <c r="N231" s="369">
        <v>4</v>
      </c>
      <c r="O231" s="369" t="s">
        <v>2054</v>
      </c>
      <c r="P231" s="369" t="s">
        <v>2055</v>
      </c>
      <c r="Q231" s="369">
        <v>55</v>
      </c>
      <c r="R231" s="369">
        <v>0</v>
      </c>
      <c r="S231" s="369">
        <v>0</v>
      </c>
      <c r="T231" s="369">
        <v>0</v>
      </c>
      <c r="U231" s="369">
        <v>11</v>
      </c>
      <c r="V231" s="369" t="s">
        <v>1980</v>
      </c>
      <c r="W231" s="369" t="s">
        <v>1981</v>
      </c>
      <c r="X231" s="369" t="s">
        <v>1982</v>
      </c>
      <c r="Y231" s="369" t="s">
        <v>1983</v>
      </c>
      <c r="Z231" s="369" t="s">
        <v>1984</v>
      </c>
      <c r="AA231" s="369" t="s">
        <v>2004</v>
      </c>
      <c r="AB231" s="369" t="s">
        <v>1986</v>
      </c>
      <c r="AC231" s="369" t="s">
        <v>1672</v>
      </c>
      <c r="AD231" s="369" t="s">
        <v>1673</v>
      </c>
      <c r="AE231" s="369" t="s">
        <v>1681</v>
      </c>
      <c r="AF231" s="369" t="s">
        <v>1682</v>
      </c>
      <c r="AG231" s="369" t="s">
        <v>1682</v>
      </c>
      <c r="AH231" s="369">
        <v>0</v>
      </c>
      <c r="AI231" s="369">
        <v>72000</v>
      </c>
      <c r="AJ231" s="369">
        <v>72000</v>
      </c>
      <c r="AK231" s="370">
        <v>70000</v>
      </c>
      <c r="AL231" s="370">
        <v>70000</v>
      </c>
      <c r="AM231" s="370">
        <v>0</v>
      </c>
      <c r="AN231" s="370">
        <v>52000</v>
      </c>
      <c r="AO231" s="370">
        <v>0</v>
      </c>
      <c r="AP231" s="370">
        <v>0</v>
      </c>
      <c r="AQ231" s="370">
        <v>0</v>
      </c>
      <c r="AR231" s="370">
        <v>0</v>
      </c>
      <c r="AS231" s="370">
        <v>0</v>
      </c>
      <c r="AT231" s="370">
        <v>18000</v>
      </c>
      <c r="AU231" s="370">
        <v>0</v>
      </c>
      <c r="AV231" s="370">
        <v>0</v>
      </c>
      <c r="AW231" s="370">
        <v>0</v>
      </c>
      <c r="AX231" s="370">
        <v>0</v>
      </c>
      <c r="AY231" s="370">
        <v>0</v>
      </c>
      <c r="AZ231" s="370">
        <v>0</v>
      </c>
      <c r="BA231" s="370">
        <v>13000</v>
      </c>
      <c r="BB231" s="370">
        <v>13000</v>
      </c>
      <c r="BC231" s="370">
        <v>13000</v>
      </c>
      <c r="BD231" s="370">
        <v>13000</v>
      </c>
      <c r="BE231" s="370">
        <v>0</v>
      </c>
      <c r="BF231" s="370">
        <v>0</v>
      </c>
      <c r="BG231" s="370">
        <v>6000</v>
      </c>
      <c r="BH231" s="370">
        <v>6000</v>
      </c>
      <c r="BI231" s="370">
        <v>0</v>
      </c>
      <c r="BJ231" s="370">
        <v>0</v>
      </c>
      <c r="BK231" s="370">
        <v>0</v>
      </c>
      <c r="BL231" s="370">
        <v>0</v>
      </c>
      <c r="BM231" s="370">
        <v>13000</v>
      </c>
      <c r="BN231" s="370">
        <v>13000</v>
      </c>
      <c r="BO231" s="370">
        <v>13000</v>
      </c>
      <c r="BP231" s="370">
        <v>13000</v>
      </c>
      <c r="BQ231" s="370">
        <v>0</v>
      </c>
      <c r="BR231" s="370">
        <v>0</v>
      </c>
      <c r="BS231" s="370">
        <v>6000</v>
      </c>
      <c r="BT231" s="370">
        <v>6000</v>
      </c>
      <c r="BU231" s="370">
        <v>0</v>
      </c>
      <c r="BV231" s="370">
        <v>0</v>
      </c>
      <c r="BW231" s="370">
        <v>0</v>
      </c>
      <c r="BX231" s="370">
        <v>52000</v>
      </c>
      <c r="BY231" s="370">
        <v>0</v>
      </c>
      <c r="BZ231" s="370">
        <v>0</v>
      </c>
      <c r="CA231" s="370">
        <v>0</v>
      </c>
      <c r="CB231" s="370">
        <v>0</v>
      </c>
      <c r="CC231" s="370">
        <v>0</v>
      </c>
      <c r="CD231" s="370">
        <v>12000</v>
      </c>
      <c r="CE231" s="370">
        <v>0</v>
      </c>
      <c r="CF231" s="370">
        <v>0</v>
      </c>
      <c r="CG231" s="370">
        <v>0</v>
      </c>
      <c r="CH231" s="370">
        <v>0</v>
      </c>
      <c r="CI231" s="48" t="s">
        <v>1987</v>
      </c>
      <c r="CJ231" s="48" t="s">
        <v>1991</v>
      </c>
      <c r="CK231" s="48" t="s">
        <v>1987</v>
      </c>
      <c r="CL231" s="48" t="s">
        <v>2005</v>
      </c>
      <c r="CM231" s="48" t="s">
        <v>1990</v>
      </c>
      <c r="CN231" s="48" t="s">
        <v>1990</v>
      </c>
      <c r="CO231" s="48" t="str">
        <f t="shared" si="57"/>
        <v>2.3.2.9.1.1</v>
      </c>
      <c r="CP231" s="48" t="str">
        <f>+VLOOKUP(Tabla1[[#This Row],[ESPECÍFICA]],CLASIFICADOR_,2,0)</f>
        <v>2.3.2.9.1.1 - LOCACIÓN DE SERVICIOS REALIZADOS POR PERSONA NATURAL</v>
      </c>
      <c r="CQ231" s="48" t="str">
        <f>+VLOOKUP(Tabla1[[#This Row],[ESPECÍFICA]],CLASIFICADOR_,3,0)</f>
        <v>2.3.2.9 - LOCACIÓN DE SERVICIOS REALIZADOS POR PERSONA NATURAL</v>
      </c>
      <c r="CR231" s="48" t="str">
        <f>+VLOOKUP(Tabla1[[#This Row],[ESPECÍFICA]],CLASIFICADOR_,4,0)</f>
        <v xml:space="preserve"> </v>
      </c>
      <c r="CS231" s="48">
        <f>+VLOOKUP(Tabla1[[#This Row],[ESPECÍFICA]],CLASIFICADOR_,5,0)</f>
        <v>0</v>
      </c>
      <c r="CT231" s="113" t="str">
        <f>+VLOOKUP(Tabla1[[#This Row],[ESPECÍFICA]],CLASIFICADOR_,6,0)</f>
        <v>N/R</v>
      </c>
      <c r="CU231" s="48" t="str">
        <f>+VLOOKUP(Tabla1[[#This Row],[ESPECÍFICA]],CLASIFICADOR_,7,0)</f>
        <v>N/R</v>
      </c>
      <c r="CV231" s="48">
        <f>+VLOOKUP(Tabla1[[#This Row],[ESPECÍFICA]],CLASIFICADOR_,8,0)</f>
        <v>0</v>
      </c>
      <c r="CW231" s="113" t="str">
        <f>+CONCATENATE("2.",Tabla1[[#This Row],[generica]])</f>
        <v>2.3.BIENES Y SERVICIOS</v>
      </c>
      <c r="CX231" s="48" t="str">
        <f t="shared" si="42"/>
        <v>0011-OC</v>
      </c>
      <c r="CY231" s="113" t="str">
        <f t="shared" si="43"/>
        <v>0011-OC</v>
      </c>
      <c r="CZ231" s="20" t="str">
        <f t="shared" si="44"/>
        <v>0011-OC</v>
      </c>
      <c r="DA231" s="113" t="str">
        <f>+CONCATENATE(Tabla1[[#This Row],[CC COMPLETO]],Tabla1[[#This Row],[ESPECÍFICA]])</f>
        <v>0011-OC2.3.2.9.1.1</v>
      </c>
      <c r="DB231" s="49">
        <f t="shared" si="45"/>
        <v>70000</v>
      </c>
      <c r="DC231" s="49">
        <f t="shared" si="46"/>
        <v>64000</v>
      </c>
      <c r="DD231" s="49">
        <f t="shared" si="47"/>
        <v>64000</v>
      </c>
      <c r="DE231" s="49">
        <f t="shared" si="48"/>
        <v>2000</v>
      </c>
      <c r="DF231" s="49">
        <f t="shared" si="49"/>
        <v>0</v>
      </c>
      <c r="DG231" s="49">
        <f t="shared" si="50"/>
        <v>6000</v>
      </c>
      <c r="DH231" s="49">
        <f t="shared" si="51"/>
        <v>8000</v>
      </c>
      <c r="DI231" s="50">
        <f t="shared" si="52"/>
        <v>0</v>
      </c>
      <c r="DJ231" s="78">
        <f>+SUM(Tabla1[[#This Row],[EJECUTADO 01]:[EJECUTADO 06]])</f>
        <v>52000</v>
      </c>
      <c r="DK231" s="78">
        <f>+Tabla1[[#This Row],[mto_devenga_01]]</f>
        <v>0</v>
      </c>
      <c r="DL231" s="78">
        <f>+Tabla1[[#This Row],[mto_devenga_02]]</f>
        <v>0</v>
      </c>
      <c r="DM231" s="78">
        <f>+Tabla1[[#This Row],[mto_devenga_03]]</f>
        <v>13000</v>
      </c>
      <c r="DN231" s="78">
        <f>+Tabla1[[#This Row],[mto_devenga_04]]</f>
        <v>13000</v>
      </c>
      <c r="DO231" s="78">
        <f>+Tabla1[[#This Row],[mto_devenga_05]]</f>
        <v>13000</v>
      </c>
      <c r="DP231" s="76">
        <f>+Tabla1[[#This Row],[mto_devenga_06]]</f>
        <v>13000</v>
      </c>
      <c r="DQ231" s="76">
        <f>+Tabla1[[#This Row],[mto_devenga_07]]</f>
        <v>0</v>
      </c>
      <c r="DR231" s="76">
        <f>+Tabla1[[#This Row],[mto_devenga_08]]</f>
        <v>0</v>
      </c>
      <c r="DS231" s="76">
        <f>+Tabla1[[#This Row],[mto_devenga_09]]</f>
        <v>6000</v>
      </c>
      <c r="DT231" s="76">
        <f>IFERROR(VLOOKUP(Tabla1[[#This Row],[COD SE]],PF_OCTUBRE,14,0),"0")</f>
        <v>8000</v>
      </c>
      <c r="DU231" s="76">
        <f>IFERROR(VLOOKUP(Tabla1[[#This Row],[COD SE]],PF_OCTUBRE,15,0),"0")</f>
        <v>6000</v>
      </c>
      <c r="DV231" s="76">
        <f>IFERROR(VLOOKUP(Tabla1[[#This Row],[COD SE]],PF_OCTUBRE,16,0),"0")</f>
        <v>0</v>
      </c>
      <c r="DW231" s="76">
        <f>+SUM(Tabla1[[#This Row],[EJECUTADO 01]:[PF DICIEMBRE
]])</f>
        <v>72000</v>
      </c>
      <c r="DX231" s="76">
        <f>IFERROR(VLOOKUP(Tabla1[[#This Row],[COD SE]],PF_OCTUBRE,18,0),"0")</f>
        <v>0</v>
      </c>
      <c r="DY231" s="76">
        <f>IFERROR(VLOOKUP(Tabla1[[#This Row],[COD SE]],PF_OCTUBRE,19,0),"0")</f>
        <v>0</v>
      </c>
      <c r="DZ231" s="76">
        <f>IFERROR(VLOOKUP(Tabla1[[#This Row],[COD SE]],PF_OCTUBRE,20,0),"0")</f>
        <v>0</v>
      </c>
      <c r="EA231" s="76">
        <f>+Tabla1[[#This Row],[TOTAL EJEC REAL]]+Tabla1[[#This Row],[SALDO FINAL]]</f>
        <v>72000</v>
      </c>
      <c r="EB231" s="76">
        <f>IFERROR(VLOOKUP(Tabla1[[#This Row],[COD SE]],PF_OCTUBRE,22,0),"0")</f>
        <v>0</v>
      </c>
      <c r="EC231" s="76">
        <f>+IFERROR(VLOOKUP(Tabla1[[#This Row],[COD SE]],SALDO_ESC_2,7,0),0)</f>
        <v>0</v>
      </c>
      <c r="ED231" s="76">
        <f>+IFERROR(VLOOKUP(Tabla1[[#This Row],[COD SE]],SALDO_ESC_3,7,0),0)</f>
        <v>0</v>
      </c>
      <c r="EE231" s="76">
        <f>+Tabla1[[#This Row],[mto_pim]]-Tabla1[[#This Row],[TRANSF ESC2 ]]</f>
        <v>72000</v>
      </c>
      <c r="EF231" s="76">
        <f>+Tabla1[[#This Row],[mto_pim]]-Tabla1[[#This Row],[TRANFS ESC 3 ]]</f>
        <v>72000</v>
      </c>
      <c r="EG231" s="76">
        <f>+IFERROR(VLOOKUP(Tabla1[[#This Row],[COD SE]],HISTORICO,4,0),0)</f>
        <v>0</v>
      </c>
      <c r="EH231" s="76">
        <f>+IFERROR(VLOOKUP(Tabla1[[#This Row],[COD SE]],HISTORICO,5,0),0)</f>
        <v>13000</v>
      </c>
      <c r="EI231" s="76">
        <f>+IFERROR(VLOOKUP(Tabla1[[#This Row],[COD SE]],HISTORICO,6,0),0)</f>
        <v>13000</v>
      </c>
      <c r="EJ231" s="76">
        <f>+IFERROR(VLOOKUP(Tabla1[[#This Row],[COD SE]],HISTORICO,7,0),0)</f>
        <v>13000</v>
      </c>
      <c r="EK231" s="76">
        <f>+IFERROR(VLOOKUP(Tabla1[[#This Row],[COD SE]],HISTORICO,8,0),0)</f>
        <v>13000</v>
      </c>
      <c r="EL231" s="76">
        <f>+IFERROR(VLOOKUP(Tabla1[[#This Row],[COD SE]],HISTORICO,9,0),0)</f>
        <v>13000</v>
      </c>
      <c r="EM231" s="76">
        <f>+IFERROR(VLOOKUP(Tabla1[[#This Row],[COD SE]],HISTORICO,10,0),0)</f>
        <v>0</v>
      </c>
      <c r="EN231" s="76">
        <f>+IFERROR(VLOOKUP(Tabla1[[#This Row],[COD SE]],HISTORICO,11,0),0)</f>
        <v>6000</v>
      </c>
      <c r="EO231" s="76">
        <f>+IFERROR(VLOOKUP(Tabla1[[#This Row],[COD SE]],HISTORICO,12,0),0)</f>
        <v>6000</v>
      </c>
      <c r="EP231" s="58">
        <f>+SUM(Tabla1[[#This Row],[EJECUTADO 01]:[EJECUTADO 03]])</f>
        <v>13000</v>
      </c>
      <c r="EQ231" s="58">
        <f>+SUM(Tabla1[[#This Row],[EJECUTADO 04]:[EJECUTADO 06]])</f>
        <v>39000</v>
      </c>
      <c r="ER231" s="58">
        <f>+SUM(Tabla1[[#This Row],[EJECUTADO 07]:[EJECUTADO 09]])</f>
        <v>6000</v>
      </c>
      <c r="ES231" s="58">
        <f>+SUM(Tabla1[[#This Row],[PF OCTUBRE]:[PF DICIEMBRE
]])</f>
        <v>14000</v>
      </c>
      <c r="ET231" s="58">
        <f>+SUM(Tabla1[[#This Row],[EJECUTADO 01]:[EJECUTADO 09]])</f>
        <v>58000</v>
      </c>
    </row>
    <row r="232" spans="1:150" x14ac:dyDescent="0.2">
      <c r="A232" s="369">
        <v>2025</v>
      </c>
      <c r="B232" s="369" t="s">
        <v>1969</v>
      </c>
      <c r="C232" s="369" t="s">
        <v>1970</v>
      </c>
      <c r="D232" s="369" t="s">
        <v>1971</v>
      </c>
      <c r="E232" s="369">
        <v>1650</v>
      </c>
      <c r="F232" s="369" t="s">
        <v>1599</v>
      </c>
      <c r="G232" s="369" t="s">
        <v>1999</v>
      </c>
      <c r="H232" s="369" t="s">
        <v>1606</v>
      </c>
      <c r="I232" s="369" t="s">
        <v>2000</v>
      </c>
      <c r="J232" s="369" t="s">
        <v>2037</v>
      </c>
      <c r="K232" s="369" t="s">
        <v>1975</v>
      </c>
      <c r="L232" s="369" t="s">
        <v>2034</v>
      </c>
      <c r="M232" s="369" t="s">
        <v>2038</v>
      </c>
      <c r="N232" s="369">
        <v>4</v>
      </c>
      <c r="O232" s="369" t="s">
        <v>2054</v>
      </c>
      <c r="P232" s="369" t="s">
        <v>2055</v>
      </c>
      <c r="Q232" s="369">
        <v>55</v>
      </c>
      <c r="R232" s="369">
        <v>0</v>
      </c>
      <c r="S232" s="369">
        <v>0</v>
      </c>
      <c r="T232" s="369">
        <v>0</v>
      </c>
      <c r="U232" s="369">
        <v>11</v>
      </c>
      <c r="V232" s="369" t="s">
        <v>1980</v>
      </c>
      <c r="W232" s="369" t="s">
        <v>1981</v>
      </c>
      <c r="X232" s="369" t="s">
        <v>1982</v>
      </c>
      <c r="Y232" s="369" t="s">
        <v>1983</v>
      </c>
      <c r="Z232" s="369" t="s">
        <v>1984</v>
      </c>
      <c r="AA232" s="369" t="s">
        <v>2004</v>
      </c>
      <c r="AB232" s="369" t="s">
        <v>1986</v>
      </c>
      <c r="AC232" s="369" t="s">
        <v>1672</v>
      </c>
      <c r="AD232" s="369" t="s">
        <v>1673</v>
      </c>
      <c r="AE232" s="369" t="s">
        <v>1678</v>
      </c>
      <c r="AF232" s="369" t="s">
        <v>1740</v>
      </c>
      <c r="AG232" s="369" t="s">
        <v>1815</v>
      </c>
      <c r="AH232" s="369">
        <v>0</v>
      </c>
      <c r="AI232" s="369">
        <v>1120</v>
      </c>
      <c r="AJ232" s="369">
        <v>1120</v>
      </c>
      <c r="AK232" s="370">
        <v>1120</v>
      </c>
      <c r="AL232" s="370">
        <v>1120</v>
      </c>
      <c r="AM232" s="370">
        <v>0</v>
      </c>
      <c r="AN232" s="370">
        <v>0</v>
      </c>
      <c r="AO232" s="370">
        <v>0</v>
      </c>
      <c r="AP232" s="370">
        <v>0</v>
      </c>
      <c r="AQ232" s="370">
        <v>0</v>
      </c>
      <c r="AR232" s="370">
        <v>1120</v>
      </c>
      <c r="AS232" s="370">
        <v>0</v>
      </c>
      <c r="AT232" s="370">
        <v>0</v>
      </c>
      <c r="AU232" s="370">
        <v>0</v>
      </c>
      <c r="AV232" s="370">
        <v>0</v>
      </c>
      <c r="AW232" s="370">
        <v>0</v>
      </c>
      <c r="AX232" s="370">
        <v>0</v>
      </c>
      <c r="AY232" s="370">
        <v>0</v>
      </c>
      <c r="AZ232" s="370">
        <v>0</v>
      </c>
      <c r="BA232" s="370">
        <v>0</v>
      </c>
      <c r="BB232" s="370">
        <v>0</v>
      </c>
      <c r="BC232" s="370">
        <v>0</v>
      </c>
      <c r="BD232" s="370">
        <v>0</v>
      </c>
      <c r="BE232" s="370">
        <v>1120</v>
      </c>
      <c r="BF232" s="370">
        <v>0</v>
      </c>
      <c r="BG232" s="370">
        <v>0</v>
      </c>
      <c r="BH232" s="370">
        <v>0</v>
      </c>
      <c r="BI232" s="370">
        <v>0</v>
      </c>
      <c r="BJ232" s="370">
        <v>0</v>
      </c>
      <c r="BK232" s="370">
        <v>0</v>
      </c>
      <c r="BL232" s="370">
        <v>0</v>
      </c>
      <c r="BM232" s="370">
        <v>0</v>
      </c>
      <c r="BN232" s="370">
        <v>0</v>
      </c>
      <c r="BO232" s="370">
        <v>0</v>
      </c>
      <c r="BP232" s="370">
        <v>0</v>
      </c>
      <c r="BQ232" s="370">
        <v>1120</v>
      </c>
      <c r="BR232" s="370">
        <v>0</v>
      </c>
      <c r="BS232" s="370">
        <v>0</v>
      </c>
      <c r="BT232" s="370">
        <v>0</v>
      </c>
      <c r="BU232" s="370">
        <v>0</v>
      </c>
      <c r="BV232" s="370">
        <v>0</v>
      </c>
      <c r="BW232" s="370">
        <v>0</v>
      </c>
      <c r="BX232" s="370">
        <v>0</v>
      </c>
      <c r="BY232" s="370">
        <v>0</v>
      </c>
      <c r="BZ232" s="370">
        <v>0</v>
      </c>
      <c r="CA232" s="370">
        <v>0</v>
      </c>
      <c r="CB232" s="370">
        <v>1120</v>
      </c>
      <c r="CC232" s="370">
        <v>0</v>
      </c>
      <c r="CD232" s="370">
        <v>0</v>
      </c>
      <c r="CE232" s="370">
        <v>0</v>
      </c>
      <c r="CF232" s="370">
        <v>0</v>
      </c>
      <c r="CG232" s="370">
        <v>0</v>
      </c>
      <c r="CH232" s="370">
        <v>0</v>
      </c>
      <c r="CI232" s="48" t="s">
        <v>1987</v>
      </c>
      <c r="CJ232" s="48" t="s">
        <v>1991</v>
      </c>
      <c r="CK232" s="48" t="s">
        <v>1987</v>
      </c>
      <c r="CL232" s="48" t="s">
        <v>1989</v>
      </c>
      <c r="CM232" s="48" t="s">
        <v>1993</v>
      </c>
      <c r="CN232" s="48" t="s">
        <v>1991</v>
      </c>
      <c r="CO232" s="48" t="str">
        <f t="shared" si="57"/>
        <v>2.3.2.7.4.3</v>
      </c>
      <c r="CP232" s="48" t="str">
        <f>+VLOOKUP(Tabla1[[#This Row],[ESPECÍFICA]],CLASIFICADOR_,2,0)</f>
        <v>2.3.2.7.4.3 - SOPORTE TECNICO</v>
      </c>
      <c r="CQ232" s="48" t="str">
        <f>+VLOOKUP(Tabla1[[#This Row],[ESPECÍFICA]],CLASIFICADOR_,3,0)</f>
        <v>2.3.2.7 - SERVICIOS PROFESIONALES Y TECNICOS</v>
      </c>
      <c r="CR232" s="48" t="str">
        <f>+VLOOKUP(Tabla1[[#This Row],[ESPECÍFICA]],CLASIFICADOR_,4,0)</f>
        <v xml:space="preserve"> </v>
      </c>
      <c r="CS232" s="48">
        <f>+VLOOKUP(Tabla1[[#This Row],[ESPECÍFICA]],CLASIFICADOR_,5,0)</f>
        <v>0</v>
      </c>
      <c r="CT232" s="113" t="str">
        <f>+VLOOKUP(Tabla1[[#This Row],[ESPECÍFICA]],CLASIFICADOR_,6,0)</f>
        <v>N/R</v>
      </c>
      <c r="CU232" s="48" t="str">
        <f>+VLOOKUP(Tabla1[[#This Row],[ESPECÍFICA]],CLASIFICADOR_,7,0)</f>
        <v>N/R</v>
      </c>
      <c r="CV232" s="48">
        <f>+VLOOKUP(Tabla1[[#This Row],[ESPECÍFICA]],CLASIFICADOR_,8,0)</f>
        <v>0</v>
      </c>
      <c r="CW232" s="113" t="str">
        <f>+CONCATENATE("2.",Tabla1[[#This Row],[generica]])</f>
        <v>2.3.BIENES Y SERVICIOS</v>
      </c>
      <c r="CX232" s="48" t="str">
        <f t="shared" si="42"/>
        <v>0011-OC</v>
      </c>
      <c r="CY232" s="113" t="str">
        <f t="shared" si="43"/>
        <v>0011-OC</v>
      </c>
      <c r="CZ232" s="20" t="str">
        <f t="shared" si="44"/>
        <v>0011-OC</v>
      </c>
      <c r="DA232" s="113" t="str">
        <f>+CONCATENATE(Tabla1[[#This Row],[CC COMPLETO]],Tabla1[[#This Row],[ESPECÍFICA]])</f>
        <v>0011-OC2.3.2.7.4.3</v>
      </c>
      <c r="DB232" s="49">
        <f t="shared" si="45"/>
        <v>1120</v>
      </c>
      <c r="DC232" s="49">
        <f t="shared" si="46"/>
        <v>1120</v>
      </c>
      <c r="DD232" s="49">
        <f t="shared" si="47"/>
        <v>1120</v>
      </c>
      <c r="DE232" s="49">
        <f t="shared" si="48"/>
        <v>0</v>
      </c>
      <c r="DF232" s="49">
        <f t="shared" si="49"/>
        <v>0</v>
      </c>
      <c r="DG232" s="49">
        <f t="shared" si="50"/>
        <v>0</v>
      </c>
      <c r="DH232" s="49">
        <f t="shared" si="51"/>
        <v>0</v>
      </c>
      <c r="DI232" s="50">
        <f t="shared" si="52"/>
        <v>0</v>
      </c>
      <c r="DJ232" s="78">
        <f>+SUM(Tabla1[[#This Row],[EJECUTADO 01]:[EJECUTADO 06]])</f>
        <v>0</v>
      </c>
      <c r="DK232" s="78">
        <f>+Tabla1[[#This Row],[mto_devenga_01]]</f>
        <v>0</v>
      </c>
      <c r="DL232" s="78">
        <f>+Tabla1[[#This Row],[mto_devenga_02]]</f>
        <v>0</v>
      </c>
      <c r="DM232" s="78">
        <f>+Tabla1[[#This Row],[mto_devenga_03]]</f>
        <v>0</v>
      </c>
      <c r="DN232" s="78">
        <f>+Tabla1[[#This Row],[mto_devenga_04]]</f>
        <v>0</v>
      </c>
      <c r="DO232" s="78">
        <f>+Tabla1[[#This Row],[mto_devenga_05]]</f>
        <v>0</v>
      </c>
      <c r="DP232" s="76">
        <f>+Tabla1[[#This Row],[mto_devenga_06]]</f>
        <v>0</v>
      </c>
      <c r="DQ232" s="76">
        <f>+Tabla1[[#This Row],[mto_devenga_07]]</f>
        <v>1120</v>
      </c>
      <c r="DR232" s="76">
        <f>+Tabla1[[#This Row],[mto_devenga_08]]</f>
        <v>0</v>
      </c>
      <c r="DS232" s="76">
        <f>+Tabla1[[#This Row],[mto_devenga_09]]</f>
        <v>0</v>
      </c>
      <c r="DT232" s="76">
        <f>IFERROR(VLOOKUP(Tabla1[[#This Row],[COD SE]],PF_OCTUBRE,14,0),"0")</f>
        <v>0</v>
      </c>
      <c r="DU232" s="76">
        <f>IFERROR(VLOOKUP(Tabla1[[#This Row],[COD SE]],PF_OCTUBRE,15,0),"0")</f>
        <v>0</v>
      </c>
      <c r="DV232" s="76">
        <f>IFERROR(VLOOKUP(Tabla1[[#This Row],[COD SE]],PF_OCTUBRE,16,0),"0")</f>
        <v>0</v>
      </c>
      <c r="DW232" s="76">
        <f>+SUM(Tabla1[[#This Row],[EJECUTADO 01]:[PF DICIEMBRE
]])</f>
        <v>1120</v>
      </c>
      <c r="DX232" s="76">
        <f>IFERROR(VLOOKUP(Tabla1[[#This Row],[COD SE]],PF_OCTUBRE,18,0),"0")</f>
        <v>0</v>
      </c>
      <c r="DY232" s="76">
        <f>IFERROR(VLOOKUP(Tabla1[[#This Row],[COD SE]],PF_OCTUBRE,19,0),"0")</f>
        <v>0</v>
      </c>
      <c r="DZ232" s="76">
        <f>IFERROR(VLOOKUP(Tabla1[[#This Row],[COD SE]],PF_OCTUBRE,20,0),"0")</f>
        <v>0</v>
      </c>
      <c r="EA232" s="76">
        <f>+Tabla1[[#This Row],[TOTAL EJEC REAL]]+Tabla1[[#This Row],[SALDO FINAL]]</f>
        <v>1120</v>
      </c>
      <c r="EB232" s="76">
        <f>IFERROR(VLOOKUP(Tabla1[[#This Row],[COD SE]],PF_OCTUBRE,22,0),"0")</f>
        <v>0</v>
      </c>
      <c r="EC232" s="76">
        <f>+IFERROR(VLOOKUP(Tabla1[[#This Row],[COD SE]],SALDO_ESC_2,7,0),0)</f>
        <v>0</v>
      </c>
      <c r="ED232" s="76">
        <f>+IFERROR(VLOOKUP(Tabla1[[#This Row],[COD SE]],SALDO_ESC_3,7,0),0)</f>
        <v>0</v>
      </c>
      <c r="EE232" s="76">
        <f>+Tabla1[[#This Row],[mto_pim]]-Tabla1[[#This Row],[TRANSF ESC2 ]]</f>
        <v>1120</v>
      </c>
      <c r="EF232" s="76">
        <f>+Tabla1[[#This Row],[mto_pim]]-Tabla1[[#This Row],[TRANFS ESC 3 ]]</f>
        <v>1120</v>
      </c>
      <c r="EG232" s="76">
        <f>+IFERROR(VLOOKUP(Tabla1[[#This Row],[COD SE]],HISTORICO,4,0),0)</f>
        <v>0</v>
      </c>
      <c r="EH232" s="76">
        <f>+IFERROR(VLOOKUP(Tabla1[[#This Row],[COD SE]],HISTORICO,5,0),0)</f>
        <v>0</v>
      </c>
      <c r="EI232" s="76">
        <f>+IFERROR(VLOOKUP(Tabla1[[#This Row],[COD SE]],HISTORICO,6,0),0)</f>
        <v>0</v>
      </c>
      <c r="EJ232" s="76">
        <f>+IFERROR(VLOOKUP(Tabla1[[#This Row],[COD SE]],HISTORICO,7,0),0)</f>
        <v>0</v>
      </c>
      <c r="EK232" s="76">
        <f>+IFERROR(VLOOKUP(Tabla1[[#This Row],[COD SE]],HISTORICO,8,0),0)</f>
        <v>7000</v>
      </c>
      <c r="EL232" s="76">
        <f>+IFERROR(VLOOKUP(Tabla1[[#This Row],[COD SE]],HISTORICO,9,0),0)</f>
        <v>0</v>
      </c>
      <c r="EM232" s="76">
        <f>+IFERROR(VLOOKUP(Tabla1[[#This Row],[COD SE]],HISTORICO,10,0),0)</f>
        <v>1400</v>
      </c>
      <c r="EN232" s="76">
        <f>+IFERROR(VLOOKUP(Tabla1[[#This Row],[COD SE]],HISTORICO,11,0),0)</f>
        <v>0</v>
      </c>
      <c r="EO232" s="76">
        <f>+IFERROR(VLOOKUP(Tabla1[[#This Row],[COD SE]],HISTORICO,12,0),0)</f>
        <v>0</v>
      </c>
      <c r="EP232" s="58">
        <f>+SUM(Tabla1[[#This Row],[EJECUTADO 01]:[EJECUTADO 03]])</f>
        <v>0</v>
      </c>
      <c r="EQ232" s="58">
        <f>+SUM(Tabla1[[#This Row],[EJECUTADO 04]:[EJECUTADO 06]])</f>
        <v>0</v>
      </c>
      <c r="ER232" s="58">
        <f>+SUM(Tabla1[[#This Row],[EJECUTADO 07]:[EJECUTADO 09]])</f>
        <v>1120</v>
      </c>
      <c r="ES232" s="58">
        <f>+SUM(Tabla1[[#This Row],[PF OCTUBRE]:[PF DICIEMBRE
]])</f>
        <v>0</v>
      </c>
      <c r="ET232" s="58">
        <f>+SUM(Tabla1[[#This Row],[EJECUTADO 01]:[EJECUTADO 09]])</f>
        <v>1120</v>
      </c>
    </row>
    <row r="233" spans="1:150" x14ac:dyDescent="0.2">
      <c r="A233" s="369">
        <v>2025</v>
      </c>
      <c r="B233" s="369" t="s">
        <v>1969</v>
      </c>
      <c r="C233" s="369" t="s">
        <v>1970</v>
      </c>
      <c r="D233" s="369" t="s">
        <v>1971</v>
      </c>
      <c r="E233" s="369">
        <v>1650</v>
      </c>
      <c r="F233" s="369" t="s">
        <v>1599</v>
      </c>
      <c r="G233" s="369" t="s">
        <v>1999</v>
      </c>
      <c r="H233" s="369" t="s">
        <v>1606</v>
      </c>
      <c r="I233" s="369" t="s">
        <v>2000</v>
      </c>
      <c r="J233" s="369" t="s">
        <v>2037</v>
      </c>
      <c r="K233" s="369" t="s">
        <v>1975</v>
      </c>
      <c r="L233" s="369" t="s">
        <v>2034</v>
      </c>
      <c r="M233" s="369" t="s">
        <v>2038</v>
      </c>
      <c r="N233" s="369">
        <v>4</v>
      </c>
      <c r="O233" s="369" t="s">
        <v>2054</v>
      </c>
      <c r="P233" s="369" t="s">
        <v>2055</v>
      </c>
      <c r="Q233" s="369">
        <v>55</v>
      </c>
      <c r="R233" s="369">
        <v>0</v>
      </c>
      <c r="S233" s="369">
        <v>0</v>
      </c>
      <c r="T233" s="369">
        <v>0</v>
      </c>
      <c r="U233" s="369">
        <v>11</v>
      </c>
      <c r="V233" s="369" t="s">
        <v>1980</v>
      </c>
      <c r="W233" s="369" t="s">
        <v>1981</v>
      </c>
      <c r="X233" s="369" t="s">
        <v>1982</v>
      </c>
      <c r="Y233" s="369" t="s">
        <v>1983</v>
      </c>
      <c r="Z233" s="369" t="s">
        <v>1984</v>
      </c>
      <c r="AA233" s="369" t="s">
        <v>2004</v>
      </c>
      <c r="AB233" s="369" t="s">
        <v>1986</v>
      </c>
      <c r="AC233" s="369" t="s">
        <v>1656</v>
      </c>
      <c r="AD233" s="369" t="s">
        <v>1657</v>
      </c>
      <c r="AE233" s="369" t="s">
        <v>1660</v>
      </c>
      <c r="AF233" s="369" t="s">
        <v>1661</v>
      </c>
      <c r="AG233" s="369" t="s">
        <v>1663</v>
      </c>
      <c r="AH233" s="369">
        <v>171941</v>
      </c>
      <c r="AI233" s="369">
        <v>0</v>
      </c>
      <c r="AJ233" s="369">
        <v>171941</v>
      </c>
      <c r="AK233" s="370">
        <v>45000</v>
      </c>
      <c r="AL233" s="370">
        <v>45000</v>
      </c>
      <c r="AM233" s="370">
        <v>0</v>
      </c>
      <c r="AN233" s="370">
        <v>0</v>
      </c>
      <c r="AO233" s="370">
        <v>0</v>
      </c>
      <c r="AP233" s="370">
        <v>0</v>
      </c>
      <c r="AQ233" s="370">
        <v>0</v>
      </c>
      <c r="AR233" s="370">
        <v>0</v>
      </c>
      <c r="AS233" s="370">
        <v>0</v>
      </c>
      <c r="AT233" s="370">
        <v>9000</v>
      </c>
      <c r="AU233" s="370">
        <v>9000</v>
      </c>
      <c r="AV233" s="370">
        <v>8906.25</v>
      </c>
      <c r="AW233" s="370">
        <v>0</v>
      </c>
      <c r="AX233" s="370">
        <v>0</v>
      </c>
      <c r="AY233" s="370">
        <v>0</v>
      </c>
      <c r="AZ233" s="370">
        <v>0</v>
      </c>
      <c r="BA233" s="370">
        <v>0</v>
      </c>
      <c r="BB233" s="370">
        <v>0</v>
      </c>
      <c r="BC233" s="370">
        <v>0</v>
      </c>
      <c r="BD233" s="370">
        <v>0</v>
      </c>
      <c r="BE233" s="370">
        <v>0</v>
      </c>
      <c r="BF233" s="370">
        <v>9000</v>
      </c>
      <c r="BG233" s="370">
        <v>9000</v>
      </c>
      <c r="BH233" s="370">
        <v>8906.25</v>
      </c>
      <c r="BI233" s="370">
        <v>0</v>
      </c>
      <c r="BJ233" s="370">
        <v>0</v>
      </c>
      <c r="BK233" s="370">
        <v>0</v>
      </c>
      <c r="BL233" s="370">
        <v>0</v>
      </c>
      <c r="BM233" s="370">
        <v>0</v>
      </c>
      <c r="BN233" s="370">
        <v>0</v>
      </c>
      <c r="BO233" s="370">
        <v>0</v>
      </c>
      <c r="BP233" s="370">
        <v>0</v>
      </c>
      <c r="BQ233" s="370">
        <v>0</v>
      </c>
      <c r="BR233" s="370">
        <v>9000</v>
      </c>
      <c r="BS233" s="370">
        <v>9000</v>
      </c>
      <c r="BT233" s="370">
        <v>7893.6</v>
      </c>
      <c r="BU233" s="370">
        <v>0</v>
      </c>
      <c r="BV233" s="370">
        <v>0</v>
      </c>
      <c r="BW233" s="370">
        <v>0</v>
      </c>
      <c r="BX233" s="370">
        <v>0</v>
      </c>
      <c r="BY233" s="370">
        <v>0</v>
      </c>
      <c r="BZ233" s="370">
        <v>0</v>
      </c>
      <c r="CA233" s="370">
        <v>0</v>
      </c>
      <c r="CB233" s="370">
        <v>0</v>
      </c>
      <c r="CC233" s="370">
        <v>0</v>
      </c>
      <c r="CD233" s="370">
        <v>9000</v>
      </c>
      <c r="CE233" s="370">
        <v>9000</v>
      </c>
      <c r="CF233" s="370">
        <v>7893.6</v>
      </c>
      <c r="CG233" s="370">
        <v>0</v>
      </c>
      <c r="CH233" s="370">
        <v>0</v>
      </c>
      <c r="CI233" s="48" t="s">
        <v>1987</v>
      </c>
      <c r="CJ233" s="48" t="s">
        <v>1990</v>
      </c>
      <c r="CK233" s="48" t="s">
        <v>1990</v>
      </c>
      <c r="CL233" s="48" t="s">
        <v>2010</v>
      </c>
      <c r="CM233" s="48" t="s">
        <v>1990</v>
      </c>
      <c r="CN233" s="48" t="s">
        <v>1987</v>
      </c>
      <c r="CO233" s="48" t="str">
        <f t="shared" si="57"/>
        <v>2.1.1.13.1.2</v>
      </c>
      <c r="CP233" s="48" t="str">
        <f>+VLOOKUP(Tabla1[[#This Row],[ESPECÍFICA]],CLASIFICADOR_,2,0)</f>
        <v>2.1.1.13.1.2 - CONTRATO ADMINISTRATIVO DE SERVICIOS - TRANSITORIO</v>
      </c>
      <c r="CQ233" s="48" t="str">
        <f>+VLOOKUP(Tabla1[[#This Row],[ESPECÍFICA]],CLASIFICADOR_,3,0)</f>
        <v>01.CAS</v>
      </c>
      <c r="CR233" s="48" t="str">
        <f>+VLOOKUP(Tabla1[[#This Row],[ESPECÍFICA]],CLASIFICADOR_,4,0)</f>
        <v xml:space="preserve"> </v>
      </c>
      <c r="CS233" s="48">
        <f>+VLOOKUP(Tabla1[[#This Row],[ESPECÍFICA]],CLASIFICADOR_,5,0)</f>
        <v>0</v>
      </c>
      <c r="CT233" s="113" t="str">
        <f>+VLOOKUP(Tabla1[[#This Row],[ESPECÍFICA]],CLASIFICADOR_,6,0)</f>
        <v>N/R</v>
      </c>
      <c r="CU233" s="48" t="str">
        <f>+VLOOKUP(Tabla1[[#This Row],[ESPECÍFICA]],CLASIFICADOR_,7,0)</f>
        <v>N/R</v>
      </c>
      <c r="CV233" s="48">
        <f>+VLOOKUP(Tabla1[[#This Row],[ESPECÍFICA]],CLASIFICADOR_,8,0)</f>
        <v>0</v>
      </c>
      <c r="CW233" s="113" t="str">
        <f>+CONCATENATE("2.",Tabla1[[#This Row],[generica]])</f>
        <v>2.1.PERSONAL Y OBLIGACIONES SOCIALES</v>
      </c>
      <c r="CX233" s="48" t="str">
        <f t="shared" si="42"/>
        <v>0011-OC</v>
      </c>
      <c r="CY233" s="113" t="str">
        <f t="shared" si="43"/>
        <v>0011-OC</v>
      </c>
      <c r="CZ233" s="20" t="str">
        <f t="shared" si="44"/>
        <v>0011-OC</v>
      </c>
      <c r="DA233" s="113" t="str">
        <f>+CONCATENATE(Tabla1[[#This Row],[CC COMPLETO]],Tabla1[[#This Row],[ESPECÍFICA]])</f>
        <v>0011-OC2.1.1.13.1.2</v>
      </c>
      <c r="DB233" s="49">
        <f t="shared" si="45"/>
        <v>26906.25</v>
      </c>
      <c r="DC233" s="49">
        <f t="shared" si="46"/>
        <v>26906.25</v>
      </c>
      <c r="DD233" s="49">
        <f t="shared" si="47"/>
        <v>25893.599999999999</v>
      </c>
      <c r="DE233" s="49">
        <f t="shared" si="48"/>
        <v>126941</v>
      </c>
      <c r="DF233" s="49">
        <f t="shared" si="49"/>
        <v>0</v>
      </c>
      <c r="DG233" s="49">
        <f t="shared" si="50"/>
        <v>18093.75</v>
      </c>
      <c r="DH233" s="49">
        <f t="shared" si="51"/>
        <v>145034.75</v>
      </c>
      <c r="DI233" s="50">
        <f t="shared" si="52"/>
        <v>0.15648536416561495</v>
      </c>
      <c r="DJ233" s="78">
        <f>+SUM(Tabla1[[#This Row],[EJECUTADO 01]:[EJECUTADO 06]])</f>
        <v>0</v>
      </c>
      <c r="DK233" s="78">
        <f>+Tabla1[[#This Row],[mto_devenga_01]]</f>
        <v>0</v>
      </c>
      <c r="DL233" s="78">
        <f>+Tabla1[[#This Row],[mto_devenga_02]]</f>
        <v>0</v>
      </c>
      <c r="DM233" s="78">
        <f>+Tabla1[[#This Row],[mto_devenga_03]]</f>
        <v>0</v>
      </c>
      <c r="DN233" s="78">
        <f>+Tabla1[[#This Row],[mto_devenga_04]]</f>
        <v>0</v>
      </c>
      <c r="DO233" s="78">
        <f>+Tabla1[[#This Row],[mto_devenga_05]]</f>
        <v>0</v>
      </c>
      <c r="DP233" s="76">
        <f>+Tabla1[[#This Row],[mto_devenga_06]]</f>
        <v>0</v>
      </c>
      <c r="DQ233" s="76">
        <f>+Tabla1[[#This Row],[mto_devenga_07]]</f>
        <v>0</v>
      </c>
      <c r="DR233" s="76">
        <f>+Tabla1[[#This Row],[mto_devenga_08]]</f>
        <v>9000</v>
      </c>
      <c r="DS233" s="76">
        <f>+Tabla1[[#This Row],[mto_devenga_09]]</f>
        <v>9000</v>
      </c>
      <c r="DT233" s="76">
        <f>IFERROR(VLOOKUP(Tabla1[[#This Row],[COD SE]],PF_OCTUBRE,14,0),"0")</f>
        <v>16164.189999999999</v>
      </c>
      <c r="DU233" s="76">
        <f>IFERROR(VLOOKUP(Tabla1[[#This Row],[COD SE]],PF_OCTUBRE,15,0),"0")</f>
        <v>16164.189999999999</v>
      </c>
      <c r="DV233" s="76">
        <f>IFERROR(VLOOKUP(Tabla1[[#This Row],[COD SE]],PF_OCTUBRE,16,0),"0")</f>
        <v>16164.190000000002</v>
      </c>
      <c r="DW233" s="76">
        <f>+SUM(Tabla1[[#This Row],[EJECUTADO 01]:[PF DICIEMBRE
]])</f>
        <v>66492.570000000007</v>
      </c>
      <c r="DX233" s="76">
        <f>IFERROR(VLOOKUP(Tabla1[[#This Row],[COD SE]],PF_OCTUBRE,18,0),"0")</f>
        <v>0</v>
      </c>
      <c r="DY233" s="76">
        <f>IFERROR(VLOOKUP(Tabla1[[#This Row],[COD SE]],PF_OCTUBRE,19,0),"0")</f>
        <v>105448.43</v>
      </c>
      <c r="DZ233" s="76">
        <f>IFERROR(VLOOKUP(Tabla1[[#This Row],[COD SE]],PF_OCTUBRE,20,0),"0")</f>
        <v>105448.43</v>
      </c>
      <c r="EA233" s="76">
        <f>+Tabla1[[#This Row],[TOTAL EJEC REAL]]+Tabla1[[#This Row],[SALDO FINAL]]</f>
        <v>171941</v>
      </c>
      <c r="EB233" s="76">
        <f>IFERROR(VLOOKUP(Tabla1[[#This Row],[COD SE]],PF_OCTUBRE,22,0),"0")</f>
        <v>121612.62</v>
      </c>
      <c r="EC233" s="76">
        <f>+IFERROR(VLOOKUP(Tabla1[[#This Row],[COD SE]],SALDO_ESC_2,7,0),0)</f>
        <v>0</v>
      </c>
      <c r="ED233" s="76">
        <f>+IFERROR(VLOOKUP(Tabla1[[#This Row],[COD SE]],SALDO_ESC_3,7,0),0)</f>
        <v>105448.43</v>
      </c>
      <c r="EE233" s="76">
        <f>+Tabla1[[#This Row],[mto_pim]]-Tabla1[[#This Row],[TRANSF ESC2 ]]</f>
        <v>171941</v>
      </c>
      <c r="EF233" s="76">
        <f>+Tabla1[[#This Row],[mto_pim]]-Tabla1[[#This Row],[TRANFS ESC 3 ]]</f>
        <v>66492.570000000007</v>
      </c>
      <c r="EG233" s="76">
        <f>+IFERROR(VLOOKUP(Tabla1[[#This Row],[COD SE]],HISTORICO,4,0),0)</f>
        <v>14328.38</v>
      </c>
      <c r="EH233" s="76">
        <f>+IFERROR(VLOOKUP(Tabla1[[#This Row],[COD SE]],HISTORICO,5,0),0)</f>
        <v>0</v>
      </c>
      <c r="EI233" s="76">
        <f>+IFERROR(VLOOKUP(Tabla1[[#This Row],[COD SE]],HISTORICO,6,0),0)</f>
        <v>0</v>
      </c>
      <c r="EJ233" s="76">
        <f>+IFERROR(VLOOKUP(Tabla1[[#This Row],[COD SE]],HISTORICO,7,0),0)</f>
        <v>0</v>
      </c>
      <c r="EK233" s="76">
        <f>+IFERROR(VLOOKUP(Tabla1[[#This Row],[COD SE]],HISTORICO,8,0),0)</f>
        <v>0</v>
      </c>
      <c r="EL233" s="76">
        <f>+IFERROR(VLOOKUP(Tabla1[[#This Row],[COD SE]],HISTORICO,9,0),0)</f>
        <v>0</v>
      </c>
      <c r="EM233" s="76">
        <f>+IFERROR(VLOOKUP(Tabla1[[#This Row],[COD SE]],HISTORICO,10,0),0)</f>
        <v>50149.33</v>
      </c>
      <c r="EN233" s="76">
        <f>+IFERROR(VLOOKUP(Tabla1[[#This Row],[COD SE]],HISTORICO,11,0),0)</f>
        <v>7164.19</v>
      </c>
      <c r="EO233" s="76">
        <f>+IFERROR(VLOOKUP(Tabla1[[#This Row],[COD SE]],HISTORICO,12,0),0)</f>
        <v>16164.189999999999</v>
      </c>
      <c r="EP233" s="58">
        <f>+SUM(Tabla1[[#This Row],[EJECUTADO 01]:[EJECUTADO 03]])</f>
        <v>0</v>
      </c>
      <c r="EQ233" s="58">
        <f>+SUM(Tabla1[[#This Row],[EJECUTADO 04]:[EJECUTADO 06]])</f>
        <v>0</v>
      </c>
      <c r="ER233" s="58">
        <f>+SUM(Tabla1[[#This Row],[EJECUTADO 07]:[EJECUTADO 09]])</f>
        <v>18000</v>
      </c>
      <c r="ES233" s="58">
        <f>+SUM(Tabla1[[#This Row],[PF OCTUBRE]:[PF DICIEMBRE
]])</f>
        <v>48492.57</v>
      </c>
      <c r="ET233" s="58">
        <f>+SUM(Tabla1[[#This Row],[EJECUTADO 01]:[EJECUTADO 09]])</f>
        <v>18000</v>
      </c>
    </row>
    <row r="234" spans="1:150" x14ac:dyDescent="0.2">
      <c r="A234" s="369">
        <v>2025</v>
      </c>
      <c r="B234" s="369" t="s">
        <v>1969</v>
      </c>
      <c r="C234" s="369" t="s">
        <v>1970</v>
      </c>
      <c r="D234" s="369" t="s">
        <v>1971</v>
      </c>
      <c r="E234" s="369">
        <v>1650</v>
      </c>
      <c r="F234" s="369" t="s">
        <v>1599</v>
      </c>
      <c r="G234" s="369" t="s">
        <v>1999</v>
      </c>
      <c r="H234" s="369" t="s">
        <v>1606</v>
      </c>
      <c r="I234" s="369" t="s">
        <v>2000</v>
      </c>
      <c r="J234" s="369" t="s">
        <v>2037</v>
      </c>
      <c r="K234" s="369" t="s">
        <v>1975</v>
      </c>
      <c r="L234" s="369" t="s">
        <v>2034</v>
      </c>
      <c r="M234" s="369" t="s">
        <v>2038</v>
      </c>
      <c r="N234" s="369">
        <v>4</v>
      </c>
      <c r="O234" s="369" t="s">
        <v>2054</v>
      </c>
      <c r="P234" s="369" t="s">
        <v>2055</v>
      </c>
      <c r="Q234" s="369">
        <v>55</v>
      </c>
      <c r="R234" s="369">
        <v>0</v>
      </c>
      <c r="S234" s="369">
        <v>0</v>
      </c>
      <c r="T234" s="369">
        <v>0</v>
      </c>
      <c r="U234" s="369">
        <v>11</v>
      </c>
      <c r="V234" s="369" t="s">
        <v>1980</v>
      </c>
      <c r="W234" s="369" t="s">
        <v>1981</v>
      </c>
      <c r="X234" s="369" t="s">
        <v>1982</v>
      </c>
      <c r="Y234" s="369" t="s">
        <v>1983</v>
      </c>
      <c r="Z234" s="369" t="s">
        <v>1984</v>
      </c>
      <c r="AA234" s="369" t="s">
        <v>2004</v>
      </c>
      <c r="AB234" s="369" t="s">
        <v>1986</v>
      </c>
      <c r="AC234" s="369" t="s">
        <v>1672</v>
      </c>
      <c r="AD234" s="369" t="s">
        <v>1673</v>
      </c>
      <c r="AE234" s="369" t="s">
        <v>1693</v>
      </c>
      <c r="AF234" s="369" t="s">
        <v>1694</v>
      </c>
      <c r="AG234" s="369" t="s">
        <v>1695</v>
      </c>
      <c r="AH234" s="369">
        <v>0</v>
      </c>
      <c r="AI234" s="369">
        <v>5100</v>
      </c>
      <c r="AJ234" s="369">
        <v>5100</v>
      </c>
      <c r="AK234" s="370">
        <v>5097.99</v>
      </c>
      <c r="AL234" s="370">
        <v>5097.99</v>
      </c>
      <c r="AM234" s="370">
        <v>0</v>
      </c>
      <c r="AN234" s="370">
        <v>0</v>
      </c>
      <c r="AO234" s="370">
        <v>0</v>
      </c>
      <c r="AP234" s="370">
        <v>3587</v>
      </c>
      <c r="AQ234" s="370">
        <v>0</v>
      </c>
      <c r="AR234" s="370">
        <v>0</v>
      </c>
      <c r="AS234" s="370">
        <v>0</v>
      </c>
      <c r="AT234" s="370">
        <v>0</v>
      </c>
      <c r="AU234" s="370">
        <v>0</v>
      </c>
      <c r="AV234" s="370">
        <v>1510.99</v>
      </c>
      <c r="AW234" s="370">
        <v>0</v>
      </c>
      <c r="AX234" s="370">
        <v>0</v>
      </c>
      <c r="AY234" s="370">
        <v>0</v>
      </c>
      <c r="AZ234" s="370">
        <v>0</v>
      </c>
      <c r="BA234" s="370">
        <v>0</v>
      </c>
      <c r="BB234" s="370">
        <v>0</v>
      </c>
      <c r="BC234" s="370">
        <v>3587</v>
      </c>
      <c r="BD234" s="370">
        <v>0</v>
      </c>
      <c r="BE234" s="370">
        <v>0</v>
      </c>
      <c r="BF234" s="370">
        <v>0</v>
      </c>
      <c r="BG234" s="370">
        <v>0</v>
      </c>
      <c r="BH234" s="370">
        <v>0</v>
      </c>
      <c r="BI234" s="370">
        <v>0</v>
      </c>
      <c r="BJ234" s="370">
        <v>0</v>
      </c>
      <c r="BK234" s="370">
        <v>0</v>
      </c>
      <c r="BL234" s="370">
        <v>0</v>
      </c>
      <c r="BM234" s="370">
        <v>0</v>
      </c>
      <c r="BN234" s="370">
        <v>0</v>
      </c>
      <c r="BO234" s="370">
        <v>3587</v>
      </c>
      <c r="BP234" s="370">
        <v>0</v>
      </c>
      <c r="BQ234" s="370">
        <v>0</v>
      </c>
      <c r="BR234" s="370">
        <v>0</v>
      </c>
      <c r="BS234" s="370">
        <v>0</v>
      </c>
      <c r="BT234" s="370">
        <v>0</v>
      </c>
      <c r="BU234" s="370">
        <v>0</v>
      </c>
      <c r="BV234" s="370">
        <v>0</v>
      </c>
      <c r="BW234" s="370">
        <v>0</v>
      </c>
      <c r="BX234" s="370">
        <v>0</v>
      </c>
      <c r="BY234" s="370">
        <v>0</v>
      </c>
      <c r="BZ234" s="370">
        <v>3587</v>
      </c>
      <c r="CA234" s="370">
        <v>0</v>
      </c>
      <c r="CB234" s="370">
        <v>0</v>
      </c>
      <c r="CC234" s="370">
        <v>0</v>
      </c>
      <c r="CD234" s="370">
        <v>0</v>
      </c>
      <c r="CE234" s="370">
        <v>0</v>
      </c>
      <c r="CF234" s="370">
        <v>0</v>
      </c>
      <c r="CG234" s="370">
        <v>0</v>
      </c>
      <c r="CH234" s="370">
        <v>0</v>
      </c>
      <c r="CI234" s="48" t="s">
        <v>1987</v>
      </c>
      <c r="CJ234" s="48" t="s">
        <v>1991</v>
      </c>
      <c r="CK234" s="48" t="s">
        <v>1987</v>
      </c>
      <c r="CL234" s="48" t="s">
        <v>2011</v>
      </c>
      <c r="CM234" s="48" t="s">
        <v>1990</v>
      </c>
      <c r="CN234" s="48" t="s">
        <v>1998</v>
      </c>
      <c r="CO234" s="48" t="str">
        <f t="shared" si="57"/>
        <v>2.3.2.5.1.99</v>
      </c>
      <c r="CP234" s="48" t="str">
        <f>+VLOOKUP(Tabla1[[#This Row],[ESPECÍFICA]],CLASIFICADOR_,2,0)</f>
        <v>2.3.2.5.1.99 - DE OTROS BIENES Y ACTIVOS</v>
      </c>
      <c r="CQ234" s="48" t="str">
        <f>+VLOOKUP(Tabla1[[#This Row],[ESPECÍFICA]],CLASIFICADOR_,3,0)</f>
        <v>2.3.2.5 - ALQUILERES DE MUEBLES E INMUEBLES</v>
      </c>
      <c r="CR234" s="48" t="str">
        <f>+VLOOKUP(Tabla1[[#This Row],[ESPECÍFICA]],CLASIFICADOR_,4,0)</f>
        <v xml:space="preserve"> </v>
      </c>
      <c r="CS234" s="48">
        <f>+VLOOKUP(Tabla1[[#This Row],[ESPECÍFICA]],CLASIFICADOR_,5,0)</f>
        <v>0</v>
      </c>
      <c r="CT234" s="113" t="str">
        <f>+VLOOKUP(Tabla1[[#This Row],[ESPECÍFICA]],CLASIFICADOR_,6,0)</f>
        <v>N/R</v>
      </c>
      <c r="CU234" s="48" t="str">
        <f>+VLOOKUP(Tabla1[[#This Row],[ESPECÍFICA]],CLASIFICADOR_,7,0)</f>
        <v>N/R</v>
      </c>
      <c r="CV234" s="48">
        <f>+VLOOKUP(Tabla1[[#This Row],[ESPECÍFICA]],CLASIFICADOR_,8,0)</f>
        <v>0</v>
      </c>
      <c r="CW234" s="113" t="str">
        <f>+CONCATENATE("2.",Tabla1[[#This Row],[generica]])</f>
        <v>2.3.BIENES Y SERVICIOS</v>
      </c>
      <c r="CX234" s="48" t="str">
        <f t="shared" si="42"/>
        <v>0011-OC</v>
      </c>
      <c r="CY234" s="113" t="str">
        <f t="shared" si="43"/>
        <v>0011-OC</v>
      </c>
      <c r="CZ234" s="20" t="str">
        <f t="shared" si="44"/>
        <v>0011-OC</v>
      </c>
      <c r="DA234" s="113" t="str">
        <f>+CONCATENATE(Tabla1[[#This Row],[CC COMPLETO]],Tabla1[[#This Row],[ESPECÍFICA]])</f>
        <v>0011-OC2.3.2.5.1.99</v>
      </c>
      <c r="DB234" s="49">
        <f t="shared" si="45"/>
        <v>5097.99</v>
      </c>
      <c r="DC234" s="49">
        <f t="shared" si="46"/>
        <v>3587</v>
      </c>
      <c r="DD234" s="49">
        <f t="shared" si="47"/>
        <v>3587</v>
      </c>
      <c r="DE234" s="49">
        <f t="shared" si="48"/>
        <v>2.0100000000002183</v>
      </c>
      <c r="DF234" s="49">
        <f t="shared" si="49"/>
        <v>0</v>
      </c>
      <c r="DG234" s="49">
        <f t="shared" si="50"/>
        <v>1510.9899999999998</v>
      </c>
      <c r="DH234" s="49">
        <f t="shared" si="51"/>
        <v>1513</v>
      </c>
      <c r="DI234" s="50">
        <f t="shared" si="52"/>
        <v>0</v>
      </c>
      <c r="DJ234" s="78">
        <f>+SUM(Tabla1[[#This Row],[EJECUTADO 01]:[EJECUTADO 06]])</f>
        <v>3587</v>
      </c>
      <c r="DK234" s="78">
        <f>+Tabla1[[#This Row],[mto_devenga_01]]</f>
        <v>0</v>
      </c>
      <c r="DL234" s="78">
        <f>+Tabla1[[#This Row],[mto_devenga_02]]</f>
        <v>0</v>
      </c>
      <c r="DM234" s="78">
        <f>+Tabla1[[#This Row],[mto_devenga_03]]</f>
        <v>0</v>
      </c>
      <c r="DN234" s="78">
        <f>+Tabla1[[#This Row],[mto_devenga_04]]</f>
        <v>0</v>
      </c>
      <c r="DO234" s="78">
        <f>+Tabla1[[#This Row],[mto_devenga_05]]</f>
        <v>3587</v>
      </c>
      <c r="DP234" s="76">
        <f>+Tabla1[[#This Row],[mto_devenga_06]]</f>
        <v>0</v>
      </c>
      <c r="DQ234" s="76">
        <f>+Tabla1[[#This Row],[mto_devenga_07]]</f>
        <v>0</v>
      </c>
      <c r="DR234" s="76">
        <f>+Tabla1[[#This Row],[mto_devenga_08]]</f>
        <v>0</v>
      </c>
      <c r="DS234" s="76">
        <f>+Tabla1[[#This Row],[mto_devenga_09]]</f>
        <v>0</v>
      </c>
      <c r="DT234" s="76">
        <f>IFERROR(VLOOKUP(Tabla1[[#This Row],[COD SE]],PF_OCTUBRE,14,0),"0")</f>
        <v>1413</v>
      </c>
      <c r="DU234" s="76">
        <f>IFERROR(VLOOKUP(Tabla1[[#This Row],[COD SE]],PF_OCTUBRE,15,0),"0")</f>
        <v>0</v>
      </c>
      <c r="DV234" s="76">
        <f>IFERROR(VLOOKUP(Tabla1[[#This Row],[COD SE]],PF_OCTUBRE,16,0),"0")</f>
        <v>0</v>
      </c>
      <c r="DW234" s="76">
        <f>+SUM(Tabla1[[#This Row],[EJECUTADO 01]:[PF DICIEMBRE
]])</f>
        <v>5000</v>
      </c>
      <c r="DX234" s="76">
        <f>IFERROR(VLOOKUP(Tabla1[[#This Row],[COD SE]],PF_OCTUBRE,18,0),"0")</f>
        <v>0</v>
      </c>
      <c r="DY234" s="76">
        <f>IFERROR(VLOOKUP(Tabla1[[#This Row],[COD SE]],PF_OCTUBRE,19,0),"0")</f>
        <v>0</v>
      </c>
      <c r="DZ234" s="76">
        <f>IFERROR(VLOOKUP(Tabla1[[#This Row],[COD SE]],PF_OCTUBRE,20,0),"0")</f>
        <v>0</v>
      </c>
      <c r="EA234" s="76">
        <f>+Tabla1[[#This Row],[TOTAL EJEC REAL]]+Tabla1[[#This Row],[SALDO FINAL]]</f>
        <v>5000</v>
      </c>
      <c r="EB234" s="76">
        <f>IFERROR(VLOOKUP(Tabla1[[#This Row],[COD SE]],PF_OCTUBRE,22,0),"0")</f>
        <v>0</v>
      </c>
      <c r="EC234" s="76">
        <f>+IFERROR(VLOOKUP(Tabla1[[#This Row],[COD SE]],SALDO_ESC_2,7,0),0)</f>
        <v>0</v>
      </c>
      <c r="ED234" s="76">
        <f>+IFERROR(VLOOKUP(Tabla1[[#This Row],[COD SE]],SALDO_ESC_3,7,0),0)</f>
        <v>0</v>
      </c>
      <c r="EE234" s="76">
        <f>+Tabla1[[#This Row],[mto_pim]]-Tabla1[[#This Row],[TRANSF ESC2 ]]</f>
        <v>5100</v>
      </c>
      <c r="EF234" s="76">
        <f>+Tabla1[[#This Row],[mto_pim]]-Tabla1[[#This Row],[TRANFS ESC 3 ]]</f>
        <v>5100</v>
      </c>
      <c r="EG234" s="76">
        <f>+IFERROR(VLOOKUP(Tabla1[[#This Row],[COD SE]],HISTORICO,4,0),0)</f>
        <v>0</v>
      </c>
      <c r="EH234" s="76">
        <f>+IFERROR(VLOOKUP(Tabla1[[#This Row],[COD SE]],HISTORICO,5,0),0)</f>
        <v>0</v>
      </c>
      <c r="EI234" s="76">
        <f>+IFERROR(VLOOKUP(Tabla1[[#This Row],[COD SE]],HISTORICO,6,0),0)</f>
        <v>0</v>
      </c>
      <c r="EJ234" s="76">
        <f>+IFERROR(VLOOKUP(Tabla1[[#This Row],[COD SE]],HISTORICO,7,0),0)</f>
        <v>5000</v>
      </c>
      <c r="EK234" s="76">
        <f>+IFERROR(VLOOKUP(Tabla1[[#This Row],[COD SE]],HISTORICO,8,0),0)</f>
        <v>5000</v>
      </c>
      <c r="EL234" s="76">
        <f>+IFERROR(VLOOKUP(Tabla1[[#This Row],[COD SE]],HISTORICO,9,0),0)</f>
        <v>0</v>
      </c>
      <c r="EM234" s="76">
        <f>+IFERROR(VLOOKUP(Tabla1[[#This Row],[COD SE]],HISTORICO,10,0),0)</f>
        <v>0</v>
      </c>
      <c r="EN234" s="76">
        <f>+IFERROR(VLOOKUP(Tabla1[[#This Row],[COD SE]],HISTORICO,11,0),0)</f>
        <v>0</v>
      </c>
      <c r="EO234" s="76">
        <f>+IFERROR(VLOOKUP(Tabla1[[#This Row],[COD SE]],HISTORICO,12,0),0)</f>
        <v>0</v>
      </c>
      <c r="EP234" s="58">
        <f>+SUM(Tabla1[[#This Row],[EJECUTADO 01]:[EJECUTADO 03]])</f>
        <v>0</v>
      </c>
      <c r="EQ234" s="58">
        <f>+SUM(Tabla1[[#This Row],[EJECUTADO 04]:[EJECUTADO 06]])</f>
        <v>3587</v>
      </c>
      <c r="ER234" s="58">
        <f>+SUM(Tabla1[[#This Row],[EJECUTADO 07]:[EJECUTADO 09]])</f>
        <v>0</v>
      </c>
      <c r="ES234" s="58">
        <f>+SUM(Tabla1[[#This Row],[PF OCTUBRE]:[PF DICIEMBRE
]])</f>
        <v>1413</v>
      </c>
      <c r="ET234" s="58">
        <f>+SUM(Tabla1[[#This Row],[EJECUTADO 01]:[EJECUTADO 09]])</f>
        <v>3587</v>
      </c>
    </row>
    <row r="235" spans="1:150" x14ac:dyDescent="0.2">
      <c r="A235" s="369">
        <v>2025</v>
      </c>
      <c r="B235" s="369" t="s">
        <v>1969</v>
      </c>
      <c r="C235" s="369" t="s">
        <v>1970</v>
      </c>
      <c r="D235" s="369" t="s">
        <v>1971</v>
      </c>
      <c r="E235" s="369">
        <v>1650</v>
      </c>
      <c r="F235" s="369" t="s">
        <v>1599</v>
      </c>
      <c r="G235" s="369" t="s">
        <v>1999</v>
      </c>
      <c r="H235" s="369" t="s">
        <v>1606</v>
      </c>
      <c r="I235" s="369" t="s">
        <v>2000</v>
      </c>
      <c r="J235" s="369" t="s">
        <v>2037</v>
      </c>
      <c r="K235" s="369" t="s">
        <v>1975</v>
      </c>
      <c r="L235" s="369" t="s">
        <v>2034</v>
      </c>
      <c r="M235" s="369" t="s">
        <v>2038</v>
      </c>
      <c r="N235" s="369">
        <v>4</v>
      </c>
      <c r="O235" s="369" t="s">
        <v>2054</v>
      </c>
      <c r="P235" s="369" t="s">
        <v>2055</v>
      </c>
      <c r="Q235" s="369">
        <v>55</v>
      </c>
      <c r="R235" s="369">
        <v>0</v>
      </c>
      <c r="S235" s="369">
        <v>0</v>
      </c>
      <c r="T235" s="369">
        <v>0</v>
      </c>
      <c r="U235" s="369">
        <v>11</v>
      </c>
      <c r="V235" s="369" t="s">
        <v>1980</v>
      </c>
      <c r="W235" s="369" t="s">
        <v>1981</v>
      </c>
      <c r="X235" s="369" t="s">
        <v>1982</v>
      </c>
      <c r="Y235" s="369" t="s">
        <v>1983</v>
      </c>
      <c r="Z235" s="369" t="s">
        <v>1984</v>
      </c>
      <c r="AA235" s="369" t="s">
        <v>2004</v>
      </c>
      <c r="AB235" s="369" t="s">
        <v>1986</v>
      </c>
      <c r="AC235" s="369" t="s">
        <v>1672</v>
      </c>
      <c r="AD235" s="369" t="s">
        <v>1684</v>
      </c>
      <c r="AE235" s="369" t="s">
        <v>1719</v>
      </c>
      <c r="AF235" s="369" t="s">
        <v>1720</v>
      </c>
      <c r="AG235" s="369" t="s">
        <v>1721</v>
      </c>
      <c r="AH235" s="369">
        <v>0</v>
      </c>
      <c r="AI235" s="369">
        <v>0</v>
      </c>
      <c r="AJ235" s="369">
        <v>0</v>
      </c>
      <c r="AK235" s="370">
        <v>0</v>
      </c>
      <c r="AL235" s="370">
        <v>0</v>
      </c>
      <c r="AM235" s="370">
        <v>0</v>
      </c>
      <c r="AN235" s="370">
        <v>0</v>
      </c>
      <c r="AO235" s="370">
        <v>0</v>
      </c>
      <c r="AP235" s="370">
        <v>0</v>
      </c>
      <c r="AQ235" s="370">
        <v>0</v>
      </c>
      <c r="AR235" s="370">
        <v>0</v>
      </c>
      <c r="AS235" s="370">
        <v>0</v>
      </c>
      <c r="AT235" s="370">
        <v>0</v>
      </c>
      <c r="AU235" s="370">
        <v>0</v>
      </c>
      <c r="AV235" s="370">
        <v>0</v>
      </c>
      <c r="AW235" s="370">
        <v>0</v>
      </c>
      <c r="AX235" s="370">
        <v>0</v>
      </c>
      <c r="AY235" s="370">
        <v>0</v>
      </c>
      <c r="AZ235" s="370">
        <v>0</v>
      </c>
      <c r="BA235" s="370">
        <v>0</v>
      </c>
      <c r="BB235" s="370">
        <v>0</v>
      </c>
      <c r="BC235" s="370">
        <v>0</v>
      </c>
      <c r="BD235" s="370">
        <v>0</v>
      </c>
      <c r="BE235" s="370">
        <v>0</v>
      </c>
      <c r="BF235" s="370">
        <v>0</v>
      </c>
      <c r="BG235" s="370">
        <v>0</v>
      </c>
      <c r="BH235" s="370">
        <v>0</v>
      </c>
      <c r="BI235" s="370">
        <v>0</v>
      </c>
      <c r="BJ235" s="370">
        <v>0</v>
      </c>
      <c r="BK235" s="370">
        <v>0</v>
      </c>
      <c r="BL235" s="370">
        <v>0</v>
      </c>
      <c r="BM235" s="370">
        <v>0</v>
      </c>
      <c r="BN235" s="370">
        <v>0</v>
      </c>
      <c r="BO235" s="370">
        <v>0</v>
      </c>
      <c r="BP235" s="370">
        <v>0</v>
      </c>
      <c r="BQ235" s="370">
        <v>0</v>
      </c>
      <c r="BR235" s="370">
        <v>0</v>
      </c>
      <c r="BS235" s="370">
        <v>0</v>
      </c>
      <c r="BT235" s="370">
        <v>0</v>
      </c>
      <c r="BU235" s="370">
        <v>0</v>
      </c>
      <c r="BV235" s="370">
        <v>0</v>
      </c>
      <c r="BW235" s="370">
        <v>0</v>
      </c>
      <c r="BX235" s="370">
        <v>0</v>
      </c>
      <c r="BY235" s="370">
        <v>0</v>
      </c>
      <c r="BZ235" s="370">
        <v>0</v>
      </c>
      <c r="CA235" s="370">
        <v>0</v>
      </c>
      <c r="CB235" s="370">
        <v>0</v>
      </c>
      <c r="CC235" s="370">
        <v>0</v>
      </c>
      <c r="CD235" s="370">
        <v>0</v>
      </c>
      <c r="CE235" s="370">
        <v>0</v>
      </c>
      <c r="CF235" s="370">
        <v>0</v>
      </c>
      <c r="CG235" s="370">
        <v>0</v>
      </c>
      <c r="CH235" s="370">
        <v>0</v>
      </c>
      <c r="CI235" s="48" t="s">
        <v>1987</v>
      </c>
      <c r="CJ235" s="48" t="s">
        <v>1991</v>
      </c>
      <c r="CK235" s="48" t="s">
        <v>1990</v>
      </c>
      <c r="CL235" s="48" t="s">
        <v>1988</v>
      </c>
      <c r="CM235" s="48" t="s">
        <v>1990</v>
      </c>
      <c r="CN235" s="48" t="s">
        <v>1987</v>
      </c>
      <c r="CO235" s="48" t="str">
        <f t="shared" si="57"/>
        <v>2.3.1.6.1.2</v>
      </c>
      <c r="CP235" s="48" t="str">
        <f>+VLOOKUP(Tabla1[[#This Row],[ESPECÍFICA]],CLASIFICADOR_,2,0)</f>
        <v>2.3.1.6.1.2 - DE COMUNICACIONES Y TELECOMUNICACIONES</v>
      </c>
      <c r="CQ235" s="48" t="str">
        <f>+VLOOKUP(Tabla1[[#This Row],[ESPECÍFICA]],CLASIFICADOR_,3,0)</f>
        <v>2.3.1.6 - REPUESTOS Y ACCESORIOS</v>
      </c>
      <c r="CR235" s="48" t="str">
        <f>+VLOOKUP(Tabla1[[#This Row],[ESPECÍFICA]],CLASIFICADOR_,4,0)</f>
        <v xml:space="preserve"> </v>
      </c>
      <c r="CS235" s="48">
        <f>+VLOOKUP(Tabla1[[#This Row],[ESPECÍFICA]],CLASIFICADOR_,5,0)</f>
        <v>0</v>
      </c>
      <c r="CT235" s="113" t="str">
        <f>+VLOOKUP(Tabla1[[#This Row],[ESPECÍFICA]],CLASIFICADOR_,6,0)</f>
        <v>Partidas restringidas</v>
      </c>
      <c r="CU235" s="48" t="str">
        <f>+VLOOKUP(Tabla1[[#This Row],[ESPECÍFICA]],CLASIFICADOR_,7,0)</f>
        <v>9.6 Hasta el 1er Semestre</v>
      </c>
      <c r="CV235" s="48">
        <f>+VLOOKUP(Tabla1[[#This Row],[ESPECÍFICA]],CLASIFICADOR_,8,0)</f>
        <v>1</v>
      </c>
      <c r="CW235" s="113" t="str">
        <f>+CONCATENATE("2.",Tabla1[[#This Row],[generica]])</f>
        <v>2.3.BIENES Y SERVICIOS</v>
      </c>
      <c r="CX235" s="48" t="str">
        <f t="shared" si="42"/>
        <v>0011-OC</v>
      </c>
      <c r="CY235" s="113" t="str">
        <f t="shared" si="43"/>
        <v>0011-OC</v>
      </c>
      <c r="CZ235" s="20" t="str">
        <f t="shared" si="44"/>
        <v>0011-OC</v>
      </c>
      <c r="DA235" s="113" t="str">
        <f>+CONCATENATE(Tabla1[[#This Row],[CC COMPLETO]],Tabla1[[#This Row],[ESPECÍFICA]])</f>
        <v>0011-OC2.3.1.6.1.2</v>
      </c>
      <c r="DB235" s="49">
        <f t="shared" si="45"/>
        <v>0</v>
      </c>
      <c r="DC235" s="49">
        <f t="shared" si="46"/>
        <v>0</v>
      </c>
      <c r="DD235" s="49">
        <f t="shared" si="47"/>
        <v>0</v>
      </c>
      <c r="DE235" s="49">
        <f t="shared" si="48"/>
        <v>0</v>
      </c>
      <c r="DF235" s="49">
        <f t="shared" si="49"/>
        <v>0</v>
      </c>
      <c r="DG235" s="49">
        <f t="shared" si="50"/>
        <v>0</v>
      </c>
      <c r="DH235" s="49">
        <f t="shared" si="51"/>
        <v>0</v>
      </c>
      <c r="DI235" s="50">
        <f t="shared" si="52"/>
        <v>0</v>
      </c>
      <c r="DJ235" s="78">
        <f>+SUM(Tabla1[[#This Row],[EJECUTADO 01]:[EJECUTADO 06]])</f>
        <v>0</v>
      </c>
      <c r="DK235" s="78">
        <f>+Tabla1[[#This Row],[mto_devenga_01]]</f>
        <v>0</v>
      </c>
      <c r="DL235" s="78">
        <f>+Tabla1[[#This Row],[mto_devenga_02]]</f>
        <v>0</v>
      </c>
      <c r="DM235" s="78">
        <f>+Tabla1[[#This Row],[mto_devenga_03]]</f>
        <v>0</v>
      </c>
      <c r="DN235" s="78">
        <f>+Tabla1[[#This Row],[mto_devenga_04]]</f>
        <v>0</v>
      </c>
      <c r="DO235" s="78">
        <f>+Tabla1[[#This Row],[mto_devenga_05]]</f>
        <v>0</v>
      </c>
      <c r="DP235" s="76">
        <f>+Tabla1[[#This Row],[mto_devenga_06]]</f>
        <v>0</v>
      </c>
      <c r="DQ235" s="76">
        <f>+Tabla1[[#This Row],[mto_devenga_07]]</f>
        <v>0</v>
      </c>
      <c r="DR235" s="76">
        <f>+Tabla1[[#This Row],[mto_devenga_08]]</f>
        <v>0</v>
      </c>
      <c r="DS235" s="76">
        <f>+Tabla1[[#This Row],[mto_devenga_09]]</f>
        <v>0</v>
      </c>
      <c r="DT235" s="76" t="str">
        <f>IFERROR(VLOOKUP(Tabla1[[#This Row],[COD SE]],PF_OCTUBRE,14,0),"0")</f>
        <v>0</v>
      </c>
      <c r="DU235" s="76" t="str">
        <f>IFERROR(VLOOKUP(Tabla1[[#This Row],[COD SE]],PF_OCTUBRE,15,0),"0")</f>
        <v>0</v>
      </c>
      <c r="DV235" s="76" t="str">
        <f>IFERROR(VLOOKUP(Tabla1[[#This Row],[COD SE]],PF_OCTUBRE,16,0),"0")</f>
        <v>0</v>
      </c>
      <c r="DW235" s="76">
        <f>+SUM(Tabla1[[#This Row],[EJECUTADO 01]:[PF DICIEMBRE
]])</f>
        <v>0</v>
      </c>
      <c r="DX235" s="76" t="str">
        <f>IFERROR(VLOOKUP(Tabla1[[#This Row],[COD SE]],PF_OCTUBRE,18,0),"0")</f>
        <v>0</v>
      </c>
      <c r="DY235" s="76" t="str">
        <f>IFERROR(VLOOKUP(Tabla1[[#This Row],[COD SE]],PF_OCTUBRE,19,0),"0")</f>
        <v>0</v>
      </c>
      <c r="DZ235" s="76" t="str">
        <f>IFERROR(VLOOKUP(Tabla1[[#This Row],[COD SE]],PF_OCTUBRE,20,0),"0")</f>
        <v>0</v>
      </c>
      <c r="EA235" s="76">
        <f>+Tabla1[[#This Row],[TOTAL EJEC REAL]]+Tabla1[[#This Row],[SALDO FINAL]]</f>
        <v>0</v>
      </c>
      <c r="EB235" s="76" t="str">
        <f>IFERROR(VLOOKUP(Tabla1[[#This Row],[COD SE]],PF_OCTUBRE,22,0),"0")</f>
        <v>0</v>
      </c>
      <c r="EC235" s="76">
        <f>+IFERROR(VLOOKUP(Tabla1[[#This Row],[COD SE]],SALDO_ESC_2,7,0),0)</f>
        <v>0</v>
      </c>
      <c r="ED235" s="76">
        <f>+IFERROR(VLOOKUP(Tabla1[[#This Row],[COD SE]],SALDO_ESC_3,7,0),0)</f>
        <v>0</v>
      </c>
      <c r="EE235" s="76">
        <f>+Tabla1[[#This Row],[mto_pim]]-Tabla1[[#This Row],[TRANSF ESC2 ]]</f>
        <v>0</v>
      </c>
      <c r="EF235" s="76">
        <f>+Tabla1[[#This Row],[mto_pim]]-Tabla1[[#This Row],[TRANFS ESC 3 ]]</f>
        <v>0</v>
      </c>
      <c r="EG235" s="76">
        <f>+IFERROR(VLOOKUP(Tabla1[[#This Row],[COD SE]],HISTORICO,4,0),0)</f>
        <v>0</v>
      </c>
      <c r="EH235" s="76">
        <f>+IFERROR(VLOOKUP(Tabla1[[#This Row],[COD SE]],HISTORICO,5,0),0)</f>
        <v>0</v>
      </c>
      <c r="EI235" s="76">
        <f>+IFERROR(VLOOKUP(Tabla1[[#This Row],[COD SE]],HISTORICO,6,0),0)</f>
        <v>0</v>
      </c>
      <c r="EJ235" s="76">
        <f>+IFERROR(VLOOKUP(Tabla1[[#This Row],[COD SE]],HISTORICO,7,0),0)</f>
        <v>0</v>
      </c>
      <c r="EK235" s="76">
        <f>+IFERROR(VLOOKUP(Tabla1[[#This Row],[COD SE]],HISTORICO,8,0),0)</f>
        <v>0</v>
      </c>
      <c r="EL235" s="76">
        <f>+IFERROR(VLOOKUP(Tabla1[[#This Row],[COD SE]],HISTORICO,9,0),0)</f>
        <v>0</v>
      </c>
      <c r="EM235" s="76">
        <f>+IFERROR(VLOOKUP(Tabla1[[#This Row],[COD SE]],HISTORICO,10,0),0)</f>
        <v>0</v>
      </c>
      <c r="EN235" s="76">
        <f>+IFERROR(VLOOKUP(Tabla1[[#This Row],[COD SE]],HISTORICO,11,0),0)</f>
        <v>0</v>
      </c>
      <c r="EO235" s="76">
        <f>+IFERROR(VLOOKUP(Tabla1[[#This Row],[COD SE]],HISTORICO,12,0),0)</f>
        <v>0</v>
      </c>
      <c r="EP235" s="58">
        <f>+SUM(Tabla1[[#This Row],[EJECUTADO 01]:[EJECUTADO 03]])</f>
        <v>0</v>
      </c>
      <c r="EQ235" s="58">
        <f>+SUM(Tabla1[[#This Row],[EJECUTADO 04]:[EJECUTADO 06]])</f>
        <v>0</v>
      </c>
      <c r="ER235" s="58">
        <f>+SUM(Tabla1[[#This Row],[EJECUTADO 07]:[EJECUTADO 09]])</f>
        <v>0</v>
      </c>
      <c r="ES235" s="58">
        <f>+SUM(Tabla1[[#This Row],[PF OCTUBRE]:[PF DICIEMBRE
]])</f>
        <v>0</v>
      </c>
      <c r="ET235" s="58">
        <f>+SUM(Tabla1[[#This Row],[EJECUTADO 01]:[EJECUTADO 09]])</f>
        <v>0</v>
      </c>
    </row>
    <row r="236" spans="1:150" x14ac:dyDescent="0.2">
      <c r="A236" s="369">
        <v>2025</v>
      </c>
      <c r="B236" s="369" t="s">
        <v>1969</v>
      </c>
      <c r="C236" s="369" t="s">
        <v>1970</v>
      </c>
      <c r="D236" s="369" t="s">
        <v>1971</v>
      </c>
      <c r="E236" s="369">
        <v>1650</v>
      </c>
      <c r="F236" s="369" t="s">
        <v>1599</v>
      </c>
      <c r="G236" s="369" t="s">
        <v>1999</v>
      </c>
      <c r="H236" s="369" t="s">
        <v>1606</v>
      </c>
      <c r="I236" s="369" t="s">
        <v>2000</v>
      </c>
      <c r="J236" s="369" t="s">
        <v>2037</v>
      </c>
      <c r="K236" s="369" t="s">
        <v>1975</v>
      </c>
      <c r="L236" s="369" t="s">
        <v>2034</v>
      </c>
      <c r="M236" s="369" t="s">
        <v>2038</v>
      </c>
      <c r="N236" s="369">
        <v>4</v>
      </c>
      <c r="O236" s="369" t="s">
        <v>2054</v>
      </c>
      <c r="P236" s="369" t="s">
        <v>2055</v>
      </c>
      <c r="Q236" s="369">
        <v>55</v>
      </c>
      <c r="R236" s="369">
        <v>0</v>
      </c>
      <c r="S236" s="369">
        <v>0</v>
      </c>
      <c r="T236" s="369">
        <v>0</v>
      </c>
      <c r="U236" s="369">
        <v>11</v>
      </c>
      <c r="V236" s="369" t="s">
        <v>1980</v>
      </c>
      <c r="W236" s="369" t="s">
        <v>1981</v>
      </c>
      <c r="X236" s="369" t="s">
        <v>1982</v>
      </c>
      <c r="Y236" s="369" t="s">
        <v>1983</v>
      </c>
      <c r="Z236" s="369" t="s">
        <v>1984</v>
      </c>
      <c r="AA236" s="369" t="s">
        <v>2004</v>
      </c>
      <c r="AB236" s="369" t="s">
        <v>1986</v>
      </c>
      <c r="AC236" s="369" t="s">
        <v>1672</v>
      </c>
      <c r="AD236" s="369" t="s">
        <v>1684</v>
      </c>
      <c r="AE236" s="369" t="s">
        <v>1716</v>
      </c>
      <c r="AF236" s="369" t="s">
        <v>1766</v>
      </c>
      <c r="AG236" s="369" t="s">
        <v>1767</v>
      </c>
      <c r="AH236" s="369">
        <v>0</v>
      </c>
      <c r="AI236" s="369">
        <v>4833</v>
      </c>
      <c r="AJ236" s="369">
        <v>4833</v>
      </c>
      <c r="AK236" s="370">
        <v>4833</v>
      </c>
      <c r="AL236" s="370">
        <v>4833</v>
      </c>
      <c r="AM236" s="370">
        <v>0</v>
      </c>
      <c r="AN236" s="370">
        <v>0</v>
      </c>
      <c r="AO236" s="370">
        <v>0</v>
      </c>
      <c r="AP236" s="370">
        <v>0</v>
      </c>
      <c r="AQ236" s="370">
        <v>0</v>
      </c>
      <c r="AR236" s="370">
        <v>0</v>
      </c>
      <c r="AS236" s="370">
        <v>0</v>
      </c>
      <c r="AT236" s="370">
        <v>4833</v>
      </c>
      <c r="AU236" s="370">
        <v>0</v>
      </c>
      <c r="AV236" s="370">
        <v>0</v>
      </c>
      <c r="AW236" s="370">
        <v>0</v>
      </c>
      <c r="AX236" s="370">
        <v>0</v>
      </c>
      <c r="AY236" s="370">
        <v>0</v>
      </c>
      <c r="AZ236" s="370">
        <v>0</v>
      </c>
      <c r="BA236" s="370">
        <v>0</v>
      </c>
      <c r="BB236" s="370">
        <v>0</v>
      </c>
      <c r="BC236" s="370">
        <v>0</v>
      </c>
      <c r="BD236" s="370">
        <v>0</v>
      </c>
      <c r="BE236" s="370">
        <v>0</v>
      </c>
      <c r="BF236" s="370">
        <v>0</v>
      </c>
      <c r="BG236" s="370">
        <v>4833</v>
      </c>
      <c r="BH236" s="370">
        <v>0</v>
      </c>
      <c r="BI236" s="370">
        <v>0</v>
      </c>
      <c r="BJ236" s="370">
        <v>0</v>
      </c>
      <c r="BK236" s="370">
        <v>0</v>
      </c>
      <c r="BL236" s="370">
        <v>0</v>
      </c>
      <c r="BM236" s="370">
        <v>0</v>
      </c>
      <c r="BN236" s="370">
        <v>0</v>
      </c>
      <c r="BO236" s="370">
        <v>0</v>
      </c>
      <c r="BP236" s="370">
        <v>0</v>
      </c>
      <c r="BQ236" s="370">
        <v>0</v>
      </c>
      <c r="BR236" s="370">
        <v>0</v>
      </c>
      <c r="BS236" s="370">
        <v>4833</v>
      </c>
      <c r="BT236" s="370">
        <v>0</v>
      </c>
      <c r="BU236" s="370">
        <v>0</v>
      </c>
      <c r="BV236" s="370">
        <v>0</v>
      </c>
      <c r="BW236" s="370">
        <v>0</v>
      </c>
      <c r="BX236" s="370">
        <v>0</v>
      </c>
      <c r="BY236" s="370">
        <v>0</v>
      </c>
      <c r="BZ236" s="370">
        <v>0</v>
      </c>
      <c r="CA236" s="370">
        <v>0</v>
      </c>
      <c r="CB236" s="370">
        <v>0</v>
      </c>
      <c r="CC236" s="370">
        <v>0</v>
      </c>
      <c r="CD236" s="370">
        <v>4833</v>
      </c>
      <c r="CE236" s="370">
        <v>0</v>
      </c>
      <c r="CF236" s="370">
        <v>0</v>
      </c>
      <c r="CG236" s="370">
        <v>0</v>
      </c>
      <c r="CH236" s="370">
        <v>0</v>
      </c>
      <c r="CI236" s="48" t="s">
        <v>1987</v>
      </c>
      <c r="CJ236" s="48" t="s">
        <v>1991</v>
      </c>
      <c r="CK236" s="48" t="s">
        <v>1990</v>
      </c>
      <c r="CL236" s="48" t="s">
        <v>2011</v>
      </c>
      <c r="CM236" s="48" t="s">
        <v>1993</v>
      </c>
      <c r="CN236" s="48" t="s">
        <v>1990</v>
      </c>
      <c r="CO236" s="48" t="str">
        <f t="shared" si="57"/>
        <v>2.3.1.5.4.1</v>
      </c>
      <c r="CP236" s="48" t="str">
        <f>+VLOOKUP(Tabla1[[#This Row],[ESPECÍFICA]],CLASIFICADOR_,2,0)</f>
        <v>2.3.1.5.4.1 - ELECTRICIDAD, ILUMINACION Y ELECTRONICA</v>
      </c>
      <c r="CQ236" s="48" t="str">
        <f>+VLOOKUP(Tabla1[[#This Row],[ESPECÍFICA]],CLASIFICADOR_,3,0)</f>
        <v>2.3.1.5 - MATERIALES Y  UTILES</v>
      </c>
      <c r="CR236" s="48" t="str">
        <f>+VLOOKUP(Tabla1[[#This Row],[ESPECÍFICA]],CLASIFICADOR_,4,0)</f>
        <v xml:space="preserve"> </v>
      </c>
      <c r="CS236" s="48">
        <f>+VLOOKUP(Tabla1[[#This Row],[ESPECÍFICA]],CLASIFICADOR_,5,0)</f>
        <v>0</v>
      </c>
      <c r="CT236" s="113" t="str">
        <f>+VLOOKUP(Tabla1[[#This Row],[ESPECÍFICA]],CLASIFICADOR_,6,0)</f>
        <v>N/R</v>
      </c>
      <c r="CU236" s="48" t="str">
        <f>+VLOOKUP(Tabla1[[#This Row],[ESPECÍFICA]],CLASIFICADOR_,7,0)</f>
        <v>N/R</v>
      </c>
      <c r="CV236" s="48">
        <f>+VLOOKUP(Tabla1[[#This Row],[ESPECÍFICA]],CLASIFICADOR_,8,0)</f>
        <v>0</v>
      </c>
      <c r="CW236" s="113" t="str">
        <f>+CONCATENATE("2.",Tabla1[[#This Row],[generica]])</f>
        <v>2.3.BIENES Y SERVICIOS</v>
      </c>
      <c r="CX236" s="48" t="str">
        <f t="shared" si="42"/>
        <v>0011-OC</v>
      </c>
      <c r="CY236" s="113" t="str">
        <f t="shared" si="43"/>
        <v>0011-OC</v>
      </c>
      <c r="CZ236" s="20" t="str">
        <f t="shared" si="44"/>
        <v>0011-OC</v>
      </c>
      <c r="DA236" s="113" t="str">
        <f>+CONCATENATE(Tabla1[[#This Row],[CC COMPLETO]],Tabla1[[#This Row],[ESPECÍFICA]])</f>
        <v>0011-OC2.3.1.5.4.1</v>
      </c>
      <c r="DB236" s="49">
        <f t="shared" si="45"/>
        <v>4833</v>
      </c>
      <c r="DC236" s="49">
        <f t="shared" si="46"/>
        <v>4833</v>
      </c>
      <c r="DD236" s="49">
        <f t="shared" si="47"/>
        <v>4833</v>
      </c>
      <c r="DE236" s="49">
        <f t="shared" si="48"/>
        <v>0</v>
      </c>
      <c r="DF236" s="49">
        <f t="shared" si="49"/>
        <v>0</v>
      </c>
      <c r="DG236" s="49">
        <f t="shared" si="50"/>
        <v>0</v>
      </c>
      <c r="DH236" s="49">
        <f t="shared" si="51"/>
        <v>0</v>
      </c>
      <c r="DI236" s="50">
        <f t="shared" si="52"/>
        <v>0</v>
      </c>
      <c r="DJ236" s="78">
        <f>+SUM(Tabla1[[#This Row],[EJECUTADO 01]:[EJECUTADO 06]])</f>
        <v>0</v>
      </c>
      <c r="DK236" s="78">
        <f>+Tabla1[[#This Row],[mto_devenga_01]]</f>
        <v>0</v>
      </c>
      <c r="DL236" s="78">
        <f>+Tabla1[[#This Row],[mto_devenga_02]]</f>
        <v>0</v>
      </c>
      <c r="DM236" s="78">
        <f>+Tabla1[[#This Row],[mto_devenga_03]]</f>
        <v>0</v>
      </c>
      <c r="DN236" s="78">
        <f>+Tabla1[[#This Row],[mto_devenga_04]]</f>
        <v>0</v>
      </c>
      <c r="DO236" s="78">
        <f>+Tabla1[[#This Row],[mto_devenga_05]]</f>
        <v>0</v>
      </c>
      <c r="DP236" s="76">
        <f>+Tabla1[[#This Row],[mto_devenga_06]]</f>
        <v>0</v>
      </c>
      <c r="DQ236" s="76">
        <f>+Tabla1[[#This Row],[mto_devenga_07]]</f>
        <v>0</v>
      </c>
      <c r="DR236" s="76">
        <f>+Tabla1[[#This Row],[mto_devenga_08]]</f>
        <v>0</v>
      </c>
      <c r="DS236" s="76">
        <f>+Tabla1[[#This Row],[mto_devenga_09]]</f>
        <v>4833</v>
      </c>
      <c r="DT236" s="76">
        <f>IFERROR(VLOOKUP(Tabla1[[#This Row],[COD SE]],PF_OCTUBRE,14,0),"0")</f>
        <v>0</v>
      </c>
      <c r="DU236" s="76">
        <f>IFERROR(VLOOKUP(Tabla1[[#This Row],[COD SE]],PF_OCTUBRE,15,0),"0")</f>
        <v>0</v>
      </c>
      <c r="DV236" s="76">
        <f>IFERROR(VLOOKUP(Tabla1[[#This Row],[COD SE]],PF_OCTUBRE,16,0),"0")</f>
        <v>-667</v>
      </c>
      <c r="DW236" s="76">
        <f>+SUM(Tabla1[[#This Row],[EJECUTADO 01]:[PF DICIEMBRE
]])</f>
        <v>4166</v>
      </c>
      <c r="DX236" s="76">
        <f>IFERROR(VLOOKUP(Tabla1[[#This Row],[COD SE]],PF_OCTUBRE,18,0),"0")</f>
        <v>0</v>
      </c>
      <c r="DY236" s="76">
        <f>IFERROR(VLOOKUP(Tabla1[[#This Row],[COD SE]],PF_OCTUBRE,19,0),"0")</f>
        <v>667</v>
      </c>
      <c r="DZ236" s="76">
        <f>IFERROR(VLOOKUP(Tabla1[[#This Row],[COD SE]],PF_OCTUBRE,20,0),"0")</f>
        <v>667</v>
      </c>
      <c r="EA236" s="76">
        <f>+Tabla1[[#This Row],[TOTAL EJEC REAL]]+Tabla1[[#This Row],[SALDO FINAL]]</f>
        <v>4833</v>
      </c>
      <c r="EB236" s="76">
        <f>IFERROR(VLOOKUP(Tabla1[[#This Row],[COD SE]],PF_OCTUBRE,22,0),"0")</f>
        <v>0</v>
      </c>
      <c r="EC236" s="76">
        <f>+IFERROR(VLOOKUP(Tabla1[[#This Row],[COD SE]],SALDO_ESC_2,7,0),0)</f>
        <v>0</v>
      </c>
      <c r="ED236" s="76">
        <f>+IFERROR(VLOOKUP(Tabla1[[#This Row],[COD SE]],SALDO_ESC_3,7,0),0)</f>
        <v>0</v>
      </c>
      <c r="EE236" s="76">
        <f>+Tabla1[[#This Row],[mto_pim]]-Tabla1[[#This Row],[TRANSF ESC2 ]]</f>
        <v>4833</v>
      </c>
      <c r="EF236" s="76">
        <f>+Tabla1[[#This Row],[mto_pim]]-Tabla1[[#This Row],[TRANFS ESC 3 ]]</f>
        <v>4833</v>
      </c>
      <c r="EG236" s="76">
        <f>+IFERROR(VLOOKUP(Tabla1[[#This Row],[COD SE]],HISTORICO,4,0),0)</f>
        <v>0</v>
      </c>
      <c r="EH236" s="76">
        <f>+IFERROR(VLOOKUP(Tabla1[[#This Row],[COD SE]],HISTORICO,5,0),0)</f>
        <v>0</v>
      </c>
      <c r="EI236" s="76">
        <f>+IFERROR(VLOOKUP(Tabla1[[#This Row],[COD SE]],HISTORICO,6,0),0)</f>
        <v>0</v>
      </c>
      <c r="EJ236" s="76">
        <f>+IFERROR(VLOOKUP(Tabla1[[#This Row],[COD SE]],HISTORICO,7,0),0)</f>
        <v>0</v>
      </c>
      <c r="EK236" s="76">
        <f>+IFERROR(VLOOKUP(Tabla1[[#This Row],[COD SE]],HISTORICO,8,0),0)</f>
        <v>0</v>
      </c>
      <c r="EL236" s="76">
        <f>+IFERROR(VLOOKUP(Tabla1[[#This Row],[COD SE]],HISTORICO,9,0),0)</f>
        <v>0</v>
      </c>
      <c r="EM236" s="76">
        <f>+IFERROR(VLOOKUP(Tabla1[[#This Row],[COD SE]],HISTORICO,10,0),0)</f>
        <v>0</v>
      </c>
      <c r="EN236" s="76">
        <f>+IFERROR(VLOOKUP(Tabla1[[#This Row],[COD SE]],HISTORICO,11,0),0)</f>
        <v>5500</v>
      </c>
      <c r="EO236" s="76">
        <f>+IFERROR(VLOOKUP(Tabla1[[#This Row],[COD SE]],HISTORICO,12,0),0)</f>
        <v>4833</v>
      </c>
      <c r="EP236" s="58">
        <f>+SUM(Tabla1[[#This Row],[EJECUTADO 01]:[EJECUTADO 03]])</f>
        <v>0</v>
      </c>
      <c r="EQ236" s="58">
        <f>+SUM(Tabla1[[#This Row],[EJECUTADO 04]:[EJECUTADO 06]])</f>
        <v>0</v>
      </c>
      <c r="ER236" s="58">
        <f>+SUM(Tabla1[[#This Row],[EJECUTADO 07]:[EJECUTADO 09]])</f>
        <v>4833</v>
      </c>
      <c r="ES236" s="58">
        <f>+SUM(Tabla1[[#This Row],[PF OCTUBRE]:[PF DICIEMBRE
]])</f>
        <v>-667</v>
      </c>
      <c r="ET236" s="58">
        <f>+SUM(Tabla1[[#This Row],[EJECUTADO 01]:[EJECUTADO 09]])</f>
        <v>4833</v>
      </c>
    </row>
    <row r="237" spans="1:150" x14ac:dyDescent="0.2">
      <c r="A237" s="369">
        <v>2025</v>
      </c>
      <c r="B237" s="369" t="s">
        <v>1969</v>
      </c>
      <c r="C237" s="369" t="s">
        <v>1970</v>
      </c>
      <c r="D237" s="369" t="s">
        <v>1971</v>
      </c>
      <c r="E237" s="369">
        <v>1650</v>
      </c>
      <c r="F237" s="369" t="s">
        <v>1599</v>
      </c>
      <c r="G237" s="369" t="s">
        <v>1999</v>
      </c>
      <c r="H237" s="369" t="s">
        <v>1606</v>
      </c>
      <c r="I237" s="369" t="s">
        <v>2000</v>
      </c>
      <c r="J237" s="369" t="s">
        <v>2037</v>
      </c>
      <c r="K237" s="369" t="s">
        <v>1975</v>
      </c>
      <c r="L237" s="369" t="s">
        <v>2034</v>
      </c>
      <c r="M237" s="369" t="s">
        <v>2038</v>
      </c>
      <c r="N237" s="369">
        <v>4</v>
      </c>
      <c r="O237" s="369" t="s">
        <v>2054</v>
      </c>
      <c r="P237" s="369" t="s">
        <v>2055</v>
      </c>
      <c r="Q237" s="369">
        <v>55</v>
      </c>
      <c r="R237" s="369">
        <v>0</v>
      </c>
      <c r="S237" s="369">
        <v>0</v>
      </c>
      <c r="T237" s="369">
        <v>0</v>
      </c>
      <c r="U237" s="369">
        <v>11</v>
      </c>
      <c r="V237" s="369" t="s">
        <v>1980</v>
      </c>
      <c r="W237" s="369" t="s">
        <v>1981</v>
      </c>
      <c r="X237" s="369" t="s">
        <v>1982</v>
      </c>
      <c r="Y237" s="369" t="s">
        <v>1983</v>
      </c>
      <c r="Z237" s="369" t="s">
        <v>1984</v>
      </c>
      <c r="AA237" s="369" t="s">
        <v>2004</v>
      </c>
      <c r="AB237" s="369" t="s">
        <v>1986</v>
      </c>
      <c r="AC237" s="369" t="s">
        <v>1656</v>
      </c>
      <c r="AD237" s="369" t="s">
        <v>1657</v>
      </c>
      <c r="AE237" s="369" t="s">
        <v>1664</v>
      </c>
      <c r="AF237" s="369" t="s">
        <v>1665</v>
      </c>
      <c r="AG237" s="369" t="s">
        <v>1667</v>
      </c>
      <c r="AH237" s="369">
        <v>7200</v>
      </c>
      <c r="AI237" s="369">
        <v>0</v>
      </c>
      <c r="AJ237" s="369">
        <v>7200</v>
      </c>
      <c r="AK237" s="370">
        <v>5400</v>
      </c>
      <c r="AL237" s="370">
        <v>5400</v>
      </c>
      <c r="AM237" s="370">
        <v>0</v>
      </c>
      <c r="AN237" s="370">
        <v>0</v>
      </c>
      <c r="AO237" s="370">
        <v>0</v>
      </c>
      <c r="AP237" s="370">
        <v>0</v>
      </c>
      <c r="AQ237" s="370">
        <v>0</v>
      </c>
      <c r="AR237" s="370">
        <v>0</v>
      </c>
      <c r="AS237" s="370">
        <v>2700</v>
      </c>
      <c r="AT237" s="370">
        <v>0</v>
      </c>
      <c r="AU237" s="370">
        <v>0</v>
      </c>
      <c r="AV237" s="370">
        <v>0</v>
      </c>
      <c r="AW237" s="370">
        <v>0</v>
      </c>
      <c r="AX237" s="370">
        <v>0</v>
      </c>
      <c r="AY237" s="370">
        <v>0</v>
      </c>
      <c r="AZ237" s="370">
        <v>0</v>
      </c>
      <c r="BA237" s="370">
        <v>0</v>
      </c>
      <c r="BB237" s="370">
        <v>0</v>
      </c>
      <c r="BC237" s="370">
        <v>0</v>
      </c>
      <c r="BD237" s="370">
        <v>0</v>
      </c>
      <c r="BE237" s="370">
        <v>2700</v>
      </c>
      <c r="BF237" s="370">
        <v>0</v>
      </c>
      <c r="BG237" s="370">
        <v>0</v>
      </c>
      <c r="BH237" s="370">
        <v>0</v>
      </c>
      <c r="BI237" s="370">
        <v>0</v>
      </c>
      <c r="BJ237" s="370">
        <v>0</v>
      </c>
      <c r="BK237" s="370">
        <v>0</v>
      </c>
      <c r="BL237" s="370">
        <v>0</v>
      </c>
      <c r="BM237" s="370">
        <v>0</v>
      </c>
      <c r="BN237" s="370">
        <v>0</v>
      </c>
      <c r="BO237" s="370">
        <v>0</v>
      </c>
      <c r="BP237" s="370">
        <v>0</v>
      </c>
      <c r="BQ237" s="370">
        <v>2700</v>
      </c>
      <c r="BR237" s="370">
        <v>0</v>
      </c>
      <c r="BS237" s="370">
        <v>0</v>
      </c>
      <c r="BT237" s="370">
        <v>0</v>
      </c>
      <c r="BU237" s="370">
        <v>0</v>
      </c>
      <c r="BV237" s="370">
        <v>0</v>
      </c>
      <c r="BW237" s="370">
        <v>0</v>
      </c>
      <c r="BX237" s="370">
        <v>0</v>
      </c>
      <c r="BY237" s="370">
        <v>0</v>
      </c>
      <c r="BZ237" s="370">
        <v>0</v>
      </c>
      <c r="CA237" s="370">
        <v>0</v>
      </c>
      <c r="CB237" s="370">
        <v>0</v>
      </c>
      <c r="CC237" s="370">
        <v>2700</v>
      </c>
      <c r="CD237" s="370">
        <v>0</v>
      </c>
      <c r="CE237" s="370">
        <v>0</v>
      </c>
      <c r="CF237" s="370">
        <v>0</v>
      </c>
      <c r="CG237" s="370">
        <v>0</v>
      </c>
      <c r="CH237" s="370">
        <v>0</v>
      </c>
      <c r="CI237" s="48" t="s">
        <v>1987</v>
      </c>
      <c r="CJ237" s="48" t="s">
        <v>1990</v>
      </c>
      <c r="CK237" s="48" t="s">
        <v>1990</v>
      </c>
      <c r="CL237" s="48" t="s">
        <v>2005</v>
      </c>
      <c r="CM237" s="48" t="s">
        <v>1990</v>
      </c>
      <c r="CN237" s="48" t="s">
        <v>1993</v>
      </c>
      <c r="CO237" s="48" t="str">
        <f t="shared" si="57"/>
        <v>2.1.1.9.1.4</v>
      </c>
      <c r="CP237" s="48" t="str">
        <f>+VLOOKUP(Tabla1[[#This Row],[ESPECÍFICA]],CLASIFICADOR_,2,0)</f>
        <v>2.1.1.9.1.4 - AGUINALDOS DE CONTRATO ADMINISTRATIVO DE SERVICIOS</v>
      </c>
      <c r="CQ237" s="48" t="str">
        <f>+VLOOKUP(Tabla1[[#This Row],[ESPECÍFICA]],CLASIFICADOR_,3,0)</f>
        <v>01.CAS</v>
      </c>
      <c r="CR237" s="48" t="str">
        <f>+VLOOKUP(Tabla1[[#This Row],[ESPECÍFICA]],CLASIFICADOR_,4,0)</f>
        <v xml:space="preserve"> </v>
      </c>
      <c r="CS237" s="48">
        <f>+VLOOKUP(Tabla1[[#This Row],[ESPECÍFICA]],CLASIFICADOR_,5,0)</f>
        <v>0</v>
      </c>
      <c r="CT237" s="113" t="str">
        <f>+VLOOKUP(Tabla1[[#This Row],[ESPECÍFICA]],CLASIFICADOR_,6,0)</f>
        <v>N/R</v>
      </c>
      <c r="CU237" s="48" t="str">
        <f>+VLOOKUP(Tabla1[[#This Row],[ESPECÍFICA]],CLASIFICADOR_,7,0)</f>
        <v>N/R</v>
      </c>
      <c r="CV237" s="48">
        <f>+VLOOKUP(Tabla1[[#This Row],[ESPECÍFICA]],CLASIFICADOR_,8,0)</f>
        <v>0</v>
      </c>
      <c r="CW237" s="113" t="str">
        <f>+CONCATENATE("2.",Tabla1[[#This Row],[generica]])</f>
        <v>2.1.PERSONAL Y OBLIGACIONES SOCIALES</v>
      </c>
      <c r="CX237" s="48" t="str">
        <f t="shared" si="42"/>
        <v>0011-OC</v>
      </c>
      <c r="CY237" s="113" t="str">
        <f t="shared" si="43"/>
        <v>0011-OC</v>
      </c>
      <c r="CZ237" s="20" t="str">
        <f t="shared" si="44"/>
        <v>0011-OC</v>
      </c>
      <c r="DA237" s="113" t="str">
        <f>+CONCATENATE(Tabla1[[#This Row],[CC COMPLETO]],Tabla1[[#This Row],[ESPECÍFICA]])</f>
        <v>0011-OC2.1.1.9.1.4</v>
      </c>
      <c r="DB237" s="49">
        <f t="shared" si="45"/>
        <v>2700</v>
      </c>
      <c r="DC237" s="49">
        <f t="shared" si="46"/>
        <v>2700</v>
      </c>
      <c r="DD237" s="49">
        <f t="shared" si="47"/>
        <v>2700</v>
      </c>
      <c r="DE237" s="49">
        <f t="shared" si="48"/>
        <v>1800</v>
      </c>
      <c r="DF237" s="49">
        <f t="shared" si="49"/>
        <v>0</v>
      </c>
      <c r="DG237" s="49">
        <f t="shared" si="50"/>
        <v>2700</v>
      </c>
      <c r="DH237" s="49">
        <f t="shared" si="51"/>
        <v>4500</v>
      </c>
      <c r="DI237" s="50">
        <f t="shared" si="52"/>
        <v>0.375</v>
      </c>
      <c r="DJ237" s="78">
        <f>+SUM(Tabla1[[#This Row],[EJECUTADO 01]:[EJECUTADO 06]])</f>
        <v>0</v>
      </c>
      <c r="DK237" s="78">
        <f>+Tabla1[[#This Row],[mto_devenga_01]]</f>
        <v>0</v>
      </c>
      <c r="DL237" s="78">
        <f>+Tabla1[[#This Row],[mto_devenga_02]]</f>
        <v>0</v>
      </c>
      <c r="DM237" s="78">
        <f>+Tabla1[[#This Row],[mto_devenga_03]]</f>
        <v>0</v>
      </c>
      <c r="DN237" s="78">
        <f>+Tabla1[[#This Row],[mto_devenga_04]]</f>
        <v>0</v>
      </c>
      <c r="DO237" s="78">
        <f>+Tabla1[[#This Row],[mto_devenga_05]]</f>
        <v>0</v>
      </c>
      <c r="DP237" s="76">
        <f>+Tabla1[[#This Row],[mto_devenga_06]]</f>
        <v>0</v>
      </c>
      <c r="DQ237" s="76">
        <f>+Tabla1[[#This Row],[mto_devenga_07]]</f>
        <v>2700</v>
      </c>
      <c r="DR237" s="76">
        <f>+Tabla1[[#This Row],[mto_devenga_08]]</f>
        <v>0</v>
      </c>
      <c r="DS237" s="76">
        <f>+Tabla1[[#This Row],[mto_devenga_09]]</f>
        <v>0</v>
      </c>
      <c r="DT237" s="76">
        <f>IFERROR(VLOOKUP(Tabla1[[#This Row],[COD SE]],PF_OCTUBRE,14,0),"0")</f>
        <v>0</v>
      </c>
      <c r="DU237" s="76">
        <f>IFERROR(VLOOKUP(Tabla1[[#This Row],[COD SE]],PF_OCTUBRE,15,0),"0")</f>
        <v>0</v>
      </c>
      <c r="DV237" s="76">
        <f>IFERROR(VLOOKUP(Tabla1[[#This Row],[COD SE]],PF_OCTUBRE,16,0),"0")</f>
        <v>3300</v>
      </c>
      <c r="DW237" s="76">
        <f>+SUM(Tabla1[[#This Row],[EJECUTADO 01]:[PF DICIEMBRE
]])</f>
        <v>6000</v>
      </c>
      <c r="DX237" s="76">
        <f>IFERROR(VLOOKUP(Tabla1[[#This Row],[COD SE]],PF_OCTUBRE,18,0),"0")</f>
        <v>0</v>
      </c>
      <c r="DY237" s="76">
        <f>IFERROR(VLOOKUP(Tabla1[[#This Row],[COD SE]],PF_OCTUBRE,19,0),"0")</f>
        <v>1200</v>
      </c>
      <c r="DZ237" s="76">
        <f>IFERROR(VLOOKUP(Tabla1[[#This Row],[COD SE]],PF_OCTUBRE,20,0),"0")</f>
        <v>1200</v>
      </c>
      <c r="EA237" s="76">
        <f>+Tabla1[[#This Row],[TOTAL EJEC REAL]]+Tabla1[[#This Row],[SALDO FINAL]]</f>
        <v>7200</v>
      </c>
      <c r="EB237" s="76">
        <f>IFERROR(VLOOKUP(Tabla1[[#This Row],[COD SE]],PF_OCTUBRE,22,0),"0")</f>
        <v>4500</v>
      </c>
      <c r="EC237" s="76">
        <f>+IFERROR(VLOOKUP(Tabla1[[#This Row],[COD SE]],SALDO_ESC_2,7,0),0)</f>
        <v>0</v>
      </c>
      <c r="ED237" s="76">
        <f>+IFERROR(VLOOKUP(Tabla1[[#This Row],[COD SE]],SALDO_ESC_3,7,0),0)</f>
        <v>1200</v>
      </c>
      <c r="EE237" s="76">
        <f>+Tabla1[[#This Row],[mto_pim]]-Tabla1[[#This Row],[TRANSF ESC2 ]]</f>
        <v>7200</v>
      </c>
      <c r="EF237" s="76">
        <f>+Tabla1[[#This Row],[mto_pim]]-Tabla1[[#This Row],[TRANFS ESC 3 ]]</f>
        <v>6000</v>
      </c>
      <c r="EG237" s="76">
        <f>+IFERROR(VLOOKUP(Tabla1[[#This Row],[COD SE]],HISTORICO,4,0),0)</f>
        <v>0</v>
      </c>
      <c r="EH237" s="76">
        <f>+IFERROR(VLOOKUP(Tabla1[[#This Row],[COD SE]],HISTORICO,5,0),0)</f>
        <v>0</v>
      </c>
      <c r="EI237" s="76">
        <f>+IFERROR(VLOOKUP(Tabla1[[#This Row],[COD SE]],HISTORICO,6,0),0)</f>
        <v>0</v>
      </c>
      <c r="EJ237" s="76">
        <f>+IFERROR(VLOOKUP(Tabla1[[#This Row],[COD SE]],HISTORICO,7,0),0)</f>
        <v>0</v>
      </c>
      <c r="EK237" s="76">
        <f>+IFERROR(VLOOKUP(Tabla1[[#This Row],[COD SE]],HISTORICO,8,0),0)</f>
        <v>0</v>
      </c>
      <c r="EL237" s="76">
        <f>+IFERROR(VLOOKUP(Tabla1[[#This Row],[COD SE]],HISTORICO,9,0),0)</f>
        <v>0</v>
      </c>
      <c r="EM237" s="76">
        <f>+IFERROR(VLOOKUP(Tabla1[[#This Row],[COD SE]],HISTORICO,10,0),0)</f>
        <v>3000</v>
      </c>
      <c r="EN237" s="76">
        <f>+IFERROR(VLOOKUP(Tabla1[[#This Row],[COD SE]],HISTORICO,11,0),0)</f>
        <v>0</v>
      </c>
      <c r="EO237" s="76">
        <f>+IFERROR(VLOOKUP(Tabla1[[#This Row],[COD SE]],HISTORICO,12,0),0)</f>
        <v>0</v>
      </c>
      <c r="EP237" s="58">
        <f>+SUM(Tabla1[[#This Row],[EJECUTADO 01]:[EJECUTADO 03]])</f>
        <v>0</v>
      </c>
      <c r="EQ237" s="58">
        <f>+SUM(Tabla1[[#This Row],[EJECUTADO 04]:[EJECUTADO 06]])</f>
        <v>0</v>
      </c>
      <c r="ER237" s="58">
        <f>+SUM(Tabla1[[#This Row],[EJECUTADO 07]:[EJECUTADO 09]])</f>
        <v>2700</v>
      </c>
      <c r="ES237" s="58">
        <f>+SUM(Tabla1[[#This Row],[PF OCTUBRE]:[PF DICIEMBRE
]])</f>
        <v>3300</v>
      </c>
      <c r="ET237" s="58">
        <f>+SUM(Tabla1[[#This Row],[EJECUTADO 01]:[EJECUTADO 09]])</f>
        <v>2700</v>
      </c>
    </row>
    <row r="238" spans="1:150" x14ac:dyDescent="0.2">
      <c r="A238" s="369">
        <v>2025</v>
      </c>
      <c r="B238" s="369" t="s">
        <v>1969</v>
      </c>
      <c r="C238" s="369" t="s">
        <v>1970</v>
      </c>
      <c r="D238" s="369" t="s">
        <v>1971</v>
      </c>
      <c r="E238" s="369">
        <v>1650</v>
      </c>
      <c r="F238" s="369" t="s">
        <v>1599</v>
      </c>
      <c r="G238" s="369" t="s">
        <v>1999</v>
      </c>
      <c r="H238" s="369" t="s">
        <v>1606</v>
      </c>
      <c r="I238" s="369" t="s">
        <v>2000</v>
      </c>
      <c r="J238" s="369" t="s">
        <v>2037</v>
      </c>
      <c r="K238" s="369" t="s">
        <v>1975</v>
      </c>
      <c r="L238" s="369" t="s">
        <v>2034</v>
      </c>
      <c r="M238" s="369" t="s">
        <v>2038</v>
      </c>
      <c r="N238" s="369">
        <v>4</v>
      </c>
      <c r="O238" s="369" t="s">
        <v>2054</v>
      </c>
      <c r="P238" s="369" t="s">
        <v>2055</v>
      </c>
      <c r="Q238" s="369">
        <v>55</v>
      </c>
      <c r="R238" s="369">
        <v>0</v>
      </c>
      <c r="S238" s="369">
        <v>0</v>
      </c>
      <c r="T238" s="369">
        <v>0</v>
      </c>
      <c r="U238" s="369">
        <v>11</v>
      </c>
      <c r="V238" s="369" t="s">
        <v>1980</v>
      </c>
      <c r="W238" s="369" t="s">
        <v>1981</v>
      </c>
      <c r="X238" s="369" t="s">
        <v>1982</v>
      </c>
      <c r="Y238" s="369" t="s">
        <v>1983</v>
      </c>
      <c r="Z238" s="369" t="s">
        <v>1984</v>
      </c>
      <c r="AA238" s="369" t="s">
        <v>2004</v>
      </c>
      <c r="AB238" s="369" t="s">
        <v>1986</v>
      </c>
      <c r="AC238" s="369" t="s">
        <v>1672</v>
      </c>
      <c r="AD238" s="369" t="s">
        <v>1673</v>
      </c>
      <c r="AE238" s="369" t="s">
        <v>1678</v>
      </c>
      <c r="AF238" s="369" t="s">
        <v>1679</v>
      </c>
      <c r="AG238" s="369" t="s">
        <v>1696</v>
      </c>
      <c r="AH238" s="369">
        <v>10000</v>
      </c>
      <c r="AI238" s="369">
        <v>-9047</v>
      </c>
      <c r="AJ238" s="369">
        <v>953</v>
      </c>
      <c r="AK238" s="370">
        <v>952.61</v>
      </c>
      <c r="AL238" s="370">
        <v>952.61</v>
      </c>
      <c r="AM238" s="370">
        <v>0</v>
      </c>
      <c r="AN238" s="370">
        <v>0</v>
      </c>
      <c r="AO238" s="370">
        <v>0</v>
      </c>
      <c r="AP238" s="370">
        <v>0</v>
      </c>
      <c r="AQ238" s="370">
        <v>0</v>
      </c>
      <c r="AR238" s="370">
        <v>0</v>
      </c>
      <c r="AS238" s="370">
        <v>0</v>
      </c>
      <c r="AT238" s="370">
        <v>952.61</v>
      </c>
      <c r="AU238" s="370">
        <v>0</v>
      </c>
      <c r="AV238" s="370">
        <v>0</v>
      </c>
      <c r="AW238" s="370">
        <v>0</v>
      </c>
      <c r="AX238" s="370">
        <v>0</v>
      </c>
      <c r="AY238" s="370">
        <v>0</v>
      </c>
      <c r="AZ238" s="370">
        <v>0</v>
      </c>
      <c r="BA238" s="370">
        <v>0</v>
      </c>
      <c r="BB238" s="370">
        <v>0</v>
      </c>
      <c r="BC238" s="370">
        <v>0</v>
      </c>
      <c r="BD238" s="370">
        <v>0</v>
      </c>
      <c r="BE238" s="370">
        <v>0</v>
      </c>
      <c r="BF238" s="370">
        <v>952.61</v>
      </c>
      <c r="BG238" s="370">
        <v>0</v>
      </c>
      <c r="BH238" s="370">
        <v>0</v>
      </c>
      <c r="BI238" s="370">
        <v>0</v>
      </c>
      <c r="BJ238" s="370">
        <v>0</v>
      </c>
      <c r="BK238" s="370">
        <v>0</v>
      </c>
      <c r="BL238" s="370">
        <v>0</v>
      </c>
      <c r="BM238" s="370">
        <v>0</v>
      </c>
      <c r="BN238" s="370">
        <v>0</v>
      </c>
      <c r="BO238" s="370">
        <v>0</v>
      </c>
      <c r="BP238" s="370">
        <v>0</v>
      </c>
      <c r="BQ238" s="370">
        <v>0</v>
      </c>
      <c r="BR238" s="370">
        <v>952.61</v>
      </c>
      <c r="BS238" s="370">
        <v>0</v>
      </c>
      <c r="BT238" s="370">
        <v>0</v>
      </c>
      <c r="BU238" s="370">
        <v>0</v>
      </c>
      <c r="BV238" s="370">
        <v>0</v>
      </c>
      <c r="BW238" s="370">
        <v>0</v>
      </c>
      <c r="BX238" s="370">
        <v>0</v>
      </c>
      <c r="BY238" s="370">
        <v>0</v>
      </c>
      <c r="BZ238" s="370">
        <v>0</v>
      </c>
      <c r="CA238" s="370">
        <v>0</v>
      </c>
      <c r="CB238" s="370">
        <v>0</v>
      </c>
      <c r="CC238" s="370">
        <v>0</v>
      </c>
      <c r="CD238" s="370">
        <v>952.61</v>
      </c>
      <c r="CE238" s="370">
        <v>0</v>
      </c>
      <c r="CF238" s="370">
        <v>0</v>
      </c>
      <c r="CG238" s="370">
        <v>0</v>
      </c>
      <c r="CH238" s="370">
        <v>0</v>
      </c>
      <c r="CI238" s="48" t="s">
        <v>1987</v>
      </c>
      <c r="CJ238" s="48" t="s">
        <v>1991</v>
      </c>
      <c r="CK238" s="48" t="s">
        <v>1987</v>
      </c>
      <c r="CL238" s="48" t="s">
        <v>1989</v>
      </c>
      <c r="CM238" s="48" t="s">
        <v>2013</v>
      </c>
      <c r="CN238" s="48" t="s">
        <v>1990</v>
      </c>
      <c r="CO238" s="48" t="str">
        <f t="shared" si="57"/>
        <v>2.3.2.7.10.1</v>
      </c>
      <c r="CP238" s="48" t="str">
        <f>+VLOOKUP(Tabla1[[#This Row],[ESPECÍFICA]],CLASIFICADOR_,2,0)</f>
        <v>2.3.2.7.10.1 - SEMINARIOS ,TALLERES Y SIMILARES ORGANIZADOS POR LA  INSTITUCION</v>
      </c>
      <c r="CQ238" s="48" t="str">
        <f>+VLOOKUP(Tabla1[[#This Row],[ESPECÍFICA]],CLASIFICADOR_,3,0)</f>
        <v>2.3.2.7 - SERVICIOS PROFESIONALES Y TECNICOS</v>
      </c>
      <c r="CR238" s="48" t="str">
        <f>+VLOOKUP(Tabla1[[#This Row],[ESPECÍFICA]],CLASIFICADOR_,4,0)</f>
        <v>Límite de Gasto</v>
      </c>
      <c r="CS238" s="48" t="str">
        <f>+VLOOKUP(Tabla1[[#This Row],[ESPECÍFICA]],CLASIFICADOR_,5,0)</f>
        <v>10.6 f)</v>
      </c>
      <c r="CT238" s="113" t="str">
        <f>+VLOOKUP(Tabla1[[#This Row],[ESPECÍFICA]],CLASIFICADOR_,6,0)</f>
        <v>N/R</v>
      </c>
      <c r="CU238" s="48" t="str">
        <f>+VLOOKUP(Tabla1[[#This Row],[ESPECÍFICA]],CLASIFICADOR_,7,0)</f>
        <v>N/R</v>
      </c>
      <c r="CV238" s="48">
        <f>+VLOOKUP(Tabla1[[#This Row],[ESPECÍFICA]],CLASIFICADOR_,8,0)</f>
        <v>0</v>
      </c>
      <c r="CW238" s="113" t="str">
        <f>+CONCATENATE("2.",Tabla1[[#This Row],[generica]])</f>
        <v>2.3.BIENES Y SERVICIOS</v>
      </c>
      <c r="CX238" s="48" t="str">
        <f t="shared" si="42"/>
        <v>0011-OC</v>
      </c>
      <c r="CY238" s="113" t="str">
        <f t="shared" si="43"/>
        <v>0011-OC</v>
      </c>
      <c r="CZ238" s="20" t="str">
        <f t="shared" si="44"/>
        <v>0011-OC</v>
      </c>
      <c r="DA238" s="113" t="str">
        <f>+CONCATENATE(Tabla1[[#This Row],[CC COMPLETO]],Tabla1[[#This Row],[ESPECÍFICA]])</f>
        <v>0011-OC2.3.2.7.10.1</v>
      </c>
      <c r="DB238" s="49">
        <f t="shared" si="45"/>
        <v>952.61</v>
      </c>
      <c r="DC238" s="49">
        <f t="shared" si="46"/>
        <v>952.61</v>
      </c>
      <c r="DD238" s="49">
        <f t="shared" si="47"/>
        <v>952.61</v>
      </c>
      <c r="DE238" s="49">
        <f t="shared" si="48"/>
        <v>0.38999999999998636</v>
      </c>
      <c r="DF238" s="49">
        <f t="shared" si="49"/>
        <v>0</v>
      </c>
      <c r="DG238" s="49">
        <f t="shared" si="50"/>
        <v>0</v>
      </c>
      <c r="DH238" s="49">
        <f t="shared" si="51"/>
        <v>0.38999999999998636</v>
      </c>
      <c r="DI238" s="50">
        <f t="shared" si="52"/>
        <v>9.5260999999999998E-2</v>
      </c>
      <c r="DJ238" s="78">
        <f>+SUM(Tabla1[[#This Row],[EJECUTADO 01]:[EJECUTADO 06]])</f>
        <v>0</v>
      </c>
      <c r="DK238" s="78">
        <f>+Tabla1[[#This Row],[mto_devenga_01]]</f>
        <v>0</v>
      </c>
      <c r="DL238" s="78">
        <f>+Tabla1[[#This Row],[mto_devenga_02]]</f>
        <v>0</v>
      </c>
      <c r="DM238" s="78">
        <f>+Tabla1[[#This Row],[mto_devenga_03]]</f>
        <v>0</v>
      </c>
      <c r="DN238" s="78">
        <f>+Tabla1[[#This Row],[mto_devenga_04]]</f>
        <v>0</v>
      </c>
      <c r="DO238" s="78">
        <f>+Tabla1[[#This Row],[mto_devenga_05]]</f>
        <v>0</v>
      </c>
      <c r="DP238" s="76">
        <f>+Tabla1[[#This Row],[mto_devenga_06]]</f>
        <v>0</v>
      </c>
      <c r="DQ238" s="76">
        <f>+Tabla1[[#This Row],[mto_devenga_07]]</f>
        <v>0</v>
      </c>
      <c r="DR238" s="76">
        <f>+Tabla1[[#This Row],[mto_devenga_08]]</f>
        <v>952.61</v>
      </c>
      <c r="DS238" s="76">
        <f>+Tabla1[[#This Row],[mto_devenga_09]]</f>
        <v>0</v>
      </c>
      <c r="DT238" s="76">
        <f>IFERROR(VLOOKUP(Tabla1[[#This Row],[COD SE]],PF_OCTUBRE,14,0),"0")</f>
        <v>0</v>
      </c>
      <c r="DU238" s="76">
        <f>IFERROR(VLOOKUP(Tabla1[[#This Row],[COD SE]],PF_OCTUBRE,15,0),"0")</f>
        <v>0</v>
      </c>
      <c r="DV238" s="76">
        <f>IFERROR(VLOOKUP(Tabla1[[#This Row],[COD SE]],PF_OCTUBRE,16,0),"0")</f>
        <v>0.39</v>
      </c>
      <c r="DW238" s="76">
        <f>+SUM(Tabla1[[#This Row],[EJECUTADO 01]:[PF DICIEMBRE
]])</f>
        <v>953</v>
      </c>
      <c r="DX238" s="76">
        <f>IFERROR(VLOOKUP(Tabla1[[#This Row],[COD SE]],PF_OCTUBRE,18,0),"0")</f>
        <v>0</v>
      </c>
      <c r="DY238" s="76">
        <f>IFERROR(VLOOKUP(Tabla1[[#This Row],[COD SE]],PF_OCTUBRE,19,0),"0")</f>
        <v>0</v>
      </c>
      <c r="DZ238" s="76">
        <f>IFERROR(VLOOKUP(Tabla1[[#This Row],[COD SE]],PF_OCTUBRE,20,0),"0")</f>
        <v>0</v>
      </c>
      <c r="EA238" s="76">
        <f>+Tabla1[[#This Row],[TOTAL EJEC REAL]]+Tabla1[[#This Row],[SALDO FINAL]]</f>
        <v>953</v>
      </c>
      <c r="EB238" s="76">
        <f>IFERROR(VLOOKUP(Tabla1[[#This Row],[COD SE]],PF_OCTUBRE,22,0),"0")</f>
        <v>0.39</v>
      </c>
      <c r="EC238" s="76">
        <f>+IFERROR(VLOOKUP(Tabla1[[#This Row],[COD SE]],SALDO_ESC_2,7,0),0)</f>
        <v>0</v>
      </c>
      <c r="ED238" s="76">
        <f>+IFERROR(VLOOKUP(Tabla1[[#This Row],[COD SE]],SALDO_ESC_3,7,0),0)</f>
        <v>0</v>
      </c>
      <c r="EE238" s="76">
        <f>+Tabla1[[#This Row],[mto_pim]]-Tabla1[[#This Row],[TRANSF ESC2 ]]</f>
        <v>953</v>
      </c>
      <c r="EF238" s="76">
        <f>+Tabla1[[#This Row],[mto_pim]]-Tabla1[[#This Row],[TRANFS ESC 3 ]]</f>
        <v>953</v>
      </c>
      <c r="EG238" s="76">
        <f>+IFERROR(VLOOKUP(Tabla1[[#This Row],[COD SE]],HISTORICO,4,0),0)</f>
        <v>0</v>
      </c>
      <c r="EH238" s="76">
        <f>+IFERROR(VLOOKUP(Tabla1[[#This Row],[COD SE]],HISTORICO,5,0),0)</f>
        <v>0</v>
      </c>
      <c r="EI238" s="76">
        <f>+IFERROR(VLOOKUP(Tabla1[[#This Row],[COD SE]],HISTORICO,6,0),0)</f>
        <v>0</v>
      </c>
      <c r="EJ238" s="76">
        <f>+IFERROR(VLOOKUP(Tabla1[[#This Row],[COD SE]],HISTORICO,7,0),0)</f>
        <v>0</v>
      </c>
      <c r="EK238" s="76">
        <f>+IFERROR(VLOOKUP(Tabla1[[#This Row],[COD SE]],HISTORICO,8,0),0)</f>
        <v>999</v>
      </c>
      <c r="EL238" s="76">
        <f>+IFERROR(VLOOKUP(Tabla1[[#This Row],[COD SE]],HISTORICO,9,0),0)</f>
        <v>0</v>
      </c>
      <c r="EM238" s="76">
        <f>+IFERROR(VLOOKUP(Tabla1[[#This Row],[COD SE]],HISTORICO,10,0),0)</f>
        <v>0</v>
      </c>
      <c r="EN238" s="76">
        <f>+IFERROR(VLOOKUP(Tabla1[[#This Row],[COD SE]],HISTORICO,11,0),0)</f>
        <v>999</v>
      </c>
      <c r="EO238" s="76">
        <f>+IFERROR(VLOOKUP(Tabla1[[#This Row],[COD SE]],HISTORICO,12,0),0)</f>
        <v>0</v>
      </c>
      <c r="EP238" s="58">
        <f>+SUM(Tabla1[[#This Row],[EJECUTADO 01]:[EJECUTADO 03]])</f>
        <v>0</v>
      </c>
      <c r="EQ238" s="58">
        <f>+SUM(Tabla1[[#This Row],[EJECUTADO 04]:[EJECUTADO 06]])</f>
        <v>0</v>
      </c>
      <c r="ER238" s="58">
        <f>+SUM(Tabla1[[#This Row],[EJECUTADO 07]:[EJECUTADO 09]])</f>
        <v>952.61</v>
      </c>
      <c r="ES238" s="58">
        <f>+SUM(Tabla1[[#This Row],[PF OCTUBRE]:[PF DICIEMBRE
]])</f>
        <v>0.39</v>
      </c>
      <c r="ET238" s="58">
        <f>+SUM(Tabla1[[#This Row],[EJECUTADO 01]:[EJECUTADO 09]])</f>
        <v>952.61</v>
      </c>
    </row>
    <row r="239" spans="1:150" x14ac:dyDescent="0.2">
      <c r="A239" s="369">
        <v>2025</v>
      </c>
      <c r="B239" s="369" t="s">
        <v>1969</v>
      </c>
      <c r="C239" s="369" t="s">
        <v>1970</v>
      </c>
      <c r="D239" s="369" t="s">
        <v>1971</v>
      </c>
      <c r="E239" s="369">
        <v>1650</v>
      </c>
      <c r="F239" s="369" t="s">
        <v>1599</v>
      </c>
      <c r="G239" s="369" t="s">
        <v>1999</v>
      </c>
      <c r="H239" s="369" t="s">
        <v>1606</v>
      </c>
      <c r="I239" s="369" t="s">
        <v>2000</v>
      </c>
      <c r="J239" s="369" t="s">
        <v>2037</v>
      </c>
      <c r="K239" s="369" t="s">
        <v>1975</v>
      </c>
      <c r="L239" s="369" t="s">
        <v>2034</v>
      </c>
      <c r="M239" s="369" t="s">
        <v>2038</v>
      </c>
      <c r="N239" s="369">
        <v>4</v>
      </c>
      <c r="O239" s="369" t="s">
        <v>2054</v>
      </c>
      <c r="P239" s="369" t="s">
        <v>2055</v>
      </c>
      <c r="Q239" s="369">
        <v>55</v>
      </c>
      <c r="R239" s="369">
        <v>0</v>
      </c>
      <c r="S239" s="369">
        <v>0</v>
      </c>
      <c r="T239" s="369">
        <v>0</v>
      </c>
      <c r="U239" s="369">
        <v>11</v>
      </c>
      <c r="V239" s="369" t="s">
        <v>1980</v>
      </c>
      <c r="W239" s="369" t="s">
        <v>1981</v>
      </c>
      <c r="X239" s="369" t="s">
        <v>1982</v>
      </c>
      <c r="Y239" s="369" t="s">
        <v>1983</v>
      </c>
      <c r="Z239" s="369" t="s">
        <v>1984</v>
      </c>
      <c r="AA239" s="369" t="s">
        <v>2004</v>
      </c>
      <c r="AB239" s="369" t="s">
        <v>1986</v>
      </c>
      <c r="AC239" s="369" t="s">
        <v>1672</v>
      </c>
      <c r="AD239" s="369" t="s">
        <v>1673</v>
      </c>
      <c r="AE239" s="369" t="s">
        <v>1678</v>
      </c>
      <c r="AF239" s="369" t="s">
        <v>1697</v>
      </c>
      <c r="AG239" s="369" t="s">
        <v>1698</v>
      </c>
      <c r="AH239" s="369">
        <v>0</v>
      </c>
      <c r="AI239" s="369">
        <v>62435</v>
      </c>
      <c r="AJ239" s="369">
        <v>62435</v>
      </c>
      <c r="AK239" s="370">
        <v>14035</v>
      </c>
      <c r="AL239" s="370">
        <v>14035</v>
      </c>
      <c r="AM239" s="370">
        <v>0</v>
      </c>
      <c r="AN239" s="370">
        <v>0</v>
      </c>
      <c r="AO239" s="370">
        <v>0</v>
      </c>
      <c r="AP239" s="370">
        <v>14035</v>
      </c>
      <c r="AQ239" s="370">
        <v>0</v>
      </c>
      <c r="AR239" s="370">
        <v>0</v>
      </c>
      <c r="AS239" s="370">
        <v>0</v>
      </c>
      <c r="AT239" s="370">
        <v>0</v>
      </c>
      <c r="AU239" s="370">
        <v>0</v>
      </c>
      <c r="AV239" s="370">
        <v>0</v>
      </c>
      <c r="AW239" s="370">
        <v>0</v>
      </c>
      <c r="AX239" s="370">
        <v>0</v>
      </c>
      <c r="AY239" s="370">
        <v>0</v>
      </c>
      <c r="AZ239" s="370">
        <v>0</v>
      </c>
      <c r="BA239" s="370">
        <v>0</v>
      </c>
      <c r="BB239" s="370">
        <v>0</v>
      </c>
      <c r="BC239" s="370">
        <v>0</v>
      </c>
      <c r="BD239" s="370">
        <v>14035</v>
      </c>
      <c r="BE239" s="370">
        <v>0</v>
      </c>
      <c r="BF239" s="370">
        <v>0</v>
      </c>
      <c r="BG239" s="370">
        <v>0</v>
      </c>
      <c r="BH239" s="370">
        <v>0</v>
      </c>
      <c r="BI239" s="370">
        <v>0</v>
      </c>
      <c r="BJ239" s="370">
        <v>0</v>
      </c>
      <c r="BK239" s="370">
        <v>0</v>
      </c>
      <c r="BL239" s="370">
        <v>0</v>
      </c>
      <c r="BM239" s="370">
        <v>0</v>
      </c>
      <c r="BN239" s="370">
        <v>0</v>
      </c>
      <c r="BO239" s="370">
        <v>0</v>
      </c>
      <c r="BP239" s="370">
        <v>14035</v>
      </c>
      <c r="BQ239" s="370">
        <v>0</v>
      </c>
      <c r="BR239" s="370">
        <v>0</v>
      </c>
      <c r="BS239" s="370">
        <v>0</v>
      </c>
      <c r="BT239" s="370">
        <v>0</v>
      </c>
      <c r="BU239" s="370">
        <v>0</v>
      </c>
      <c r="BV239" s="370">
        <v>0</v>
      </c>
      <c r="BW239" s="370">
        <v>0</v>
      </c>
      <c r="BX239" s="370">
        <v>0</v>
      </c>
      <c r="BY239" s="370">
        <v>0</v>
      </c>
      <c r="BZ239" s="370">
        <v>14035</v>
      </c>
      <c r="CA239" s="370">
        <v>0</v>
      </c>
      <c r="CB239" s="370">
        <v>0</v>
      </c>
      <c r="CC239" s="370">
        <v>0</v>
      </c>
      <c r="CD239" s="370">
        <v>0</v>
      </c>
      <c r="CE239" s="370">
        <v>0</v>
      </c>
      <c r="CF239" s="370">
        <v>0</v>
      </c>
      <c r="CG239" s="370">
        <v>0</v>
      </c>
      <c r="CH239" s="370">
        <v>0</v>
      </c>
      <c r="CI239" s="48" t="s">
        <v>1987</v>
      </c>
      <c r="CJ239" s="48" t="s">
        <v>1991</v>
      </c>
      <c r="CK239" s="48" t="s">
        <v>1987</v>
      </c>
      <c r="CL239" s="48" t="s">
        <v>1989</v>
      </c>
      <c r="CM239" s="48" t="s">
        <v>2021</v>
      </c>
      <c r="CN239" s="48" t="s">
        <v>1998</v>
      </c>
      <c r="CO239" s="48" t="str">
        <f t="shared" si="57"/>
        <v>2.3.2.7.11.99</v>
      </c>
      <c r="CP239" s="48" t="str">
        <f>+VLOOKUP(Tabla1[[#This Row],[ESPECÍFICA]],CLASIFICADOR_,2,0)</f>
        <v>2.3.2.7.11.99 - SERVICIOS DIVERSOS</v>
      </c>
      <c r="CQ239" s="48" t="str">
        <f>+VLOOKUP(Tabla1[[#This Row],[ESPECÍFICA]],CLASIFICADOR_,3,0)</f>
        <v>2.3.2.7 - SERVICIOS PROFESIONALES Y TECNICOS</v>
      </c>
      <c r="CR239" s="48" t="str">
        <f>+VLOOKUP(Tabla1[[#This Row],[ESPECÍFICA]],CLASIFICADOR_,4,0)</f>
        <v xml:space="preserve"> </v>
      </c>
      <c r="CS239" s="48">
        <f>+VLOOKUP(Tabla1[[#This Row],[ESPECÍFICA]],CLASIFICADOR_,5,0)</f>
        <v>0</v>
      </c>
      <c r="CT239" s="113" t="str">
        <f>+VLOOKUP(Tabla1[[#This Row],[ESPECÍFICA]],CLASIFICADOR_,6,0)</f>
        <v>Partidas restringidas</v>
      </c>
      <c r="CU239" s="48">
        <f>+VLOOKUP(Tabla1[[#This Row],[ESPECÍFICA]],CLASIFICADOR_,7,0)</f>
        <v>9.1300000000000008</v>
      </c>
      <c r="CV239" s="48">
        <f>+VLOOKUP(Tabla1[[#This Row],[ESPECÍFICA]],CLASIFICADOR_,8,0)</f>
        <v>10</v>
      </c>
      <c r="CW239" s="113" t="str">
        <f>+CONCATENATE("2.",Tabla1[[#This Row],[generica]])</f>
        <v>2.3.BIENES Y SERVICIOS</v>
      </c>
      <c r="CX239" s="48" t="str">
        <f t="shared" si="42"/>
        <v>0011-OC</v>
      </c>
      <c r="CY239" s="113" t="str">
        <f t="shared" si="43"/>
        <v>0011-OC</v>
      </c>
      <c r="CZ239" s="20" t="str">
        <f t="shared" si="44"/>
        <v>0011-OC</v>
      </c>
      <c r="DA239" s="113" t="str">
        <f>+CONCATENATE(Tabla1[[#This Row],[CC COMPLETO]],Tabla1[[#This Row],[ESPECÍFICA]])</f>
        <v>0011-OC2.3.2.7.11.99</v>
      </c>
      <c r="DB239" s="49">
        <f t="shared" si="45"/>
        <v>14035</v>
      </c>
      <c r="DC239" s="49">
        <f t="shared" si="46"/>
        <v>14035</v>
      </c>
      <c r="DD239" s="49">
        <f t="shared" si="47"/>
        <v>14035</v>
      </c>
      <c r="DE239" s="49">
        <f t="shared" si="48"/>
        <v>48400</v>
      </c>
      <c r="DF239" s="49">
        <f t="shared" si="49"/>
        <v>0</v>
      </c>
      <c r="DG239" s="49">
        <f t="shared" si="50"/>
        <v>0</v>
      </c>
      <c r="DH239" s="49">
        <f t="shared" si="51"/>
        <v>48400</v>
      </c>
      <c r="DI239" s="50">
        <f t="shared" si="52"/>
        <v>0</v>
      </c>
      <c r="DJ239" s="78">
        <f>+SUM(Tabla1[[#This Row],[EJECUTADO 01]:[EJECUTADO 06]])</f>
        <v>14035</v>
      </c>
      <c r="DK239" s="78">
        <f>+Tabla1[[#This Row],[mto_devenga_01]]</f>
        <v>0</v>
      </c>
      <c r="DL239" s="78">
        <f>+Tabla1[[#This Row],[mto_devenga_02]]</f>
        <v>0</v>
      </c>
      <c r="DM239" s="78">
        <f>+Tabla1[[#This Row],[mto_devenga_03]]</f>
        <v>0</v>
      </c>
      <c r="DN239" s="78">
        <f>+Tabla1[[#This Row],[mto_devenga_04]]</f>
        <v>0</v>
      </c>
      <c r="DO239" s="78">
        <f>+Tabla1[[#This Row],[mto_devenga_05]]</f>
        <v>0</v>
      </c>
      <c r="DP239" s="76">
        <f>+Tabla1[[#This Row],[mto_devenga_06]]</f>
        <v>14035</v>
      </c>
      <c r="DQ239" s="76">
        <f>+Tabla1[[#This Row],[mto_devenga_07]]</f>
        <v>0</v>
      </c>
      <c r="DR239" s="76">
        <f>+Tabla1[[#This Row],[mto_devenga_08]]</f>
        <v>0</v>
      </c>
      <c r="DS239" s="76">
        <f>+Tabla1[[#This Row],[mto_devenga_09]]</f>
        <v>0</v>
      </c>
      <c r="DT239" s="76">
        <f>IFERROR(VLOOKUP(Tabla1[[#This Row],[COD SE]],PF_OCTUBRE,14,0),"0")</f>
        <v>48400</v>
      </c>
      <c r="DU239" s="76">
        <f>IFERROR(VLOOKUP(Tabla1[[#This Row],[COD SE]],PF_OCTUBRE,15,0),"0")</f>
        <v>0</v>
      </c>
      <c r="DV239" s="76">
        <f>IFERROR(VLOOKUP(Tabla1[[#This Row],[COD SE]],PF_OCTUBRE,16,0),"0")</f>
        <v>0</v>
      </c>
      <c r="DW239" s="76">
        <f>+SUM(Tabla1[[#This Row],[EJECUTADO 01]:[PF DICIEMBRE
]])</f>
        <v>62435</v>
      </c>
      <c r="DX239" s="76">
        <f>IFERROR(VLOOKUP(Tabla1[[#This Row],[COD SE]],PF_OCTUBRE,18,0),"0")</f>
        <v>0</v>
      </c>
      <c r="DY239" s="76">
        <f>IFERROR(VLOOKUP(Tabla1[[#This Row],[COD SE]],PF_OCTUBRE,19,0),"0")</f>
        <v>0</v>
      </c>
      <c r="DZ239" s="76">
        <f>IFERROR(VLOOKUP(Tabla1[[#This Row],[COD SE]],PF_OCTUBRE,20,0),"0")</f>
        <v>0</v>
      </c>
      <c r="EA239" s="76">
        <f>+Tabla1[[#This Row],[TOTAL EJEC REAL]]+Tabla1[[#This Row],[SALDO FINAL]]</f>
        <v>62435</v>
      </c>
      <c r="EB239" s="76">
        <f>IFERROR(VLOOKUP(Tabla1[[#This Row],[COD SE]],PF_OCTUBRE,22,0),"0")</f>
        <v>0</v>
      </c>
      <c r="EC239" s="76">
        <f>+IFERROR(VLOOKUP(Tabla1[[#This Row],[COD SE]],SALDO_ESC_2,7,0),0)</f>
        <v>0</v>
      </c>
      <c r="ED239" s="76">
        <f>+IFERROR(VLOOKUP(Tabla1[[#This Row],[COD SE]],SALDO_ESC_3,7,0),0)</f>
        <v>0</v>
      </c>
      <c r="EE239" s="76">
        <f>+Tabla1[[#This Row],[mto_pim]]-Tabla1[[#This Row],[TRANSF ESC2 ]]</f>
        <v>62435</v>
      </c>
      <c r="EF239" s="76">
        <f>+Tabla1[[#This Row],[mto_pim]]-Tabla1[[#This Row],[TRANFS ESC 3 ]]</f>
        <v>62435</v>
      </c>
      <c r="EG239" s="76">
        <f>+IFERROR(VLOOKUP(Tabla1[[#This Row],[COD SE]],HISTORICO,4,0),0)</f>
        <v>0</v>
      </c>
      <c r="EH239" s="76">
        <f>+IFERROR(VLOOKUP(Tabla1[[#This Row],[COD SE]],HISTORICO,5,0),0)</f>
        <v>0</v>
      </c>
      <c r="EI239" s="76">
        <f>+IFERROR(VLOOKUP(Tabla1[[#This Row],[COD SE]],HISTORICO,6,0),0)</f>
        <v>0</v>
      </c>
      <c r="EJ239" s="76">
        <f>+IFERROR(VLOOKUP(Tabla1[[#This Row],[COD SE]],HISTORICO,7,0),0)</f>
        <v>0</v>
      </c>
      <c r="EK239" s="76">
        <f>+IFERROR(VLOOKUP(Tabla1[[#This Row],[COD SE]],HISTORICO,8,0),0)</f>
        <v>14035</v>
      </c>
      <c r="EL239" s="76">
        <f>+IFERROR(VLOOKUP(Tabla1[[#This Row],[COD SE]],HISTORICO,9,0),0)</f>
        <v>14035</v>
      </c>
      <c r="EM239" s="76">
        <f>+IFERROR(VLOOKUP(Tabla1[[#This Row],[COD SE]],HISTORICO,10,0),0)</f>
        <v>0</v>
      </c>
      <c r="EN239" s="76">
        <f>+IFERROR(VLOOKUP(Tabla1[[#This Row],[COD SE]],HISTORICO,11,0),0)</f>
        <v>0</v>
      </c>
      <c r="EO239" s="76">
        <f>+IFERROR(VLOOKUP(Tabla1[[#This Row],[COD SE]],HISTORICO,12,0),0)</f>
        <v>0</v>
      </c>
      <c r="EP239" s="58">
        <f>+SUM(Tabla1[[#This Row],[EJECUTADO 01]:[EJECUTADO 03]])</f>
        <v>0</v>
      </c>
      <c r="EQ239" s="58">
        <f>+SUM(Tabla1[[#This Row],[EJECUTADO 04]:[EJECUTADO 06]])</f>
        <v>14035</v>
      </c>
      <c r="ER239" s="58">
        <f>+SUM(Tabla1[[#This Row],[EJECUTADO 07]:[EJECUTADO 09]])</f>
        <v>0</v>
      </c>
      <c r="ES239" s="58">
        <f>+SUM(Tabla1[[#This Row],[PF OCTUBRE]:[PF DICIEMBRE
]])</f>
        <v>48400</v>
      </c>
      <c r="ET239" s="58">
        <f>+SUM(Tabla1[[#This Row],[EJECUTADO 01]:[EJECUTADO 09]])</f>
        <v>14035</v>
      </c>
    </row>
    <row r="240" spans="1:150" x14ac:dyDescent="0.2">
      <c r="A240" s="369">
        <v>2025</v>
      </c>
      <c r="B240" s="369" t="s">
        <v>1969</v>
      </c>
      <c r="C240" s="369" t="s">
        <v>1970</v>
      </c>
      <c r="D240" s="369" t="s">
        <v>1971</v>
      </c>
      <c r="E240" s="369">
        <v>1650</v>
      </c>
      <c r="F240" s="369" t="s">
        <v>1599</v>
      </c>
      <c r="G240" s="369" t="s">
        <v>1999</v>
      </c>
      <c r="H240" s="369" t="s">
        <v>1606</v>
      </c>
      <c r="I240" s="369" t="s">
        <v>2000</v>
      </c>
      <c r="J240" s="369" t="s">
        <v>2037</v>
      </c>
      <c r="K240" s="369" t="s">
        <v>1975</v>
      </c>
      <c r="L240" s="369" t="s">
        <v>2034</v>
      </c>
      <c r="M240" s="369" t="s">
        <v>2038</v>
      </c>
      <c r="N240" s="369">
        <v>4</v>
      </c>
      <c r="O240" s="369" t="s">
        <v>2054</v>
      </c>
      <c r="P240" s="369" t="s">
        <v>2055</v>
      </c>
      <c r="Q240" s="369">
        <v>55</v>
      </c>
      <c r="R240" s="369">
        <v>0</v>
      </c>
      <c r="S240" s="369">
        <v>0</v>
      </c>
      <c r="T240" s="369">
        <v>0</v>
      </c>
      <c r="U240" s="369">
        <v>11</v>
      </c>
      <c r="V240" s="369" t="s">
        <v>1980</v>
      </c>
      <c r="W240" s="369" t="s">
        <v>1981</v>
      </c>
      <c r="X240" s="369" t="s">
        <v>1982</v>
      </c>
      <c r="Y240" s="369" t="s">
        <v>1983</v>
      </c>
      <c r="Z240" s="369" t="s">
        <v>1984</v>
      </c>
      <c r="AA240" s="369" t="s">
        <v>2004</v>
      </c>
      <c r="AB240" s="369" t="s">
        <v>1986</v>
      </c>
      <c r="AC240" s="369" t="s">
        <v>1672</v>
      </c>
      <c r="AD240" s="369" t="s">
        <v>1684</v>
      </c>
      <c r="AE240" s="369" t="s">
        <v>1716</v>
      </c>
      <c r="AF240" s="369" t="s">
        <v>1717</v>
      </c>
      <c r="AG240" s="369" t="s">
        <v>1720</v>
      </c>
      <c r="AH240" s="369">
        <v>0</v>
      </c>
      <c r="AI240" s="369">
        <v>1386</v>
      </c>
      <c r="AJ240" s="369">
        <v>1386</v>
      </c>
      <c r="AK240" s="370">
        <v>1386</v>
      </c>
      <c r="AL240" s="370">
        <v>1386</v>
      </c>
      <c r="AM240" s="370">
        <v>0</v>
      </c>
      <c r="AN240" s="370">
        <v>0</v>
      </c>
      <c r="AO240" s="370">
        <v>0</v>
      </c>
      <c r="AP240" s="370">
        <v>0</v>
      </c>
      <c r="AQ240" s="370">
        <v>0</v>
      </c>
      <c r="AR240" s="370">
        <v>0</v>
      </c>
      <c r="AS240" s="370">
        <v>0</v>
      </c>
      <c r="AT240" s="370">
        <v>1386</v>
      </c>
      <c r="AU240" s="370">
        <v>0</v>
      </c>
      <c r="AV240" s="370">
        <v>0</v>
      </c>
      <c r="AW240" s="370">
        <v>0</v>
      </c>
      <c r="AX240" s="370">
        <v>0</v>
      </c>
      <c r="AY240" s="370">
        <v>0</v>
      </c>
      <c r="AZ240" s="370">
        <v>0</v>
      </c>
      <c r="BA240" s="370">
        <v>0</v>
      </c>
      <c r="BB240" s="370">
        <v>0</v>
      </c>
      <c r="BC240" s="370">
        <v>0</v>
      </c>
      <c r="BD240" s="370">
        <v>0</v>
      </c>
      <c r="BE240" s="370">
        <v>0</v>
      </c>
      <c r="BF240" s="370">
        <v>0</v>
      </c>
      <c r="BG240" s="370">
        <v>1386</v>
      </c>
      <c r="BH240" s="370">
        <v>0</v>
      </c>
      <c r="BI240" s="370">
        <v>0</v>
      </c>
      <c r="BJ240" s="370">
        <v>0</v>
      </c>
      <c r="BK240" s="370">
        <v>0</v>
      </c>
      <c r="BL240" s="370">
        <v>0</v>
      </c>
      <c r="BM240" s="370">
        <v>0</v>
      </c>
      <c r="BN240" s="370">
        <v>0</v>
      </c>
      <c r="BO240" s="370">
        <v>0</v>
      </c>
      <c r="BP240" s="370">
        <v>0</v>
      </c>
      <c r="BQ240" s="370">
        <v>0</v>
      </c>
      <c r="BR240" s="370">
        <v>0</v>
      </c>
      <c r="BS240" s="370">
        <v>1386</v>
      </c>
      <c r="BT240" s="370">
        <v>0</v>
      </c>
      <c r="BU240" s="370">
        <v>0</v>
      </c>
      <c r="BV240" s="370">
        <v>0</v>
      </c>
      <c r="BW240" s="370">
        <v>0</v>
      </c>
      <c r="BX240" s="370">
        <v>0</v>
      </c>
      <c r="BY240" s="370">
        <v>0</v>
      </c>
      <c r="BZ240" s="370">
        <v>0</v>
      </c>
      <c r="CA240" s="370">
        <v>0</v>
      </c>
      <c r="CB240" s="370">
        <v>0</v>
      </c>
      <c r="CC240" s="370">
        <v>0</v>
      </c>
      <c r="CD240" s="370">
        <v>1386</v>
      </c>
      <c r="CE240" s="370">
        <v>0</v>
      </c>
      <c r="CF240" s="370">
        <v>0</v>
      </c>
      <c r="CG240" s="370">
        <v>0</v>
      </c>
      <c r="CH240" s="370">
        <v>0</v>
      </c>
      <c r="CI240" s="48" t="s">
        <v>1987</v>
      </c>
      <c r="CJ240" s="48" t="s">
        <v>1991</v>
      </c>
      <c r="CK240" s="48" t="s">
        <v>1990</v>
      </c>
      <c r="CL240" s="48" t="s">
        <v>2011</v>
      </c>
      <c r="CM240" s="48" t="s">
        <v>1990</v>
      </c>
      <c r="CN240" s="48" t="s">
        <v>1990</v>
      </c>
      <c r="CO240" s="48" t="str">
        <f t="shared" si="57"/>
        <v>2.3.1.5.1.1</v>
      </c>
      <c r="CP240" s="48" t="str">
        <f>+VLOOKUP(Tabla1[[#This Row],[ESPECÍFICA]],CLASIFICADOR_,2,0)</f>
        <v>2.3.1.5.1.1 - REPUESTOS Y ACCESORIOS</v>
      </c>
      <c r="CQ240" s="48" t="str">
        <f>+VLOOKUP(Tabla1[[#This Row],[ESPECÍFICA]],CLASIFICADOR_,3,0)</f>
        <v>2.3.1.5 - MATERIALES Y  UTILES</v>
      </c>
      <c r="CR240" s="48" t="str">
        <f>+VLOOKUP(Tabla1[[#This Row],[ESPECÍFICA]],CLASIFICADOR_,4,0)</f>
        <v xml:space="preserve"> </v>
      </c>
      <c r="CS240" s="48">
        <f>+VLOOKUP(Tabla1[[#This Row],[ESPECÍFICA]],CLASIFICADOR_,5,0)</f>
        <v>0</v>
      </c>
      <c r="CT240" s="113" t="str">
        <f>+VLOOKUP(Tabla1[[#This Row],[ESPECÍFICA]],CLASIFICADOR_,6,0)</f>
        <v>N/R</v>
      </c>
      <c r="CU240" s="48" t="str">
        <f>+VLOOKUP(Tabla1[[#This Row],[ESPECÍFICA]],CLASIFICADOR_,7,0)</f>
        <v>N/R</v>
      </c>
      <c r="CV240" s="48">
        <f>+VLOOKUP(Tabla1[[#This Row],[ESPECÍFICA]],CLASIFICADOR_,8,0)</f>
        <v>0</v>
      </c>
      <c r="CW240" s="113" t="str">
        <f>+CONCATENATE("2.",Tabla1[[#This Row],[generica]])</f>
        <v>2.3.BIENES Y SERVICIOS</v>
      </c>
      <c r="CX240" s="48" t="str">
        <f t="shared" si="42"/>
        <v>0011-OC</v>
      </c>
      <c r="CY240" s="113" t="str">
        <f t="shared" si="43"/>
        <v>0011-OC</v>
      </c>
      <c r="CZ240" s="20" t="str">
        <f t="shared" si="44"/>
        <v>0011-OC</v>
      </c>
      <c r="DA240" s="113" t="str">
        <f>+CONCATENATE(Tabla1[[#This Row],[CC COMPLETO]],Tabla1[[#This Row],[ESPECÍFICA]])</f>
        <v>0011-OC2.3.1.5.1.1</v>
      </c>
      <c r="DB240" s="49">
        <f t="shared" si="45"/>
        <v>1386</v>
      </c>
      <c r="DC240" s="49">
        <f t="shared" si="46"/>
        <v>1386</v>
      </c>
      <c r="DD240" s="49">
        <f t="shared" si="47"/>
        <v>1386</v>
      </c>
      <c r="DE240" s="49">
        <f t="shared" si="48"/>
        <v>0</v>
      </c>
      <c r="DF240" s="49">
        <f t="shared" si="49"/>
        <v>0</v>
      </c>
      <c r="DG240" s="49">
        <f t="shared" si="50"/>
        <v>0</v>
      </c>
      <c r="DH240" s="49">
        <f t="shared" si="51"/>
        <v>0</v>
      </c>
      <c r="DI240" s="50">
        <f t="shared" si="52"/>
        <v>0</v>
      </c>
      <c r="DJ240" s="78">
        <f>+SUM(Tabla1[[#This Row],[EJECUTADO 01]:[EJECUTADO 06]])</f>
        <v>0</v>
      </c>
      <c r="DK240" s="78">
        <f>+Tabla1[[#This Row],[mto_devenga_01]]</f>
        <v>0</v>
      </c>
      <c r="DL240" s="78">
        <f>+Tabla1[[#This Row],[mto_devenga_02]]</f>
        <v>0</v>
      </c>
      <c r="DM240" s="78">
        <f>+Tabla1[[#This Row],[mto_devenga_03]]</f>
        <v>0</v>
      </c>
      <c r="DN240" s="78">
        <f>+Tabla1[[#This Row],[mto_devenga_04]]</f>
        <v>0</v>
      </c>
      <c r="DO240" s="78">
        <f>+Tabla1[[#This Row],[mto_devenga_05]]</f>
        <v>0</v>
      </c>
      <c r="DP240" s="76">
        <f>+Tabla1[[#This Row],[mto_devenga_06]]</f>
        <v>0</v>
      </c>
      <c r="DQ240" s="76">
        <f>+Tabla1[[#This Row],[mto_devenga_07]]</f>
        <v>0</v>
      </c>
      <c r="DR240" s="76">
        <f>+Tabla1[[#This Row],[mto_devenga_08]]</f>
        <v>0</v>
      </c>
      <c r="DS240" s="76">
        <f>+Tabla1[[#This Row],[mto_devenga_09]]</f>
        <v>1386</v>
      </c>
      <c r="DT240" s="76">
        <f>IFERROR(VLOOKUP(Tabla1[[#This Row],[COD SE]],PF_OCTUBRE,14,0),"0")</f>
        <v>0</v>
      </c>
      <c r="DU240" s="76">
        <f>IFERROR(VLOOKUP(Tabla1[[#This Row],[COD SE]],PF_OCTUBRE,15,0),"0")</f>
        <v>0</v>
      </c>
      <c r="DV240" s="76">
        <f>IFERROR(VLOOKUP(Tabla1[[#This Row],[COD SE]],PF_OCTUBRE,16,0),"0")</f>
        <v>0</v>
      </c>
      <c r="DW240" s="76">
        <f>+SUM(Tabla1[[#This Row],[EJECUTADO 01]:[PF DICIEMBRE
]])</f>
        <v>1386</v>
      </c>
      <c r="DX240" s="76">
        <f>IFERROR(VLOOKUP(Tabla1[[#This Row],[COD SE]],PF_OCTUBRE,18,0),"0")</f>
        <v>0</v>
      </c>
      <c r="DY240" s="76">
        <f>IFERROR(VLOOKUP(Tabla1[[#This Row],[COD SE]],PF_OCTUBRE,19,0),"0")</f>
        <v>0</v>
      </c>
      <c r="DZ240" s="76">
        <f>IFERROR(VLOOKUP(Tabla1[[#This Row],[COD SE]],PF_OCTUBRE,20,0),"0")</f>
        <v>0</v>
      </c>
      <c r="EA240" s="76">
        <f>+Tabla1[[#This Row],[TOTAL EJEC REAL]]+Tabla1[[#This Row],[SALDO FINAL]]</f>
        <v>1386</v>
      </c>
      <c r="EB240" s="76">
        <f>IFERROR(VLOOKUP(Tabla1[[#This Row],[COD SE]],PF_OCTUBRE,22,0),"0")</f>
        <v>0</v>
      </c>
      <c r="EC240" s="76">
        <f>+IFERROR(VLOOKUP(Tabla1[[#This Row],[COD SE]],SALDO_ESC_2,7,0),0)</f>
        <v>0</v>
      </c>
      <c r="ED240" s="76">
        <f>+IFERROR(VLOOKUP(Tabla1[[#This Row],[COD SE]],SALDO_ESC_3,7,0),0)</f>
        <v>0</v>
      </c>
      <c r="EE240" s="76">
        <f>+Tabla1[[#This Row],[mto_pim]]-Tabla1[[#This Row],[TRANSF ESC2 ]]</f>
        <v>1386</v>
      </c>
      <c r="EF240" s="76">
        <f>+Tabla1[[#This Row],[mto_pim]]-Tabla1[[#This Row],[TRANFS ESC 3 ]]</f>
        <v>1386</v>
      </c>
      <c r="EG240" s="76">
        <f>+IFERROR(VLOOKUP(Tabla1[[#This Row],[COD SE]],HISTORICO,4,0),0)</f>
        <v>0</v>
      </c>
      <c r="EH240" s="76">
        <f>+IFERROR(VLOOKUP(Tabla1[[#This Row],[COD SE]],HISTORICO,5,0),0)</f>
        <v>0</v>
      </c>
      <c r="EI240" s="76">
        <f>+IFERROR(VLOOKUP(Tabla1[[#This Row],[COD SE]],HISTORICO,6,0),0)</f>
        <v>0</v>
      </c>
      <c r="EJ240" s="76">
        <f>+IFERROR(VLOOKUP(Tabla1[[#This Row],[COD SE]],HISTORICO,7,0),0)</f>
        <v>0</v>
      </c>
      <c r="EK240" s="76">
        <f>+IFERROR(VLOOKUP(Tabla1[[#This Row],[COD SE]],HISTORICO,8,0),0)</f>
        <v>0</v>
      </c>
      <c r="EL240" s="76">
        <f>+IFERROR(VLOOKUP(Tabla1[[#This Row],[COD SE]],HISTORICO,9,0),0)</f>
        <v>0</v>
      </c>
      <c r="EM240" s="76">
        <f>+IFERROR(VLOOKUP(Tabla1[[#This Row],[COD SE]],HISTORICO,10,0),0)</f>
        <v>0</v>
      </c>
      <c r="EN240" s="76">
        <f>+IFERROR(VLOOKUP(Tabla1[[#This Row],[COD SE]],HISTORICO,11,0),0)</f>
        <v>1500</v>
      </c>
      <c r="EO240" s="76">
        <f>+IFERROR(VLOOKUP(Tabla1[[#This Row],[COD SE]],HISTORICO,12,0),0)</f>
        <v>1386</v>
      </c>
      <c r="EP240" s="58">
        <f>+SUM(Tabla1[[#This Row],[EJECUTADO 01]:[EJECUTADO 03]])</f>
        <v>0</v>
      </c>
      <c r="EQ240" s="58">
        <f>+SUM(Tabla1[[#This Row],[EJECUTADO 04]:[EJECUTADO 06]])</f>
        <v>0</v>
      </c>
      <c r="ER240" s="58">
        <f>+SUM(Tabla1[[#This Row],[EJECUTADO 07]:[EJECUTADO 09]])</f>
        <v>1386</v>
      </c>
      <c r="ES240" s="58">
        <f>+SUM(Tabla1[[#This Row],[PF OCTUBRE]:[PF DICIEMBRE
]])</f>
        <v>0</v>
      </c>
      <c r="ET240" s="58">
        <f>+SUM(Tabla1[[#This Row],[EJECUTADO 01]:[EJECUTADO 09]])</f>
        <v>1386</v>
      </c>
    </row>
    <row r="241" spans="1:150" x14ac:dyDescent="0.2">
      <c r="A241" s="369">
        <v>2025</v>
      </c>
      <c r="B241" s="369" t="s">
        <v>1969</v>
      </c>
      <c r="C241" s="369" t="s">
        <v>1970</v>
      </c>
      <c r="D241" s="369" t="s">
        <v>1971</v>
      </c>
      <c r="E241" s="369">
        <v>1650</v>
      </c>
      <c r="F241" s="369" t="s">
        <v>1599</v>
      </c>
      <c r="G241" s="369" t="s">
        <v>1999</v>
      </c>
      <c r="H241" s="369" t="s">
        <v>1606</v>
      </c>
      <c r="I241" s="369" t="s">
        <v>2000</v>
      </c>
      <c r="J241" s="369" t="s">
        <v>2037</v>
      </c>
      <c r="K241" s="369" t="s">
        <v>1975</v>
      </c>
      <c r="L241" s="369" t="s">
        <v>2034</v>
      </c>
      <c r="M241" s="369" t="s">
        <v>2038</v>
      </c>
      <c r="N241" s="369">
        <v>4</v>
      </c>
      <c r="O241" s="369" t="s">
        <v>2054</v>
      </c>
      <c r="P241" s="369" t="s">
        <v>2055</v>
      </c>
      <c r="Q241" s="369">
        <v>55</v>
      </c>
      <c r="R241" s="369">
        <v>0</v>
      </c>
      <c r="S241" s="369">
        <v>0</v>
      </c>
      <c r="T241" s="369">
        <v>0</v>
      </c>
      <c r="U241" s="369">
        <v>11</v>
      </c>
      <c r="V241" s="369" t="s">
        <v>1980</v>
      </c>
      <c r="W241" s="369" t="s">
        <v>1981</v>
      </c>
      <c r="X241" s="369" t="s">
        <v>1982</v>
      </c>
      <c r="Y241" s="369" t="s">
        <v>1983</v>
      </c>
      <c r="Z241" s="369" t="s">
        <v>1984</v>
      </c>
      <c r="AA241" s="369" t="s">
        <v>2004</v>
      </c>
      <c r="AB241" s="369" t="s">
        <v>1986</v>
      </c>
      <c r="AC241" s="369" t="s">
        <v>1656</v>
      </c>
      <c r="AD241" s="369" t="s">
        <v>1657</v>
      </c>
      <c r="AE241" s="369" t="s">
        <v>1660</v>
      </c>
      <c r="AF241" s="369" t="s">
        <v>1661</v>
      </c>
      <c r="AG241" s="369" t="s">
        <v>1662</v>
      </c>
      <c r="AH241" s="369">
        <v>823703</v>
      </c>
      <c r="AI241" s="369">
        <v>12000</v>
      </c>
      <c r="AJ241" s="369">
        <v>835703</v>
      </c>
      <c r="AK241" s="370">
        <v>652532.52</v>
      </c>
      <c r="AL241" s="370">
        <v>650369.89</v>
      </c>
      <c r="AM241" s="370">
        <v>54119.65</v>
      </c>
      <c r="AN241" s="370">
        <v>54138.98</v>
      </c>
      <c r="AO241" s="370">
        <v>51793.68</v>
      </c>
      <c r="AP241" s="370">
        <v>51329.09</v>
      </c>
      <c r="AQ241" s="370">
        <v>52052.62</v>
      </c>
      <c r="AR241" s="370">
        <v>54085.56</v>
      </c>
      <c r="AS241" s="370">
        <v>53520.76</v>
      </c>
      <c r="AT241" s="370">
        <v>53514.92</v>
      </c>
      <c r="AU241" s="370">
        <v>54011.31</v>
      </c>
      <c r="AV241" s="370">
        <v>54250.47</v>
      </c>
      <c r="AW241" s="370">
        <v>0</v>
      </c>
      <c r="AX241" s="370">
        <v>0</v>
      </c>
      <c r="AY241" s="370">
        <v>54119.65</v>
      </c>
      <c r="AZ241" s="370">
        <v>54138.98</v>
      </c>
      <c r="BA241" s="370">
        <v>53232.78</v>
      </c>
      <c r="BB241" s="370">
        <v>50613.52</v>
      </c>
      <c r="BC241" s="370">
        <v>51329.09</v>
      </c>
      <c r="BD241" s="370">
        <v>54085.56</v>
      </c>
      <c r="BE241" s="370">
        <v>53520.76</v>
      </c>
      <c r="BF241" s="370">
        <v>53514.92</v>
      </c>
      <c r="BG241" s="370">
        <v>54011.31</v>
      </c>
      <c r="BH241" s="370">
        <v>54250.47</v>
      </c>
      <c r="BI241" s="370">
        <v>0</v>
      </c>
      <c r="BJ241" s="370">
        <v>0</v>
      </c>
      <c r="BK241" s="370">
        <v>54005.69</v>
      </c>
      <c r="BL241" s="370">
        <v>54252.94</v>
      </c>
      <c r="BM241" s="370">
        <v>53232.78</v>
      </c>
      <c r="BN241" s="370">
        <v>44943.61</v>
      </c>
      <c r="BO241" s="370">
        <v>56999</v>
      </c>
      <c r="BP241" s="370">
        <v>54085.56</v>
      </c>
      <c r="BQ241" s="370">
        <v>53520.76</v>
      </c>
      <c r="BR241" s="370">
        <v>53514.92</v>
      </c>
      <c r="BS241" s="370">
        <v>54011.31</v>
      </c>
      <c r="BT241" s="370">
        <v>48168.65</v>
      </c>
      <c r="BU241" s="370">
        <v>0</v>
      </c>
      <c r="BV241" s="370">
        <v>0</v>
      </c>
      <c r="BW241" s="370">
        <v>54119.65</v>
      </c>
      <c r="BX241" s="370">
        <v>54138.98</v>
      </c>
      <c r="BY241" s="370">
        <v>53232.78</v>
      </c>
      <c r="BZ241" s="370">
        <v>50613.52</v>
      </c>
      <c r="CA241" s="370">
        <v>51329.09</v>
      </c>
      <c r="CB241" s="370">
        <v>54085.56</v>
      </c>
      <c r="CC241" s="370">
        <v>53520.76</v>
      </c>
      <c r="CD241" s="370">
        <v>53514.92</v>
      </c>
      <c r="CE241" s="370">
        <v>54011.31</v>
      </c>
      <c r="CF241" s="370">
        <v>48168.65</v>
      </c>
      <c r="CG241" s="370">
        <v>0</v>
      </c>
      <c r="CH241" s="370">
        <v>0</v>
      </c>
      <c r="CI241" s="48" t="s">
        <v>1987</v>
      </c>
      <c r="CJ241" s="48" t="s">
        <v>1990</v>
      </c>
      <c r="CK241" s="48" t="s">
        <v>1990</v>
      </c>
      <c r="CL241" s="48" t="s">
        <v>2010</v>
      </c>
      <c r="CM241" s="48" t="s">
        <v>1990</v>
      </c>
      <c r="CN241" s="48" t="s">
        <v>1990</v>
      </c>
      <c r="CO241" s="48" t="str">
        <f t="shared" si="57"/>
        <v>2.1.1.13.1.1</v>
      </c>
      <c r="CP241" s="48" t="str">
        <f>+VLOOKUP(Tabla1[[#This Row],[ESPECÍFICA]],CLASIFICADOR_,2,0)</f>
        <v>2.1.1.13.1.1 - CONTRATO ADMINISTRATIVO DE SERVICIOS - INDETERMINADO</v>
      </c>
      <c r="CQ241" s="48" t="str">
        <f>+VLOOKUP(Tabla1[[#This Row],[ESPECÍFICA]],CLASIFICADOR_,3,0)</f>
        <v>01.CAS</v>
      </c>
      <c r="CR241" s="48" t="str">
        <f>+VLOOKUP(Tabla1[[#This Row],[ESPECÍFICA]],CLASIFICADOR_,4,0)</f>
        <v xml:space="preserve"> </v>
      </c>
      <c r="CS241" s="48">
        <f>+VLOOKUP(Tabla1[[#This Row],[ESPECÍFICA]],CLASIFICADOR_,5,0)</f>
        <v>0</v>
      </c>
      <c r="CT241" s="113" t="str">
        <f>+VLOOKUP(Tabla1[[#This Row],[ESPECÍFICA]],CLASIFICADOR_,6,0)</f>
        <v>N/R</v>
      </c>
      <c r="CU241" s="48" t="str">
        <f>+VLOOKUP(Tabla1[[#This Row],[ESPECÍFICA]],CLASIFICADOR_,7,0)</f>
        <v>N/R</v>
      </c>
      <c r="CV241" s="48">
        <f>+VLOOKUP(Tabla1[[#This Row],[ESPECÍFICA]],CLASIFICADOR_,8,0)</f>
        <v>0</v>
      </c>
      <c r="CW241" s="113" t="str">
        <f>+CONCATENATE("2.",Tabla1[[#This Row],[generica]])</f>
        <v>2.1.PERSONAL Y OBLIGACIONES SOCIALES</v>
      </c>
      <c r="CX241" s="48" t="str">
        <f t="shared" si="42"/>
        <v>0011-OC</v>
      </c>
      <c r="CY241" s="113" t="str">
        <f t="shared" si="43"/>
        <v>0011-OC</v>
      </c>
      <c r="CZ241" s="20" t="str">
        <f t="shared" si="44"/>
        <v>0011-OC</v>
      </c>
      <c r="DA241" s="113" t="str">
        <f>+CONCATENATE(Tabla1[[#This Row],[CC COMPLETO]],Tabla1[[#This Row],[ESPECÍFICA]])</f>
        <v>0011-OC2.1.1.13.1.1</v>
      </c>
      <c r="DB241" s="49">
        <f t="shared" si="45"/>
        <v>532817.04</v>
      </c>
      <c r="DC241" s="49">
        <f t="shared" si="46"/>
        <v>532817.04</v>
      </c>
      <c r="DD241" s="49">
        <f t="shared" si="47"/>
        <v>526735.22</v>
      </c>
      <c r="DE241" s="49">
        <f t="shared" si="48"/>
        <v>183170.47999999998</v>
      </c>
      <c r="DF241" s="49">
        <f t="shared" si="49"/>
        <v>2162.6300000000047</v>
      </c>
      <c r="DG241" s="49">
        <f t="shared" si="50"/>
        <v>117552.84999999998</v>
      </c>
      <c r="DH241" s="49">
        <f t="shared" si="51"/>
        <v>302885.95999999996</v>
      </c>
      <c r="DI241" s="50">
        <f t="shared" si="52"/>
        <v>0.64685577204404987</v>
      </c>
      <c r="DJ241" s="78">
        <f>+SUM(Tabla1[[#This Row],[EJECUTADO 01]:[EJECUTADO 06]])</f>
        <v>317519.58</v>
      </c>
      <c r="DK241" s="78">
        <f>+Tabla1[[#This Row],[mto_devenga_01]]</f>
        <v>54119.65</v>
      </c>
      <c r="DL241" s="78">
        <f>+Tabla1[[#This Row],[mto_devenga_02]]</f>
        <v>54138.98</v>
      </c>
      <c r="DM241" s="78">
        <f>+Tabla1[[#This Row],[mto_devenga_03]]</f>
        <v>53232.78</v>
      </c>
      <c r="DN241" s="78">
        <f>+Tabla1[[#This Row],[mto_devenga_04]]</f>
        <v>50613.52</v>
      </c>
      <c r="DO241" s="78">
        <f>+Tabla1[[#This Row],[mto_devenga_05]]</f>
        <v>51329.09</v>
      </c>
      <c r="DP241" s="76">
        <f>+Tabla1[[#This Row],[mto_devenga_06]]</f>
        <v>54085.56</v>
      </c>
      <c r="DQ241" s="76">
        <f>+Tabla1[[#This Row],[mto_devenga_07]]</f>
        <v>53520.76</v>
      </c>
      <c r="DR241" s="76">
        <f>+Tabla1[[#This Row],[mto_devenga_08]]</f>
        <v>53514.92</v>
      </c>
      <c r="DS241" s="76">
        <f>+Tabla1[[#This Row],[mto_devenga_09]]</f>
        <v>54011.31</v>
      </c>
      <c r="DT241" s="76">
        <f>IFERROR(VLOOKUP(Tabla1[[#This Row],[COD SE]],PF_OCTUBRE,14,0),"0")</f>
        <v>54377.710000000006</v>
      </c>
      <c r="DU241" s="76">
        <f>IFERROR(VLOOKUP(Tabla1[[#This Row],[COD SE]],PF_OCTUBRE,15,0),"0")</f>
        <v>69641.900000000009</v>
      </c>
      <c r="DV241" s="76">
        <f>IFERROR(VLOOKUP(Tabla1[[#This Row],[COD SE]],PF_OCTUBRE,16,0),"0")</f>
        <v>69641.900000000009</v>
      </c>
      <c r="DW241" s="76">
        <f>+SUM(Tabla1[[#This Row],[EJECUTADO 01]:[PF DICIEMBRE
]])</f>
        <v>672228.08000000007</v>
      </c>
      <c r="DX241" s="76">
        <f>IFERROR(VLOOKUP(Tabla1[[#This Row],[COD SE]],PF_OCTUBRE,18,0),"0")</f>
        <v>0</v>
      </c>
      <c r="DY241" s="76">
        <f>IFERROR(VLOOKUP(Tabla1[[#This Row],[COD SE]],PF_OCTUBRE,19,0),"0")</f>
        <v>163474.92000000001</v>
      </c>
      <c r="DZ241" s="76">
        <f>IFERROR(VLOOKUP(Tabla1[[#This Row],[COD SE]],PF_OCTUBRE,20,0),"0")</f>
        <v>163474.92000000001</v>
      </c>
      <c r="EA241" s="76">
        <f>+Tabla1[[#This Row],[TOTAL EJEC REAL]]+Tabla1[[#This Row],[SALDO FINAL]]</f>
        <v>835703.00000000012</v>
      </c>
      <c r="EB241" s="76">
        <f>IFERROR(VLOOKUP(Tabla1[[#This Row],[COD SE]],PF_OCTUBRE,22,0),"0")</f>
        <v>233116.82</v>
      </c>
      <c r="EC241" s="76">
        <f>+IFERROR(VLOOKUP(Tabla1[[#This Row],[COD SE]],SALDO_ESC_2,7,0),0)</f>
        <v>0</v>
      </c>
      <c r="ED241" s="76">
        <f>+IFERROR(VLOOKUP(Tabla1[[#This Row],[COD SE]],SALDO_ESC_3,7,0),0)</f>
        <v>163474.92000000001</v>
      </c>
      <c r="EE241" s="76">
        <f>+Tabla1[[#This Row],[mto_pim]]-Tabla1[[#This Row],[TRANSF ESC2 ]]</f>
        <v>835703</v>
      </c>
      <c r="EF241" s="76">
        <f>+Tabla1[[#This Row],[mto_pim]]-Tabla1[[#This Row],[TRANFS ESC 3 ]]</f>
        <v>672228.08</v>
      </c>
      <c r="EG241" s="76">
        <f>+IFERROR(VLOOKUP(Tabla1[[#This Row],[COD SE]],HISTORICO,4,0),0)</f>
        <v>69641.900000000009</v>
      </c>
      <c r="EH241" s="76">
        <f>+IFERROR(VLOOKUP(Tabla1[[#This Row],[COD SE]],HISTORICO,5,0),0)</f>
        <v>54377.710000000006</v>
      </c>
      <c r="EI241" s="76">
        <f>+IFERROR(VLOOKUP(Tabla1[[#This Row],[COD SE]],HISTORICO,6,0),0)</f>
        <v>54377.710000000006</v>
      </c>
      <c r="EJ241" s="76">
        <f>+IFERROR(VLOOKUP(Tabla1[[#This Row],[COD SE]],HISTORICO,7,0),0)</f>
        <v>54377.710000000006</v>
      </c>
      <c r="EK241" s="76">
        <f>+IFERROR(VLOOKUP(Tabla1[[#This Row],[COD SE]],HISTORICO,8,0),0)</f>
        <v>50613.520000000004</v>
      </c>
      <c r="EL241" s="76">
        <f>+IFERROR(VLOOKUP(Tabla1[[#This Row],[COD SE]],HISTORICO,9,0),0)</f>
        <v>54377.710000000006</v>
      </c>
      <c r="EM241" s="76">
        <f>+IFERROR(VLOOKUP(Tabla1[[#This Row],[COD SE]],HISTORICO,10,0),0)</f>
        <v>54377.710000000006</v>
      </c>
      <c r="EN241" s="76">
        <f>+IFERROR(VLOOKUP(Tabla1[[#This Row],[COD SE]],HISTORICO,11,0),0)</f>
        <v>54377.710000000006</v>
      </c>
      <c r="EO241" s="76">
        <f>+IFERROR(VLOOKUP(Tabla1[[#This Row],[COD SE]],HISTORICO,12,0),0)</f>
        <v>54377.710000000006</v>
      </c>
      <c r="EP241" s="58">
        <f>+SUM(Tabla1[[#This Row],[EJECUTADO 01]:[EJECUTADO 03]])</f>
        <v>161491.41</v>
      </c>
      <c r="EQ241" s="58">
        <f>+SUM(Tabla1[[#This Row],[EJECUTADO 04]:[EJECUTADO 06]])</f>
        <v>156028.16999999998</v>
      </c>
      <c r="ER241" s="58">
        <f>+SUM(Tabla1[[#This Row],[EJECUTADO 07]:[EJECUTADO 09]])</f>
        <v>161046.99</v>
      </c>
      <c r="ES241" s="58">
        <f>+SUM(Tabla1[[#This Row],[PF OCTUBRE]:[PF DICIEMBRE
]])</f>
        <v>193661.51</v>
      </c>
      <c r="ET241" s="58">
        <f>+SUM(Tabla1[[#This Row],[EJECUTADO 01]:[EJECUTADO 09]])</f>
        <v>478566.57</v>
      </c>
    </row>
    <row r="242" spans="1:150" x14ac:dyDescent="0.2">
      <c r="A242" s="369">
        <v>2025</v>
      </c>
      <c r="B242" s="369" t="s">
        <v>1969</v>
      </c>
      <c r="C242" s="369" t="s">
        <v>1970</v>
      </c>
      <c r="D242" s="369" t="s">
        <v>1971</v>
      </c>
      <c r="E242" s="369">
        <v>1650</v>
      </c>
      <c r="F242" s="369" t="s">
        <v>1599</v>
      </c>
      <c r="G242" s="369" t="s">
        <v>1999</v>
      </c>
      <c r="H242" s="369" t="s">
        <v>1606</v>
      </c>
      <c r="I242" s="369" t="s">
        <v>2000</v>
      </c>
      <c r="J242" s="369" t="s">
        <v>2037</v>
      </c>
      <c r="K242" s="369" t="s">
        <v>1975</v>
      </c>
      <c r="L242" s="369" t="s">
        <v>2034</v>
      </c>
      <c r="M242" s="369" t="s">
        <v>2038</v>
      </c>
      <c r="N242" s="369">
        <v>4</v>
      </c>
      <c r="O242" s="369" t="s">
        <v>2054</v>
      </c>
      <c r="P242" s="369" t="s">
        <v>2055</v>
      </c>
      <c r="Q242" s="369">
        <v>55</v>
      </c>
      <c r="R242" s="369">
        <v>0</v>
      </c>
      <c r="S242" s="369">
        <v>0</v>
      </c>
      <c r="T242" s="369">
        <v>0</v>
      </c>
      <c r="U242" s="369">
        <v>11</v>
      </c>
      <c r="V242" s="369" t="s">
        <v>1980</v>
      </c>
      <c r="W242" s="369" t="s">
        <v>1981</v>
      </c>
      <c r="X242" s="369" t="s">
        <v>1982</v>
      </c>
      <c r="Y242" s="369" t="s">
        <v>1983</v>
      </c>
      <c r="Z242" s="369" t="s">
        <v>1984</v>
      </c>
      <c r="AA242" s="369" t="s">
        <v>2004</v>
      </c>
      <c r="AB242" s="369" t="s">
        <v>1986</v>
      </c>
      <c r="AC242" s="369" t="s">
        <v>1656</v>
      </c>
      <c r="AD242" s="369" t="s">
        <v>1668</v>
      </c>
      <c r="AE242" s="369" t="s">
        <v>1669</v>
      </c>
      <c r="AF242" s="369" t="s">
        <v>1669</v>
      </c>
      <c r="AG242" s="369" t="s">
        <v>1671</v>
      </c>
      <c r="AH242" s="369">
        <v>30036</v>
      </c>
      <c r="AI242" s="369">
        <v>-4033</v>
      </c>
      <c r="AJ242" s="369">
        <v>26003</v>
      </c>
      <c r="AK242" s="370">
        <v>23401.439999999999</v>
      </c>
      <c r="AL242" s="370">
        <v>23401.439999999999</v>
      </c>
      <c r="AM242" s="370">
        <v>1950.12</v>
      </c>
      <c r="AN242" s="370">
        <v>1950.12</v>
      </c>
      <c r="AO242" s="370">
        <v>1950.12</v>
      </c>
      <c r="AP242" s="370">
        <v>1733.44</v>
      </c>
      <c r="AQ242" s="370">
        <v>1733.44</v>
      </c>
      <c r="AR242" s="370">
        <v>1950.12</v>
      </c>
      <c r="AS242" s="370">
        <v>1950.12</v>
      </c>
      <c r="AT242" s="370">
        <v>2166.8000000000002</v>
      </c>
      <c r="AU242" s="370">
        <v>2166.8000000000002</v>
      </c>
      <c r="AV242" s="370">
        <v>2166.8000000000002</v>
      </c>
      <c r="AW242" s="370">
        <v>0</v>
      </c>
      <c r="AX242" s="370">
        <v>0</v>
      </c>
      <c r="AY242" s="370">
        <v>1950.12</v>
      </c>
      <c r="AZ242" s="370">
        <v>1950.12</v>
      </c>
      <c r="BA242" s="370">
        <v>1950.12</v>
      </c>
      <c r="BB242" s="370">
        <v>1733.44</v>
      </c>
      <c r="BC242" s="370">
        <v>1733.44</v>
      </c>
      <c r="BD242" s="370">
        <v>1950.12</v>
      </c>
      <c r="BE242" s="370">
        <v>1950.12</v>
      </c>
      <c r="BF242" s="370">
        <v>2166.8000000000002</v>
      </c>
      <c r="BG242" s="370">
        <v>2166.8000000000002</v>
      </c>
      <c r="BH242" s="370">
        <v>2166.8000000000002</v>
      </c>
      <c r="BI242" s="370">
        <v>0</v>
      </c>
      <c r="BJ242" s="370">
        <v>0</v>
      </c>
      <c r="BK242" s="370">
        <v>1950.12</v>
      </c>
      <c r="BL242" s="370">
        <v>1950.12</v>
      </c>
      <c r="BM242" s="370">
        <v>1950.12</v>
      </c>
      <c r="BN242" s="370">
        <v>1733.44</v>
      </c>
      <c r="BO242" s="370">
        <v>1733.44</v>
      </c>
      <c r="BP242" s="370">
        <v>1950.12</v>
      </c>
      <c r="BQ242" s="370">
        <v>1950.12</v>
      </c>
      <c r="BR242" s="370">
        <v>2166.8000000000002</v>
      </c>
      <c r="BS242" s="370">
        <v>2166.8000000000002</v>
      </c>
      <c r="BT242" s="370">
        <v>2166.8000000000002</v>
      </c>
      <c r="BU242" s="370">
        <v>0</v>
      </c>
      <c r="BV242" s="370">
        <v>0</v>
      </c>
      <c r="BW242" s="370">
        <v>1950.12</v>
      </c>
      <c r="BX242" s="370">
        <v>1950.12</v>
      </c>
      <c r="BY242" s="370">
        <v>1950.12</v>
      </c>
      <c r="BZ242" s="370">
        <v>1733.44</v>
      </c>
      <c r="CA242" s="370">
        <v>1733.44</v>
      </c>
      <c r="CB242" s="370">
        <v>1950.12</v>
      </c>
      <c r="CC242" s="370">
        <v>1950.12</v>
      </c>
      <c r="CD242" s="370">
        <v>2166.8000000000002</v>
      </c>
      <c r="CE242" s="370">
        <v>2166.8000000000002</v>
      </c>
      <c r="CF242" s="370">
        <v>2166.8000000000002</v>
      </c>
      <c r="CG242" s="370">
        <v>0</v>
      </c>
      <c r="CH242" s="370">
        <v>0</v>
      </c>
      <c r="CI242" s="48" t="s">
        <v>1987</v>
      </c>
      <c r="CJ242" s="48" t="s">
        <v>1990</v>
      </c>
      <c r="CK242" s="48" t="s">
        <v>1991</v>
      </c>
      <c r="CL242" s="48" t="s">
        <v>1990</v>
      </c>
      <c r="CM242" s="48" t="s">
        <v>1990</v>
      </c>
      <c r="CN242" s="48" t="s">
        <v>2014</v>
      </c>
      <c r="CO242" s="48" t="str">
        <f t="shared" si="57"/>
        <v>2.1.3.1.1.15</v>
      </c>
      <c r="CP242" s="48" t="str">
        <f>+VLOOKUP(Tabla1[[#This Row],[ESPECÍFICA]],CLASIFICADOR_,2,0)</f>
        <v>2.1.3.1.1.15 - CONTRIBUCIONES A ESSALUD DE CONTRATO ADMINISTRATIVO DE SERVICIOS</v>
      </c>
      <c r="CQ242" s="48" t="str">
        <f>+VLOOKUP(Tabla1[[#This Row],[ESPECÍFICA]],CLASIFICADOR_,3,0)</f>
        <v>01.CAS</v>
      </c>
      <c r="CR242" s="48" t="str">
        <f>+VLOOKUP(Tabla1[[#This Row],[ESPECÍFICA]],CLASIFICADOR_,4,0)</f>
        <v xml:space="preserve"> </v>
      </c>
      <c r="CS242" s="48">
        <f>+VLOOKUP(Tabla1[[#This Row],[ESPECÍFICA]],CLASIFICADOR_,5,0)</f>
        <v>0</v>
      </c>
      <c r="CT242" s="113" t="str">
        <f>+VLOOKUP(Tabla1[[#This Row],[ESPECÍFICA]],CLASIFICADOR_,6,0)</f>
        <v>N/R</v>
      </c>
      <c r="CU242" s="48" t="str">
        <f>+VLOOKUP(Tabla1[[#This Row],[ESPECÍFICA]],CLASIFICADOR_,7,0)</f>
        <v>N/R</v>
      </c>
      <c r="CV242" s="48">
        <f>+VLOOKUP(Tabla1[[#This Row],[ESPECÍFICA]],CLASIFICADOR_,8,0)</f>
        <v>0</v>
      </c>
      <c r="CW242" s="113" t="str">
        <f>+CONCATENATE("2.",Tabla1[[#This Row],[generica]])</f>
        <v>2.1.PERSONAL Y OBLIGACIONES SOCIALES</v>
      </c>
      <c r="CX242" s="48" t="str">
        <f t="shared" si="42"/>
        <v>0011-OC</v>
      </c>
      <c r="CY242" s="113" t="str">
        <f t="shared" si="43"/>
        <v>0011-OC</v>
      </c>
      <c r="CZ242" s="20" t="str">
        <f t="shared" si="44"/>
        <v>0011-OC</v>
      </c>
      <c r="DA242" s="113" t="str">
        <f>+CONCATENATE(Tabla1[[#This Row],[CC COMPLETO]],Tabla1[[#This Row],[ESPECÍFICA]])</f>
        <v>0011-OC2.1.3.1.1.15</v>
      </c>
      <c r="DB242" s="49">
        <f t="shared" si="45"/>
        <v>19717.879999999997</v>
      </c>
      <c r="DC242" s="49">
        <f t="shared" si="46"/>
        <v>19717.879999999997</v>
      </c>
      <c r="DD242" s="49">
        <f t="shared" si="47"/>
        <v>19717.879999999997</v>
      </c>
      <c r="DE242" s="49">
        <f t="shared" si="48"/>
        <v>2601.5600000000013</v>
      </c>
      <c r="DF242" s="49">
        <f t="shared" si="49"/>
        <v>0</v>
      </c>
      <c r="DG242" s="49">
        <f t="shared" si="50"/>
        <v>3683.5600000000013</v>
      </c>
      <c r="DH242" s="49">
        <f t="shared" si="51"/>
        <v>6285.1200000000026</v>
      </c>
      <c r="DI242" s="50">
        <f t="shared" si="52"/>
        <v>0.65647489679051796</v>
      </c>
      <c r="DJ242" s="78">
        <f>+SUM(Tabla1[[#This Row],[EJECUTADO 01]:[EJECUTADO 06]])</f>
        <v>11267.36</v>
      </c>
      <c r="DK242" s="78">
        <f>+Tabla1[[#This Row],[mto_devenga_01]]</f>
        <v>1950.12</v>
      </c>
      <c r="DL242" s="78">
        <f>+Tabla1[[#This Row],[mto_devenga_02]]</f>
        <v>1950.12</v>
      </c>
      <c r="DM242" s="78">
        <f>+Tabla1[[#This Row],[mto_devenga_03]]</f>
        <v>1950.12</v>
      </c>
      <c r="DN242" s="78">
        <f>+Tabla1[[#This Row],[mto_devenga_04]]</f>
        <v>1733.44</v>
      </c>
      <c r="DO242" s="78">
        <f>+Tabla1[[#This Row],[mto_devenga_05]]</f>
        <v>1733.44</v>
      </c>
      <c r="DP242" s="76">
        <f>+Tabla1[[#This Row],[mto_devenga_06]]</f>
        <v>1950.12</v>
      </c>
      <c r="DQ242" s="76">
        <f>+Tabla1[[#This Row],[mto_devenga_07]]</f>
        <v>1950.12</v>
      </c>
      <c r="DR242" s="76">
        <f>+Tabla1[[#This Row],[mto_devenga_08]]</f>
        <v>2166.8000000000002</v>
      </c>
      <c r="DS242" s="76">
        <f>+Tabla1[[#This Row],[mto_devenga_09]]</f>
        <v>2166.8000000000002</v>
      </c>
      <c r="DT242" s="76">
        <f>IFERROR(VLOOKUP(Tabla1[[#This Row],[COD SE]],PF_OCTUBRE,14,0),"0")</f>
        <v>2166.8000000000002</v>
      </c>
      <c r="DU242" s="76">
        <f>IFERROR(VLOOKUP(Tabla1[[#This Row],[COD SE]],PF_OCTUBRE,15,0),"0")</f>
        <v>2383.48</v>
      </c>
      <c r="DV242" s="76">
        <f>IFERROR(VLOOKUP(Tabla1[[#This Row],[COD SE]],PF_OCTUBRE,16,0),"0")</f>
        <v>2383.48</v>
      </c>
      <c r="DW242" s="76">
        <f>+SUM(Tabla1[[#This Row],[EJECUTADO 01]:[PF DICIEMBRE
]])</f>
        <v>24484.839999999997</v>
      </c>
      <c r="DX242" s="76">
        <f>IFERROR(VLOOKUP(Tabla1[[#This Row],[COD SE]],PF_OCTUBRE,18,0),"0")</f>
        <v>0</v>
      </c>
      <c r="DY242" s="76">
        <f>IFERROR(VLOOKUP(Tabla1[[#This Row],[COD SE]],PF_OCTUBRE,19,0),"0")</f>
        <v>1518.1599999999999</v>
      </c>
      <c r="DZ242" s="76">
        <f>IFERROR(VLOOKUP(Tabla1[[#This Row],[COD SE]],PF_OCTUBRE,20,0),"0")</f>
        <v>1518.1599999999999</v>
      </c>
      <c r="EA242" s="76">
        <f>+Tabla1[[#This Row],[TOTAL EJEC REAL]]+Tabla1[[#This Row],[SALDO FINAL]]</f>
        <v>26002.999999999996</v>
      </c>
      <c r="EB242" s="76">
        <f>IFERROR(VLOOKUP(Tabla1[[#This Row],[COD SE]],PF_OCTUBRE,22,0),"0")</f>
        <v>3901.6400000000003</v>
      </c>
      <c r="EC242" s="76">
        <f>+IFERROR(VLOOKUP(Tabla1[[#This Row],[COD SE]],SALDO_ESC_2,7,0),0)</f>
        <v>0</v>
      </c>
      <c r="ED242" s="76">
        <f>+IFERROR(VLOOKUP(Tabla1[[#This Row],[COD SE]],SALDO_ESC_3,7,0),0)</f>
        <v>1518.1599999999999</v>
      </c>
      <c r="EE242" s="76">
        <f>+Tabla1[[#This Row],[mto_pim]]-Tabla1[[#This Row],[TRANSF ESC2 ]]</f>
        <v>26003</v>
      </c>
      <c r="EF242" s="76">
        <f>+Tabla1[[#This Row],[mto_pim]]-Tabla1[[#This Row],[TRANFS ESC 3 ]]</f>
        <v>24484.84</v>
      </c>
      <c r="EG242" s="76">
        <f>+IFERROR(VLOOKUP(Tabla1[[#This Row],[COD SE]],HISTORICO,4,0),0)</f>
        <v>2167.7200000000003</v>
      </c>
      <c r="EH242" s="76">
        <f>+IFERROR(VLOOKUP(Tabla1[[#This Row],[COD SE]],HISTORICO,5,0),0)</f>
        <v>1950.1200000000003</v>
      </c>
      <c r="EI242" s="76">
        <f>+IFERROR(VLOOKUP(Tabla1[[#This Row],[COD SE]],HISTORICO,6,0),0)</f>
        <v>1950.1200000000003</v>
      </c>
      <c r="EJ242" s="76">
        <f>+IFERROR(VLOOKUP(Tabla1[[#This Row],[COD SE]],HISTORICO,7,0),0)</f>
        <v>1950.1200000000003</v>
      </c>
      <c r="EK242" s="76">
        <f>+IFERROR(VLOOKUP(Tabla1[[#This Row],[COD SE]],HISTORICO,8,0),0)</f>
        <v>1733.4400000000003</v>
      </c>
      <c r="EL242" s="76">
        <f>+IFERROR(VLOOKUP(Tabla1[[#This Row],[COD SE]],HISTORICO,9,0),0)</f>
        <v>1950.1200000000003</v>
      </c>
      <c r="EM242" s="76">
        <f>+IFERROR(VLOOKUP(Tabla1[[#This Row],[COD SE]],HISTORICO,10,0),0)</f>
        <v>1950.1200000000003</v>
      </c>
      <c r="EN242" s="76">
        <f>+IFERROR(VLOOKUP(Tabla1[[#This Row],[COD SE]],HISTORICO,11,0),0)</f>
        <v>1950.1200000000003</v>
      </c>
      <c r="EO242" s="76">
        <f>+IFERROR(VLOOKUP(Tabla1[[#This Row],[COD SE]],HISTORICO,12,0),0)</f>
        <v>2166.8000000000002</v>
      </c>
      <c r="EP242" s="58">
        <f>+SUM(Tabla1[[#This Row],[EJECUTADO 01]:[EJECUTADO 03]])</f>
        <v>5850.36</v>
      </c>
      <c r="EQ242" s="58">
        <f>+SUM(Tabla1[[#This Row],[EJECUTADO 04]:[EJECUTADO 06]])</f>
        <v>5417</v>
      </c>
      <c r="ER242" s="58">
        <f>+SUM(Tabla1[[#This Row],[EJECUTADO 07]:[EJECUTADO 09]])</f>
        <v>6283.72</v>
      </c>
      <c r="ES242" s="58">
        <f>+SUM(Tabla1[[#This Row],[PF OCTUBRE]:[PF DICIEMBRE
]])</f>
        <v>6933.76</v>
      </c>
      <c r="ET242" s="58">
        <f>+SUM(Tabla1[[#This Row],[EJECUTADO 01]:[EJECUTADO 09]])</f>
        <v>17551.079999999998</v>
      </c>
    </row>
    <row r="243" spans="1:150" x14ac:dyDescent="0.2">
      <c r="A243" s="369">
        <v>2025</v>
      </c>
      <c r="B243" s="369" t="s">
        <v>1969</v>
      </c>
      <c r="C243" s="369" t="s">
        <v>1970</v>
      </c>
      <c r="D243" s="369" t="s">
        <v>1971</v>
      </c>
      <c r="E243" s="369">
        <v>1650</v>
      </c>
      <c r="F243" s="369" t="s">
        <v>1599</v>
      </c>
      <c r="G243" s="369" t="s">
        <v>1999</v>
      </c>
      <c r="H243" s="369" t="s">
        <v>1606</v>
      </c>
      <c r="I243" s="369" t="s">
        <v>2000</v>
      </c>
      <c r="J243" s="369" t="s">
        <v>2037</v>
      </c>
      <c r="K243" s="369" t="s">
        <v>1975</v>
      </c>
      <c r="L243" s="369" t="s">
        <v>2034</v>
      </c>
      <c r="M243" s="369" t="s">
        <v>2038</v>
      </c>
      <c r="N243" s="369">
        <v>4</v>
      </c>
      <c r="O243" s="369" t="s">
        <v>2054</v>
      </c>
      <c r="P243" s="369" t="s">
        <v>2055</v>
      </c>
      <c r="Q243" s="369">
        <v>55</v>
      </c>
      <c r="R243" s="369">
        <v>0</v>
      </c>
      <c r="S243" s="369">
        <v>0</v>
      </c>
      <c r="T243" s="369">
        <v>0</v>
      </c>
      <c r="U243" s="369">
        <v>11</v>
      </c>
      <c r="V243" s="369" t="s">
        <v>1980</v>
      </c>
      <c r="W243" s="369" t="s">
        <v>1981</v>
      </c>
      <c r="X243" s="369" t="s">
        <v>1982</v>
      </c>
      <c r="Y243" s="369" t="s">
        <v>1983</v>
      </c>
      <c r="Z243" s="369" t="s">
        <v>1984</v>
      </c>
      <c r="AA243" s="369" t="s">
        <v>2004</v>
      </c>
      <c r="AB243" s="369" t="s">
        <v>1986</v>
      </c>
      <c r="AC243" s="369" t="s">
        <v>1672</v>
      </c>
      <c r="AD243" s="369" t="s">
        <v>1673</v>
      </c>
      <c r="AE243" s="369" t="s">
        <v>1688</v>
      </c>
      <c r="AF243" s="369" t="s">
        <v>1689</v>
      </c>
      <c r="AG243" s="369" t="s">
        <v>1690</v>
      </c>
      <c r="AH243" s="369">
        <v>50000</v>
      </c>
      <c r="AI243" s="369">
        <v>-50000</v>
      </c>
      <c r="AJ243" s="369">
        <v>0</v>
      </c>
      <c r="AK243" s="370">
        <v>0</v>
      </c>
      <c r="AL243" s="370">
        <v>0</v>
      </c>
      <c r="AM243" s="370">
        <v>0</v>
      </c>
      <c r="AN243" s="370">
        <v>0</v>
      </c>
      <c r="AO243" s="370">
        <v>0</v>
      </c>
      <c r="AP243" s="370">
        <v>0</v>
      </c>
      <c r="AQ243" s="370">
        <v>0</v>
      </c>
      <c r="AR243" s="370">
        <v>0</v>
      </c>
      <c r="AS243" s="370">
        <v>0</v>
      </c>
      <c r="AT243" s="370">
        <v>0</v>
      </c>
      <c r="AU243" s="370">
        <v>0</v>
      </c>
      <c r="AV243" s="370">
        <v>0</v>
      </c>
      <c r="AW243" s="370">
        <v>0</v>
      </c>
      <c r="AX243" s="370">
        <v>0</v>
      </c>
      <c r="AY243" s="370">
        <v>0</v>
      </c>
      <c r="AZ243" s="370">
        <v>0</v>
      </c>
      <c r="BA243" s="370">
        <v>0</v>
      </c>
      <c r="BB243" s="370">
        <v>0</v>
      </c>
      <c r="BC243" s="370">
        <v>0</v>
      </c>
      <c r="BD243" s="370">
        <v>0</v>
      </c>
      <c r="BE243" s="370">
        <v>0</v>
      </c>
      <c r="BF243" s="370">
        <v>0</v>
      </c>
      <c r="BG243" s="370">
        <v>0</v>
      </c>
      <c r="BH243" s="370">
        <v>0</v>
      </c>
      <c r="BI243" s="370">
        <v>0</v>
      </c>
      <c r="BJ243" s="370">
        <v>0</v>
      </c>
      <c r="BK243" s="370">
        <v>0</v>
      </c>
      <c r="BL243" s="370">
        <v>0</v>
      </c>
      <c r="BM243" s="370">
        <v>0</v>
      </c>
      <c r="BN243" s="370">
        <v>0</v>
      </c>
      <c r="BO243" s="370">
        <v>0</v>
      </c>
      <c r="BP243" s="370">
        <v>0</v>
      </c>
      <c r="BQ243" s="370">
        <v>0</v>
      </c>
      <c r="BR243" s="370">
        <v>0</v>
      </c>
      <c r="BS243" s="370">
        <v>0</v>
      </c>
      <c r="BT243" s="370">
        <v>0</v>
      </c>
      <c r="BU243" s="370">
        <v>0</v>
      </c>
      <c r="BV243" s="370">
        <v>0</v>
      </c>
      <c r="BW243" s="370">
        <v>0</v>
      </c>
      <c r="BX243" s="370">
        <v>0</v>
      </c>
      <c r="BY243" s="370">
        <v>0</v>
      </c>
      <c r="BZ243" s="370">
        <v>0</v>
      </c>
      <c r="CA243" s="370">
        <v>0</v>
      </c>
      <c r="CB243" s="370">
        <v>0</v>
      </c>
      <c r="CC243" s="370">
        <v>0</v>
      </c>
      <c r="CD243" s="370">
        <v>0</v>
      </c>
      <c r="CE243" s="370">
        <v>0</v>
      </c>
      <c r="CF243" s="370">
        <v>0</v>
      </c>
      <c r="CG243" s="370">
        <v>0</v>
      </c>
      <c r="CH243" s="370">
        <v>0</v>
      </c>
      <c r="CI243" s="48" t="s">
        <v>1987</v>
      </c>
      <c r="CJ243" s="48" t="s">
        <v>1991</v>
      </c>
      <c r="CK243" s="48" t="s">
        <v>1987</v>
      </c>
      <c r="CL243" s="48" t="s">
        <v>1987</v>
      </c>
      <c r="CM243" s="48" t="s">
        <v>1993</v>
      </c>
      <c r="CN243" s="48" t="s">
        <v>1990</v>
      </c>
      <c r="CO243" s="48" t="str">
        <f t="shared" si="57"/>
        <v>2.3.2.2.4.1</v>
      </c>
      <c r="CP243" s="48" t="str">
        <f>+VLOOKUP(Tabla1[[#This Row],[ESPECÍFICA]],CLASIFICADOR_,2,0)</f>
        <v>2.3.2.2.4.1 - SERVICIO DE PUBLICIDAD</v>
      </c>
      <c r="CQ243" s="48" t="str">
        <f>+VLOOKUP(Tabla1[[#This Row],[ESPECÍFICA]],CLASIFICADOR_,3,0)</f>
        <v>2.3.2.2 - SERVICIOS BASICOS, COMUNICACIONES, PUBLICIDAD Y DIFUSION</v>
      </c>
      <c r="CR243" s="48" t="str">
        <f>+VLOOKUP(Tabla1[[#This Row],[ESPECÍFICA]],CLASIFICADOR_,4,0)</f>
        <v>Límite de Gasto</v>
      </c>
      <c r="CS243" s="48" t="str">
        <f>+VLOOKUP(Tabla1[[#This Row],[ESPECÍFICA]],CLASIFICADOR_,5,0)</f>
        <v>10.6 d)</v>
      </c>
      <c r="CT243" s="113" t="str">
        <f>+VLOOKUP(Tabla1[[#This Row],[ESPECÍFICA]],CLASIFICADOR_,6,0)</f>
        <v>Partidas restringidas</v>
      </c>
      <c r="CU243" s="48">
        <f>+VLOOKUP(Tabla1[[#This Row],[ESPECÍFICA]],CLASIFICADOR_,7,0)</f>
        <v>9.1300000000000008</v>
      </c>
      <c r="CV243" s="48">
        <f>+VLOOKUP(Tabla1[[#This Row],[ESPECÍFICA]],CLASIFICADOR_,8,0)</f>
        <v>9</v>
      </c>
      <c r="CW243" s="113" t="str">
        <f>+CONCATENATE("2.",Tabla1[[#This Row],[generica]])</f>
        <v>2.3.BIENES Y SERVICIOS</v>
      </c>
      <c r="CX243" s="48" t="str">
        <f t="shared" si="42"/>
        <v>0011-OC</v>
      </c>
      <c r="CY243" s="113" t="str">
        <f t="shared" si="43"/>
        <v>0011-OC</v>
      </c>
      <c r="CZ243" s="20" t="str">
        <f t="shared" si="44"/>
        <v>0011-OC</v>
      </c>
      <c r="DA243" s="113" t="str">
        <f>+CONCATENATE(Tabla1[[#This Row],[CC COMPLETO]],Tabla1[[#This Row],[ESPECÍFICA]])</f>
        <v>0011-OC2.3.2.2.4.1</v>
      </c>
      <c r="DB243" s="49">
        <f t="shared" si="45"/>
        <v>0</v>
      </c>
      <c r="DC243" s="49">
        <f t="shared" si="46"/>
        <v>0</v>
      </c>
      <c r="DD243" s="49">
        <f t="shared" si="47"/>
        <v>0</v>
      </c>
      <c r="DE243" s="49">
        <f t="shared" si="48"/>
        <v>0</v>
      </c>
      <c r="DF243" s="49">
        <f t="shared" si="49"/>
        <v>0</v>
      </c>
      <c r="DG243" s="49">
        <f t="shared" si="50"/>
        <v>0</v>
      </c>
      <c r="DH243" s="49">
        <f t="shared" si="51"/>
        <v>0</v>
      </c>
      <c r="DI243" s="50">
        <f t="shared" si="52"/>
        <v>0</v>
      </c>
      <c r="DJ243" s="78">
        <f>+SUM(Tabla1[[#This Row],[EJECUTADO 01]:[EJECUTADO 06]])</f>
        <v>0</v>
      </c>
      <c r="DK243" s="78">
        <f>+Tabla1[[#This Row],[mto_devenga_01]]</f>
        <v>0</v>
      </c>
      <c r="DL243" s="78">
        <f>+Tabla1[[#This Row],[mto_devenga_02]]</f>
        <v>0</v>
      </c>
      <c r="DM243" s="78">
        <f>+Tabla1[[#This Row],[mto_devenga_03]]</f>
        <v>0</v>
      </c>
      <c r="DN243" s="78">
        <f>+Tabla1[[#This Row],[mto_devenga_04]]</f>
        <v>0</v>
      </c>
      <c r="DO243" s="78">
        <f>+Tabla1[[#This Row],[mto_devenga_05]]</f>
        <v>0</v>
      </c>
      <c r="DP243" s="76">
        <f>+Tabla1[[#This Row],[mto_devenga_06]]</f>
        <v>0</v>
      </c>
      <c r="DQ243" s="76">
        <f>+Tabla1[[#This Row],[mto_devenga_07]]</f>
        <v>0</v>
      </c>
      <c r="DR243" s="76">
        <f>+Tabla1[[#This Row],[mto_devenga_08]]</f>
        <v>0</v>
      </c>
      <c r="DS243" s="76">
        <f>+Tabla1[[#This Row],[mto_devenga_09]]</f>
        <v>0</v>
      </c>
      <c r="DT243" s="76">
        <f>IFERROR(VLOOKUP(Tabla1[[#This Row],[COD SE]],PF_OCTUBRE,14,0),"0")</f>
        <v>0</v>
      </c>
      <c r="DU243" s="76">
        <f>IFERROR(VLOOKUP(Tabla1[[#This Row],[COD SE]],PF_OCTUBRE,15,0),"0")</f>
        <v>0</v>
      </c>
      <c r="DV243" s="76">
        <f>IFERROR(VLOOKUP(Tabla1[[#This Row],[COD SE]],PF_OCTUBRE,16,0),"0")</f>
        <v>0</v>
      </c>
      <c r="DW243" s="76">
        <f>+SUM(Tabla1[[#This Row],[EJECUTADO 01]:[PF DICIEMBRE
]])</f>
        <v>0</v>
      </c>
      <c r="DX243" s="76">
        <f>IFERROR(VLOOKUP(Tabla1[[#This Row],[COD SE]],PF_OCTUBRE,18,0),"0")</f>
        <v>0</v>
      </c>
      <c r="DY243" s="76">
        <f>IFERROR(VLOOKUP(Tabla1[[#This Row],[COD SE]],PF_OCTUBRE,19,0),"0")</f>
        <v>0</v>
      </c>
      <c r="DZ243" s="76">
        <f>IFERROR(VLOOKUP(Tabla1[[#This Row],[COD SE]],PF_OCTUBRE,20,0),"0")</f>
        <v>0</v>
      </c>
      <c r="EA243" s="76">
        <f>+Tabla1[[#This Row],[TOTAL EJEC REAL]]+Tabla1[[#This Row],[SALDO FINAL]]</f>
        <v>0</v>
      </c>
      <c r="EB243" s="76">
        <f>IFERROR(VLOOKUP(Tabla1[[#This Row],[COD SE]],PF_OCTUBRE,22,0),"0")</f>
        <v>0</v>
      </c>
      <c r="EC243" s="76">
        <f>+IFERROR(VLOOKUP(Tabla1[[#This Row],[COD SE]],SALDO_ESC_2,7,0),0)</f>
        <v>0</v>
      </c>
      <c r="ED243" s="76">
        <f>+IFERROR(VLOOKUP(Tabla1[[#This Row],[COD SE]],SALDO_ESC_3,7,0),0)</f>
        <v>0</v>
      </c>
      <c r="EE243" s="76">
        <f>+Tabla1[[#This Row],[mto_pim]]-Tabla1[[#This Row],[TRANSF ESC2 ]]</f>
        <v>0</v>
      </c>
      <c r="EF243" s="76">
        <f>+Tabla1[[#This Row],[mto_pim]]-Tabla1[[#This Row],[TRANFS ESC 3 ]]</f>
        <v>0</v>
      </c>
      <c r="EG243" s="76">
        <f>+IFERROR(VLOOKUP(Tabla1[[#This Row],[COD SE]],HISTORICO,4,0),0)</f>
        <v>0</v>
      </c>
      <c r="EH243" s="76">
        <f>+IFERROR(VLOOKUP(Tabla1[[#This Row],[COD SE]],HISTORICO,5,0),0)</f>
        <v>0</v>
      </c>
      <c r="EI243" s="76">
        <f>+IFERROR(VLOOKUP(Tabla1[[#This Row],[COD SE]],HISTORICO,6,0),0)</f>
        <v>0</v>
      </c>
      <c r="EJ243" s="76">
        <f>+IFERROR(VLOOKUP(Tabla1[[#This Row],[COD SE]],HISTORICO,7,0),0)</f>
        <v>0</v>
      </c>
      <c r="EK243" s="76">
        <f>+IFERROR(VLOOKUP(Tabla1[[#This Row],[COD SE]],HISTORICO,8,0),0)</f>
        <v>0</v>
      </c>
      <c r="EL243" s="76">
        <f>+IFERROR(VLOOKUP(Tabla1[[#This Row],[COD SE]],HISTORICO,9,0),0)</f>
        <v>0</v>
      </c>
      <c r="EM243" s="76">
        <f>+IFERROR(VLOOKUP(Tabla1[[#This Row],[COD SE]],HISTORICO,10,0),0)</f>
        <v>0</v>
      </c>
      <c r="EN243" s="76">
        <f>+IFERROR(VLOOKUP(Tabla1[[#This Row],[COD SE]],HISTORICO,11,0),0)</f>
        <v>0</v>
      </c>
      <c r="EO243" s="76">
        <f>+IFERROR(VLOOKUP(Tabla1[[#This Row],[COD SE]],HISTORICO,12,0),0)</f>
        <v>0</v>
      </c>
      <c r="EP243" s="58">
        <f>+SUM(Tabla1[[#This Row],[EJECUTADO 01]:[EJECUTADO 03]])</f>
        <v>0</v>
      </c>
      <c r="EQ243" s="58">
        <f>+SUM(Tabla1[[#This Row],[EJECUTADO 04]:[EJECUTADO 06]])</f>
        <v>0</v>
      </c>
      <c r="ER243" s="58">
        <f>+SUM(Tabla1[[#This Row],[EJECUTADO 07]:[EJECUTADO 09]])</f>
        <v>0</v>
      </c>
      <c r="ES243" s="58">
        <f>+SUM(Tabla1[[#This Row],[PF OCTUBRE]:[PF DICIEMBRE
]])</f>
        <v>0</v>
      </c>
      <c r="ET243" s="58">
        <f>+SUM(Tabla1[[#This Row],[EJECUTADO 01]:[EJECUTADO 09]])</f>
        <v>0</v>
      </c>
    </row>
    <row r="244" spans="1:150" x14ac:dyDescent="0.2">
      <c r="A244" s="369">
        <v>2025</v>
      </c>
      <c r="B244" s="369" t="s">
        <v>1969</v>
      </c>
      <c r="C244" s="369" t="s">
        <v>1970</v>
      </c>
      <c r="D244" s="369" t="s">
        <v>1971</v>
      </c>
      <c r="E244" s="369">
        <v>1650</v>
      </c>
      <c r="F244" s="369" t="s">
        <v>1599</v>
      </c>
      <c r="G244" s="369" t="s">
        <v>1999</v>
      </c>
      <c r="H244" s="369" t="s">
        <v>1606</v>
      </c>
      <c r="I244" s="369" t="s">
        <v>2000</v>
      </c>
      <c r="J244" s="369" t="s">
        <v>2037</v>
      </c>
      <c r="K244" s="369" t="s">
        <v>1975</v>
      </c>
      <c r="L244" s="369" t="s">
        <v>2034</v>
      </c>
      <c r="M244" s="369" t="s">
        <v>2038</v>
      </c>
      <c r="N244" s="369">
        <v>4</v>
      </c>
      <c r="O244" s="369" t="s">
        <v>2054</v>
      </c>
      <c r="P244" s="369" t="s">
        <v>2055</v>
      </c>
      <c r="Q244" s="369">
        <v>55</v>
      </c>
      <c r="R244" s="369">
        <v>0</v>
      </c>
      <c r="S244" s="369">
        <v>0</v>
      </c>
      <c r="T244" s="369">
        <v>0</v>
      </c>
      <c r="U244" s="369">
        <v>11</v>
      </c>
      <c r="V244" s="369" t="s">
        <v>1980</v>
      </c>
      <c r="W244" s="369" t="s">
        <v>1981</v>
      </c>
      <c r="X244" s="369" t="s">
        <v>1982</v>
      </c>
      <c r="Y244" s="369" t="s">
        <v>1983</v>
      </c>
      <c r="Z244" s="369" t="s">
        <v>1984</v>
      </c>
      <c r="AA244" s="369" t="s">
        <v>1985</v>
      </c>
      <c r="AB244" s="369" t="s">
        <v>1986</v>
      </c>
      <c r="AC244" s="369" t="s">
        <v>1643</v>
      </c>
      <c r="AD244" s="369" t="s">
        <v>1702</v>
      </c>
      <c r="AE244" s="369" t="s">
        <v>1703</v>
      </c>
      <c r="AF244" s="369" t="s">
        <v>1704</v>
      </c>
      <c r="AG244" s="369" t="s">
        <v>1705</v>
      </c>
      <c r="AH244" s="369">
        <v>0</v>
      </c>
      <c r="AI244" s="369">
        <v>5880</v>
      </c>
      <c r="AJ244" s="369">
        <v>5880</v>
      </c>
      <c r="AK244" s="370">
        <v>0</v>
      </c>
      <c r="AL244" s="370">
        <v>0</v>
      </c>
      <c r="AM244" s="370">
        <v>0</v>
      </c>
      <c r="AN244" s="370">
        <v>0</v>
      </c>
      <c r="AO244" s="370">
        <v>0</v>
      </c>
      <c r="AP244" s="370">
        <v>0</v>
      </c>
      <c r="AQ244" s="370">
        <v>0</v>
      </c>
      <c r="AR244" s="370">
        <v>0</v>
      </c>
      <c r="AS244" s="370">
        <v>0</v>
      </c>
      <c r="AT244" s="370">
        <v>0</v>
      </c>
      <c r="AU244" s="370">
        <v>0</v>
      </c>
      <c r="AV244" s="370">
        <v>0</v>
      </c>
      <c r="AW244" s="370">
        <v>0</v>
      </c>
      <c r="AX244" s="370">
        <v>0</v>
      </c>
      <c r="AY244" s="370">
        <v>0</v>
      </c>
      <c r="AZ244" s="370">
        <v>0</v>
      </c>
      <c r="BA244" s="370">
        <v>0</v>
      </c>
      <c r="BB244" s="370">
        <v>0</v>
      </c>
      <c r="BC244" s="370">
        <v>0</v>
      </c>
      <c r="BD244" s="370">
        <v>0</v>
      </c>
      <c r="BE244" s="370">
        <v>0</v>
      </c>
      <c r="BF244" s="370">
        <v>0</v>
      </c>
      <c r="BG244" s="370">
        <v>0</v>
      </c>
      <c r="BH244" s="370">
        <v>0</v>
      </c>
      <c r="BI244" s="370">
        <v>0</v>
      </c>
      <c r="BJ244" s="370">
        <v>0</v>
      </c>
      <c r="BK244" s="370">
        <v>0</v>
      </c>
      <c r="BL244" s="370">
        <v>0</v>
      </c>
      <c r="BM244" s="370">
        <v>0</v>
      </c>
      <c r="BN244" s="370">
        <v>0</v>
      </c>
      <c r="BO244" s="370">
        <v>0</v>
      </c>
      <c r="BP244" s="370">
        <v>0</v>
      </c>
      <c r="BQ244" s="370">
        <v>0</v>
      </c>
      <c r="BR244" s="370">
        <v>0</v>
      </c>
      <c r="BS244" s="370">
        <v>0</v>
      </c>
      <c r="BT244" s="370">
        <v>0</v>
      </c>
      <c r="BU244" s="370">
        <v>0</v>
      </c>
      <c r="BV244" s="370">
        <v>0</v>
      </c>
      <c r="BW244" s="370">
        <v>0</v>
      </c>
      <c r="BX244" s="370">
        <v>0</v>
      </c>
      <c r="BY244" s="370">
        <v>0</v>
      </c>
      <c r="BZ244" s="370">
        <v>0</v>
      </c>
      <c r="CA244" s="370">
        <v>0</v>
      </c>
      <c r="CB244" s="370">
        <v>0</v>
      </c>
      <c r="CC244" s="370">
        <v>0</v>
      </c>
      <c r="CD244" s="370">
        <v>0</v>
      </c>
      <c r="CE244" s="370">
        <v>0</v>
      </c>
      <c r="CF244" s="370">
        <v>0</v>
      </c>
      <c r="CG244" s="370">
        <v>0</v>
      </c>
      <c r="CH244" s="370">
        <v>0</v>
      </c>
      <c r="CI244" s="48" t="s">
        <v>1987</v>
      </c>
      <c r="CJ244" s="48" t="s">
        <v>1988</v>
      </c>
      <c r="CK244" s="48" t="s">
        <v>1991</v>
      </c>
      <c r="CL244" s="48" t="s">
        <v>1987</v>
      </c>
      <c r="CM244" s="48" t="s">
        <v>1991</v>
      </c>
      <c r="CN244" s="48" t="s">
        <v>1990</v>
      </c>
      <c r="CO244" s="48" t="str">
        <f t="shared" si="57"/>
        <v>2.6.3.2.3.1</v>
      </c>
      <c r="CP244" s="48" t="str">
        <f>+VLOOKUP(Tabla1[[#This Row],[ESPECÍFICA]],CLASIFICADOR_,2,0)</f>
        <v>2.6.3.2.3.1 - EQUIPOS COMPUTACIONALES Y PERIFERICOS</v>
      </c>
      <c r="CQ244" s="48" t="str">
        <f>+VLOOKUP(Tabla1[[#This Row],[ESPECÍFICA]],CLASIFICADOR_,3,0)</f>
        <v>2.6.3.2 - ADQUISICION DE MAQUINARIAS, EQUIPO Y MOBILIARIO</v>
      </c>
      <c r="CR244" s="48" t="str">
        <f>+VLOOKUP(Tabla1[[#This Row],[ESPECÍFICA]],CLASIFICADOR_,4,0)</f>
        <v xml:space="preserve"> </v>
      </c>
      <c r="CS244" s="48">
        <f>+VLOOKUP(Tabla1[[#This Row],[ESPECÍFICA]],CLASIFICADOR_,5,0)</f>
        <v>0</v>
      </c>
      <c r="CT244" s="113" t="str">
        <f>+VLOOKUP(Tabla1[[#This Row],[ESPECÍFICA]],CLASIFICADOR_,6,0)</f>
        <v>N/R</v>
      </c>
      <c r="CU244" s="48" t="str">
        <f>+VLOOKUP(Tabla1[[#This Row],[ESPECÍFICA]],CLASIFICADOR_,7,0)</f>
        <v>N/R</v>
      </c>
      <c r="CV244" s="48">
        <f>+VLOOKUP(Tabla1[[#This Row],[ESPECÍFICA]],CLASIFICADOR_,8,0)</f>
        <v>0</v>
      </c>
      <c r="CW244" s="113" t="str">
        <f>+CONCATENATE("2.",Tabla1[[#This Row],[generica]])</f>
        <v>2.6.ADQUISICION DE ACTIVOS NO FINANCIEROS</v>
      </c>
      <c r="CX244" s="48" t="str">
        <f t="shared" si="42"/>
        <v>0011-OC</v>
      </c>
      <c r="CY244" s="113" t="str">
        <f t="shared" si="43"/>
        <v>0011-OC</v>
      </c>
      <c r="CZ244" s="20" t="str">
        <f t="shared" si="44"/>
        <v>0011-OC</v>
      </c>
      <c r="DA244" s="113" t="str">
        <f>+CONCATENATE(Tabla1[[#This Row],[CC COMPLETO]],Tabla1[[#This Row],[ESPECÍFICA]])</f>
        <v>0011-OC2.6.3.2.3.1</v>
      </c>
      <c r="DB244" s="49">
        <f t="shared" si="45"/>
        <v>0</v>
      </c>
      <c r="DC244" s="49">
        <f t="shared" si="46"/>
        <v>0</v>
      </c>
      <c r="DD244" s="49">
        <f t="shared" si="47"/>
        <v>0</v>
      </c>
      <c r="DE244" s="49">
        <f t="shared" si="48"/>
        <v>5880</v>
      </c>
      <c r="DF244" s="49">
        <f t="shared" si="49"/>
        <v>0</v>
      </c>
      <c r="DG244" s="49">
        <f t="shared" si="50"/>
        <v>0</v>
      </c>
      <c r="DH244" s="49">
        <f t="shared" si="51"/>
        <v>5880</v>
      </c>
      <c r="DI244" s="50">
        <f t="shared" si="52"/>
        <v>0</v>
      </c>
      <c r="DJ244" s="78">
        <f>+SUM(Tabla1[[#This Row],[EJECUTADO 01]:[EJECUTADO 06]])</f>
        <v>0</v>
      </c>
      <c r="DK244" s="78">
        <f>+Tabla1[[#This Row],[mto_devenga_01]]</f>
        <v>0</v>
      </c>
      <c r="DL244" s="78">
        <f>+Tabla1[[#This Row],[mto_devenga_02]]</f>
        <v>0</v>
      </c>
      <c r="DM244" s="78">
        <f>+Tabla1[[#This Row],[mto_devenga_03]]</f>
        <v>0</v>
      </c>
      <c r="DN244" s="78">
        <f>+Tabla1[[#This Row],[mto_devenga_04]]</f>
        <v>0</v>
      </c>
      <c r="DO244" s="78">
        <f>+Tabla1[[#This Row],[mto_devenga_05]]</f>
        <v>0</v>
      </c>
      <c r="DP244" s="76">
        <f>+Tabla1[[#This Row],[mto_devenga_06]]</f>
        <v>0</v>
      </c>
      <c r="DQ244" s="76">
        <f>+Tabla1[[#This Row],[mto_devenga_07]]</f>
        <v>0</v>
      </c>
      <c r="DR244" s="76">
        <f>+Tabla1[[#This Row],[mto_devenga_08]]</f>
        <v>0</v>
      </c>
      <c r="DS244" s="76">
        <f>+Tabla1[[#This Row],[mto_devenga_09]]</f>
        <v>0</v>
      </c>
      <c r="DT244" s="76">
        <f>IFERROR(VLOOKUP(Tabla1[[#This Row],[COD SE]],PF_OCTUBRE,14,0),"0")</f>
        <v>5880</v>
      </c>
      <c r="DU244" s="76">
        <f>IFERROR(VLOOKUP(Tabla1[[#This Row],[COD SE]],PF_OCTUBRE,15,0),"0")</f>
        <v>0</v>
      </c>
      <c r="DV244" s="76">
        <f>IFERROR(VLOOKUP(Tabla1[[#This Row],[COD SE]],PF_OCTUBRE,16,0),"0")</f>
        <v>0</v>
      </c>
      <c r="DW244" s="76">
        <f>+SUM(Tabla1[[#This Row],[EJECUTADO 01]:[PF DICIEMBRE
]])</f>
        <v>5880</v>
      </c>
      <c r="DX244" s="76">
        <f>IFERROR(VLOOKUP(Tabla1[[#This Row],[COD SE]],PF_OCTUBRE,18,0),"0")</f>
        <v>0</v>
      </c>
      <c r="DY244" s="76">
        <f>IFERROR(VLOOKUP(Tabla1[[#This Row],[COD SE]],PF_OCTUBRE,19,0),"0")</f>
        <v>0</v>
      </c>
      <c r="DZ244" s="76">
        <f>IFERROR(VLOOKUP(Tabla1[[#This Row],[COD SE]],PF_OCTUBRE,20,0),"0")</f>
        <v>0</v>
      </c>
      <c r="EA244" s="76">
        <f>+Tabla1[[#This Row],[TOTAL EJEC REAL]]+Tabla1[[#This Row],[SALDO FINAL]]</f>
        <v>5880</v>
      </c>
      <c r="EB244" s="76">
        <f>IFERROR(VLOOKUP(Tabla1[[#This Row],[COD SE]],PF_OCTUBRE,22,0),"0")</f>
        <v>0</v>
      </c>
      <c r="EC244" s="76">
        <f>+IFERROR(VLOOKUP(Tabla1[[#This Row],[COD SE]],SALDO_ESC_2,7,0),0)</f>
        <v>0</v>
      </c>
      <c r="ED244" s="76">
        <f>+IFERROR(VLOOKUP(Tabla1[[#This Row],[COD SE]],SALDO_ESC_3,7,0),0)</f>
        <v>0</v>
      </c>
      <c r="EE244" s="76">
        <f>+Tabla1[[#This Row],[mto_pim]]-Tabla1[[#This Row],[TRANSF ESC2 ]]</f>
        <v>5880</v>
      </c>
      <c r="EF244" s="76">
        <f>+Tabla1[[#This Row],[mto_pim]]-Tabla1[[#This Row],[TRANFS ESC 3 ]]</f>
        <v>5880</v>
      </c>
      <c r="EG244" s="76">
        <f>+IFERROR(VLOOKUP(Tabla1[[#This Row],[COD SE]],HISTORICO,4,0),0)</f>
        <v>0</v>
      </c>
      <c r="EH244" s="76">
        <f>+IFERROR(VLOOKUP(Tabla1[[#This Row],[COD SE]],HISTORICO,5,0),0)</f>
        <v>0</v>
      </c>
      <c r="EI244" s="76">
        <f>+IFERROR(VLOOKUP(Tabla1[[#This Row],[COD SE]],HISTORICO,6,0),0)</f>
        <v>0</v>
      </c>
      <c r="EJ244" s="76">
        <f>+IFERROR(VLOOKUP(Tabla1[[#This Row],[COD SE]],HISTORICO,7,0),0)</f>
        <v>0</v>
      </c>
      <c r="EK244" s="76">
        <f>+IFERROR(VLOOKUP(Tabla1[[#This Row],[COD SE]],HISTORICO,8,0),0)</f>
        <v>0</v>
      </c>
      <c r="EL244" s="76">
        <f>+IFERROR(VLOOKUP(Tabla1[[#This Row],[COD SE]],HISTORICO,9,0),0)</f>
        <v>0</v>
      </c>
      <c r="EM244" s="76">
        <f>+IFERROR(VLOOKUP(Tabla1[[#This Row],[COD SE]],HISTORICO,10,0),0)</f>
        <v>0</v>
      </c>
      <c r="EN244" s="76">
        <f>+IFERROR(VLOOKUP(Tabla1[[#This Row],[COD SE]],HISTORICO,11,0),0)</f>
        <v>0</v>
      </c>
      <c r="EO244" s="76">
        <f>+IFERROR(VLOOKUP(Tabla1[[#This Row],[COD SE]],HISTORICO,12,0),0)</f>
        <v>0</v>
      </c>
      <c r="EP244" s="58">
        <f>+SUM(Tabla1[[#This Row],[EJECUTADO 01]:[EJECUTADO 03]])</f>
        <v>0</v>
      </c>
      <c r="EQ244" s="58">
        <f>+SUM(Tabla1[[#This Row],[EJECUTADO 04]:[EJECUTADO 06]])</f>
        <v>0</v>
      </c>
      <c r="ER244" s="58">
        <f>+SUM(Tabla1[[#This Row],[EJECUTADO 07]:[EJECUTADO 09]])</f>
        <v>0</v>
      </c>
      <c r="ES244" s="58">
        <f>+SUM(Tabla1[[#This Row],[PF OCTUBRE]:[PF DICIEMBRE
]])</f>
        <v>5880</v>
      </c>
      <c r="ET244" s="58">
        <f>+SUM(Tabla1[[#This Row],[EJECUTADO 01]:[EJECUTADO 09]])</f>
        <v>0</v>
      </c>
    </row>
    <row r="245" spans="1:150" x14ac:dyDescent="0.2">
      <c r="A245" s="369">
        <v>2025</v>
      </c>
      <c r="B245" s="369" t="s">
        <v>1969</v>
      </c>
      <c r="C245" s="369" t="s">
        <v>1970</v>
      </c>
      <c r="D245" s="369" t="s">
        <v>1971</v>
      </c>
      <c r="E245" s="369">
        <v>1650</v>
      </c>
      <c r="F245" s="369" t="s">
        <v>1599</v>
      </c>
      <c r="G245" s="369" t="s">
        <v>1999</v>
      </c>
      <c r="H245" s="369" t="s">
        <v>1606</v>
      </c>
      <c r="I245" s="369" t="s">
        <v>2000</v>
      </c>
      <c r="J245" s="369" t="s">
        <v>2037</v>
      </c>
      <c r="K245" s="369" t="s">
        <v>1975</v>
      </c>
      <c r="L245" s="369" t="s">
        <v>2034</v>
      </c>
      <c r="M245" s="369" t="s">
        <v>2038</v>
      </c>
      <c r="N245" s="369">
        <v>4</v>
      </c>
      <c r="O245" s="369" t="s">
        <v>2054</v>
      </c>
      <c r="P245" s="369" t="s">
        <v>2055</v>
      </c>
      <c r="Q245" s="369">
        <v>55</v>
      </c>
      <c r="R245" s="369">
        <v>0</v>
      </c>
      <c r="S245" s="369">
        <v>0</v>
      </c>
      <c r="T245" s="369">
        <v>0</v>
      </c>
      <c r="U245" s="369">
        <v>11</v>
      </c>
      <c r="V245" s="369" t="s">
        <v>1980</v>
      </c>
      <c r="W245" s="369" t="s">
        <v>1981</v>
      </c>
      <c r="X245" s="369" t="s">
        <v>1982</v>
      </c>
      <c r="Y245" s="369" t="s">
        <v>1983</v>
      </c>
      <c r="Z245" s="369" t="s">
        <v>1984</v>
      </c>
      <c r="AA245" s="369" t="s">
        <v>2004</v>
      </c>
      <c r="AB245" s="369" t="s">
        <v>1986</v>
      </c>
      <c r="AC245" s="369" t="s">
        <v>1672</v>
      </c>
      <c r="AD245" s="369" t="s">
        <v>1673</v>
      </c>
      <c r="AE245" s="369" t="s">
        <v>1678</v>
      </c>
      <c r="AF245" s="369" t="s">
        <v>1707</v>
      </c>
      <c r="AG245" s="369" t="s">
        <v>1708</v>
      </c>
      <c r="AH245" s="369">
        <v>33600</v>
      </c>
      <c r="AI245" s="369">
        <v>1</v>
      </c>
      <c r="AJ245" s="369">
        <v>33601</v>
      </c>
      <c r="AK245" s="370">
        <v>29299.98</v>
      </c>
      <c r="AL245" s="370">
        <v>29299.98</v>
      </c>
      <c r="AM245" s="370">
        <v>20999.98</v>
      </c>
      <c r="AN245" s="370">
        <v>0</v>
      </c>
      <c r="AO245" s="370">
        <v>0</v>
      </c>
      <c r="AP245" s="370">
        <v>0</v>
      </c>
      <c r="AQ245" s="370">
        <v>0</v>
      </c>
      <c r="AR245" s="370">
        <v>0</v>
      </c>
      <c r="AS245" s="370">
        <v>0</v>
      </c>
      <c r="AT245" s="370">
        <v>0</v>
      </c>
      <c r="AU245" s="370">
        <v>8300</v>
      </c>
      <c r="AV245" s="370">
        <v>0</v>
      </c>
      <c r="AW245" s="370">
        <v>0</v>
      </c>
      <c r="AX245" s="370">
        <v>0</v>
      </c>
      <c r="AY245" s="370">
        <v>2333.33</v>
      </c>
      <c r="AZ245" s="370">
        <v>2333.33</v>
      </c>
      <c r="BA245" s="370">
        <v>2333.33</v>
      </c>
      <c r="BB245" s="370">
        <v>2333.33</v>
      </c>
      <c r="BC245" s="370">
        <v>2333.33</v>
      </c>
      <c r="BD245" s="370">
        <v>2333.33</v>
      </c>
      <c r="BE245" s="370">
        <v>2333.33</v>
      </c>
      <c r="BF245" s="370">
        <v>2333.33</v>
      </c>
      <c r="BG245" s="370">
        <v>2333.34</v>
      </c>
      <c r="BH245" s="370">
        <v>0</v>
      </c>
      <c r="BI245" s="370">
        <v>0</v>
      </c>
      <c r="BJ245" s="370">
        <v>0</v>
      </c>
      <c r="BK245" s="370">
        <v>2333.33</v>
      </c>
      <c r="BL245" s="370">
        <v>2333.33</v>
      </c>
      <c r="BM245" s="370">
        <v>2333.33</v>
      </c>
      <c r="BN245" s="370">
        <v>2333.33</v>
      </c>
      <c r="BO245" s="370">
        <v>2333.33</v>
      </c>
      <c r="BP245" s="370">
        <v>2333.33</v>
      </c>
      <c r="BQ245" s="370">
        <v>2333.33</v>
      </c>
      <c r="BR245" s="370">
        <v>2333.33</v>
      </c>
      <c r="BS245" s="370">
        <v>2333.34</v>
      </c>
      <c r="BT245" s="370">
        <v>0</v>
      </c>
      <c r="BU245" s="370">
        <v>0</v>
      </c>
      <c r="BV245" s="370">
        <v>0</v>
      </c>
      <c r="BW245" s="370">
        <v>20999.98</v>
      </c>
      <c r="BX245" s="370">
        <v>0</v>
      </c>
      <c r="BY245" s="370">
        <v>0</v>
      </c>
      <c r="BZ245" s="370">
        <v>0</v>
      </c>
      <c r="CA245" s="370">
        <v>0</v>
      </c>
      <c r="CB245" s="370">
        <v>0</v>
      </c>
      <c r="CC245" s="370">
        <v>0</v>
      </c>
      <c r="CD245" s="370">
        <v>0</v>
      </c>
      <c r="CE245" s="370">
        <v>0</v>
      </c>
      <c r="CF245" s="370">
        <v>0</v>
      </c>
      <c r="CG245" s="370">
        <v>0</v>
      </c>
      <c r="CH245" s="370">
        <v>0</v>
      </c>
      <c r="CI245" s="48" t="s">
        <v>1987</v>
      </c>
      <c r="CJ245" s="48" t="s">
        <v>1991</v>
      </c>
      <c r="CK245" s="48" t="s">
        <v>1987</v>
      </c>
      <c r="CL245" s="48" t="s">
        <v>1989</v>
      </c>
      <c r="CM245" s="48" t="s">
        <v>2010</v>
      </c>
      <c r="CN245" s="48" t="s">
        <v>2012</v>
      </c>
      <c r="CO245" s="48" t="str">
        <f t="shared" si="57"/>
        <v>2.3.2.7.13.98</v>
      </c>
      <c r="CP245" s="48" t="str">
        <f>+VLOOKUP(Tabla1[[#This Row],[ESPECÍFICA]],CLASIFICADOR_,2,0)</f>
        <v>2.3.2.7.13.98 - OTROS SERVICIOS TÉCNICOS Y PROFESIONALES DESARROLLADOS POR PERSONAS JURÍDICAS</v>
      </c>
      <c r="CQ245" s="48" t="str">
        <f>+VLOOKUP(Tabla1[[#This Row],[ESPECÍFICA]],CLASIFICADOR_,3,0)</f>
        <v>2.3.2.7 - SERVICIOS PROFESIONALES Y TECNICOS</v>
      </c>
      <c r="CR245" s="48" t="str">
        <f>+VLOOKUP(Tabla1[[#This Row],[ESPECÍFICA]],CLASIFICADOR_,4,0)</f>
        <v xml:space="preserve"> </v>
      </c>
      <c r="CS245" s="48">
        <f>+VLOOKUP(Tabla1[[#This Row],[ESPECÍFICA]],CLASIFICADOR_,5,0)</f>
        <v>0</v>
      </c>
      <c r="CT245" s="113" t="str">
        <f>+VLOOKUP(Tabla1[[#This Row],[ESPECÍFICA]],CLASIFICADOR_,6,0)</f>
        <v>N/R</v>
      </c>
      <c r="CU245" s="48" t="str">
        <f>+VLOOKUP(Tabla1[[#This Row],[ESPECÍFICA]],CLASIFICADOR_,7,0)</f>
        <v>N/R</v>
      </c>
      <c r="CV245" s="48">
        <f>+VLOOKUP(Tabla1[[#This Row],[ESPECÍFICA]],CLASIFICADOR_,8,0)</f>
        <v>0</v>
      </c>
      <c r="CW245" s="113" t="str">
        <f>+CONCATENATE("2.",Tabla1[[#This Row],[generica]])</f>
        <v>2.3.BIENES Y SERVICIOS</v>
      </c>
      <c r="CX245" s="48" t="str">
        <f t="shared" si="42"/>
        <v>0011-OC</v>
      </c>
      <c r="CY245" s="113" t="str">
        <f t="shared" si="43"/>
        <v>0011-OC</v>
      </c>
      <c r="CZ245" s="20" t="str">
        <f t="shared" si="44"/>
        <v>0011-OC</v>
      </c>
      <c r="DA245" s="113" t="str">
        <f>+CONCATENATE(Tabla1[[#This Row],[CC COMPLETO]],Tabla1[[#This Row],[ESPECÍFICA]])</f>
        <v>0011-OC2.3.2.7.13.98</v>
      </c>
      <c r="DB245" s="49">
        <f t="shared" si="45"/>
        <v>29299.98</v>
      </c>
      <c r="DC245" s="49">
        <f t="shared" si="46"/>
        <v>20999.98</v>
      </c>
      <c r="DD245" s="49">
        <f t="shared" si="47"/>
        <v>20999.98</v>
      </c>
      <c r="DE245" s="49">
        <f t="shared" si="48"/>
        <v>4301.0200000000004</v>
      </c>
      <c r="DF245" s="49">
        <f t="shared" si="49"/>
        <v>0</v>
      </c>
      <c r="DG245" s="49">
        <f t="shared" si="50"/>
        <v>8300</v>
      </c>
      <c r="DH245" s="49">
        <f t="shared" si="51"/>
        <v>12601.02</v>
      </c>
      <c r="DI245" s="50">
        <f t="shared" si="52"/>
        <v>0.62499940476190474</v>
      </c>
      <c r="DJ245" s="78">
        <f>+SUM(Tabla1[[#This Row],[EJECUTADO 01]:[EJECUTADO 06]])</f>
        <v>13999.98</v>
      </c>
      <c r="DK245" s="78">
        <f>+Tabla1[[#This Row],[mto_devenga_01]]</f>
        <v>2333.33</v>
      </c>
      <c r="DL245" s="78">
        <f>+Tabla1[[#This Row],[mto_devenga_02]]</f>
        <v>2333.33</v>
      </c>
      <c r="DM245" s="78">
        <f>+Tabla1[[#This Row],[mto_devenga_03]]</f>
        <v>2333.33</v>
      </c>
      <c r="DN245" s="78">
        <f>+Tabla1[[#This Row],[mto_devenga_04]]</f>
        <v>2333.33</v>
      </c>
      <c r="DO245" s="78">
        <f>+Tabla1[[#This Row],[mto_devenga_05]]</f>
        <v>2333.33</v>
      </c>
      <c r="DP245" s="76">
        <f>+Tabla1[[#This Row],[mto_devenga_06]]</f>
        <v>2333.33</v>
      </c>
      <c r="DQ245" s="76">
        <f>+Tabla1[[#This Row],[mto_devenga_07]]</f>
        <v>2333.33</v>
      </c>
      <c r="DR245" s="76">
        <f>+Tabla1[[#This Row],[mto_devenga_08]]</f>
        <v>2333.33</v>
      </c>
      <c r="DS245" s="76">
        <f>+Tabla1[[#This Row],[mto_devenga_09]]</f>
        <v>2333.34</v>
      </c>
      <c r="DT245" s="76">
        <f>IFERROR(VLOOKUP(Tabla1[[#This Row],[COD SE]],PF_OCTUBRE,14,0),"0")</f>
        <v>3150</v>
      </c>
      <c r="DU245" s="76">
        <f>IFERROR(VLOOKUP(Tabla1[[#This Row],[COD SE]],PF_OCTUBRE,15,0),"0")</f>
        <v>3150</v>
      </c>
      <c r="DV245" s="76">
        <f>IFERROR(VLOOKUP(Tabla1[[#This Row],[COD SE]],PF_OCTUBRE,16,0),"0")</f>
        <v>6301.02</v>
      </c>
      <c r="DW245" s="76">
        <f>+SUM(Tabla1[[#This Row],[EJECUTADO 01]:[PF DICIEMBRE
]])</f>
        <v>33601</v>
      </c>
      <c r="DX245" s="76">
        <f>IFERROR(VLOOKUP(Tabla1[[#This Row],[COD SE]],PF_OCTUBRE,18,0),"0")</f>
        <v>0</v>
      </c>
      <c r="DY245" s="76">
        <f>IFERROR(VLOOKUP(Tabla1[[#This Row],[COD SE]],PF_OCTUBRE,19,0),"0")</f>
        <v>0</v>
      </c>
      <c r="DZ245" s="76">
        <f>IFERROR(VLOOKUP(Tabla1[[#This Row],[COD SE]],PF_OCTUBRE,20,0),"0")</f>
        <v>0</v>
      </c>
      <c r="EA245" s="76">
        <f>+Tabla1[[#This Row],[TOTAL EJEC REAL]]+Tabla1[[#This Row],[SALDO FINAL]]</f>
        <v>33601</v>
      </c>
      <c r="EB245" s="76">
        <f>IFERROR(VLOOKUP(Tabla1[[#This Row],[COD SE]],PF_OCTUBRE,22,0),"0")</f>
        <v>6301.02</v>
      </c>
      <c r="EC245" s="76">
        <f>+IFERROR(VLOOKUP(Tabla1[[#This Row],[COD SE]],SALDO_ESC_2,7,0),0)</f>
        <v>0</v>
      </c>
      <c r="ED245" s="76">
        <f>+IFERROR(VLOOKUP(Tabla1[[#This Row],[COD SE]],SALDO_ESC_3,7,0),0)</f>
        <v>0</v>
      </c>
      <c r="EE245" s="76">
        <f>+Tabla1[[#This Row],[mto_pim]]-Tabla1[[#This Row],[TRANSF ESC2 ]]</f>
        <v>33601</v>
      </c>
      <c r="EF245" s="76">
        <f>+Tabla1[[#This Row],[mto_pim]]-Tabla1[[#This Row],[TRANFS ESC 3 ]]</f>
        <v>33601</v>
      </c>
      <c r="EG245" s="76">
        <f>+IFERROR(VLOOKUP(Tabla1[[#This Row],[COD SE]],HISTORICO,4,0),0)</f>
        <v>2334.33</v>
      </c>
      <c r="EH245" s="76">
        <f>+IFERROR(VLOOKUP(Tabla1[[#This Row],[COD SE]],HISTORICO,5,0),0)</f>
        <v>2333.33</v>
      </c>
      <c r="EI245" s="76">
        <f>+IFERROR(VLOOKUP(Tabla1[[#This Row],[COD SE]],HISTORICO,6,0),0)</f>
        <v>2333.33</v>
      </c>
      <c r="EJ245" s="76">
        <f>+IFERROR(VLOOKUP(Tabla1[[#This Row],[COD SE]],HISTORICO,7,0),0)</f>
        <v>2333.33</v>
      </c>
      <c r="EK245" s="76">
        <f>+IFERROR(VLOOKUP(Tabla1[[#This Row],[COD SE]],HISTORICO,8,0),0)</f>
        <v>2333.33</v>
      </c>
      <c r="EL245" s="76">
        <f>+IFERROR(VLOOKUP(Tabla1[[#This Row],[COD SE]],HISTORICO,9,0),0)</f>
        <v>2333.33</v>
      </c>
      <c r="EM245" s="76">
        <f>+IFERROR(VLOOKUP(Tabla1[[#This Row],[COD SE]],HISTORICO,10,0),0)</f>
        <v>2333.34</v>
      </c>
      <c r="EN245" s="76">
        <f>+IFERROR(VLOOKUP(Tabla1[[#This Row],[COD SE]],HISTORICO,11,0),0)</f>
        <v>2333.4</v>
      </c>
      <c r="EO245" s="76">
        <f>+IFERROR(VLOOKUP(Tabla1[[#This Row],[COD SE]],HISTORICO,12,0),0)</f>
        <v>0</v>
      </c>
      <c r="EP245" s="58">
        <f>+SUM(Tabla1[[#This Row],[EJECUTADO 01]:[EJECUTADO 03]])</f>
        <v>6999.99</v>
      </c>
      <c r="EQ245" s="58">
        <f>+SUM(Tabla1[[#This Row],[EJECUTADO 04]:[EJECUTADO 06]])</f>
        <v>6999.99</v>
      </c>
      <c r="ER245" s="58">
        <f>+SUM(Tabla1[[#This Row],[EJECUTADO 07]:[EJECUTADO 09]])</f>
        <v>7000</v>
      </c>
      <c r="ES245" s="58">
        <f>+SUM(Tabla1[[#This Row],[PF OCTUBRE]:[PF DICIEMBRE
]])</f>
        <v>12601.02</v>
      </c>
      <c r="ET245" s="58">
        <f>+SUM(Tabla1[[#This Row],[EJECUTADO 01]:[EJECUTADO 09]])</f>
        <v>20999.98</v>
      </c>
    </row>
    <row r="246" spans="1:150" x14ac:dyDescent="0.2">
      <c r="A246" s="369">
        <v>2025</v>
      </c>
      <c r="B246" s="369" t="s">
        <v>1969</v>
      </c>
      <c r="C246" s="369" t="s">
        <v>1970</v>
      </c>
      <c r="D246" s="369" t="s">
        <v>1971</v>
      </c>
      <c r="E246" s="369">
        <v>1650</v>
      </c>
      <c r="F246" s="369" t="s">
        <v>1599</v>
      </c>
      <c r="G246" s="369" t="s">
        <v>1999</v>
      </c>
      <c r="H246" s="369" t="s">
        <v>1606</v>
      </c>
      <c r="I246" s="369" t="s">
        <v>2000</v>
      </c>
      <c r="J246" s="369" t="s">
        <v>2056</v>
      </c>
      <c r="K246" s="369" t="s">
        <v>1975</v>
      </c>
      <c r="L246" s="369" t="s">
        <v>2034</v>
      </c>
      <c r="M246" s="369" t="s">
        <v>2038</v>
      </c>
      <c r="N246" s="369">
        <v>1</v>
      </c>
      <c r="O246" s="369" t="s">
        <v>2057</v>
      </c>
      <c r="P246" s="369" t="s">
        <v>2032</v>
      </c>
      <c r="Q246" s="369">
        <v>800</v>
      </c>
      <c r="R246" s="369">
        <v>0</v>
      </c>
      <c r="S246" s="369">
        <v>0</v>
      </c>
      <c r="T246" s="369">
        <v>0</v>
      </c>
      <c r="U246" s="369">
        <v>12</v>
      </c>
      <c r="V246" s="369" t="s">
        <v>1980</v>
      </c>
      <c r="W246" s="369" t="s">
        <v>1981</v>
      </c>
      <c r="X246" s="369" t="s">
        <v>1982</v>
      </c>
      <c r="Y246" s="369" t="s">
        <v>1983</v>
      </c>
      <c r="Z246" s="369" t="s">
        <v>1984</v>
      </c>
      <c r="AA246" s="369" t="s">
        <v>2004</v>
      </c>
      <c r="AB246" s="369" t="s">
        <v>1986</v>
      </c>
      <c r="AC246" s="369" t="s">
        <v>1672</v>
      </c>
      <c r="AD246" s="369" t="s">
        <v>1673</v>
      </c>
      <c r="AE246" s="369" t="s">
        <v>1678</v>
      </c>
      <c r="AF246" s="369" t="s">
        <v>1810</v>
      </c>
      <c r="AG246" s="369" t="s">
        <v>1812</v>
      </c>
      <c r="AH246" s="369">
        <v>1200</v>
      </c>
      <c r="AI246" s="369">
        <v>-1200</v>
      </c>
      <c r="AJ246" s="369">
        <v>0</v>
      </c>
      <c r="AK246" s="370">
        <v>0</v>
      </c>
      <c r="AL246" s="370">
        <v>0</v>
      </c>
      <c r="AM246" s="370">
        <v>0</v>
      </c>
      <c r="AN246" s="370">
        <v>0</v>
      </c>
      <c r="AO246" s="370">
        <v>0</v>
      </c>
      <c r="AP246" s="370">
        <v>0</v>
      </c>
      <c r="AQ246" s="370">
        <v>0</v>
      </c>
      <c r="AR246" s="370">
        <v>0</v>
      </c>
      <c r="AS246" s="370">
        <v>0</v>
      </c>
      <c r="AT246" s="370">
        <v>0</v>
      </c>
      <c r="AU246" s="370">
        <v>0</v>
      </c>
      <c r="AV246" s="370">
        <v>0</v>
      </c>
      <c r="AW246" s="370">
        <v>0</v>
      </c>
      <c r="AX246" s="370">
        <v>0</v>
      </c>
      <c r="AY246" s="370">
        <v>0</v>
      </c>
      <c r="AZ246" s="370">
        <v>0</v>
      </c>
      <c r="BA246" s="370">
        <v>0</v>
      </c>
      <c r="BB246" s="370">
        <v>0</v>
      </c>
      <c r="BC246" s="370">
        <v>0</v>
      </c>
      <c r="BD246" s="370">
        <v>0</v>
      </c>
      <c r="BE246" s="370">
        <v>0</v>
      </c>
      <c r="BF246" s="370">
        <v>0</v>
      </c>
      <c r="BG246" s="370">
        <v>0</v>
      </c>
      <c r="BH246" s="370">
        <v>0</v>
      </c>
      <c r="BI246" s="370">
        <v>0</v>
      </c>
      <c r="BJ246" s="370">
        <v>0</v>
      </c>
      <c r="BK246" s="370">
        <v>0</v>
      </c>
      <c r="BL246" s="370">
        <v>0</v>
      </c>
      <c r="BM246" s="370">
        <v>0</v>
      </c>
      <c r="BN246" s="370">
        <v>0</v>
      </c>
      <c r="BO246" s="370">
        <v>0</v>
      </c>
      <c r="BP246" s="370">
        <v>0</v>
      </c>
      <c r="BQ246" s="370">
        <v>0</v>
      </c>
      <c r="BR246" s="370">
        <v>0</v>
      </c>
      <c r="BS246" s="370">
        <v>0</v>
      </c>
      <c r="BT246" s="370">
        <v>0</v>
      </c>
      <c r="BU246" s="370">
        <v>0</v>
      </c>
      <c r="BV246" s="370">
        <v>0</v>
      </c>
      <c r="BW246" s="370">
        <v>0</v>
      </c>
      <c r="BX246" s="370">
        <v>0</v>
      </c>
      <c r="BY246" s="370">
        <v>0</v>
      </c>
      <c r="BZ246" s="370">
        <v>0</v>
      </c>
      <c r="CA246" s="370">
        <v>0</v>
      </c>
      <c r="CB246" s="370">
        <v>0</v>
      </c>
      <c r="CC246" s="370">
        <v>0</v>
      </c>
      <c r="CD246" s="370">
        <v>0</v>
      </c>
      <c r="CE246" s="370">
        <v>0</v>
      </c>
      <c r="CF246" s="370">
        <v>0</v>
      </c>
      <c r="CG246" s="370">
        <v>0</v>
      </c>
      <c r="CH246" s="370">
        <v>0</v>
      </c>
      <c r="CI246" s="48" t="s">
        <v>1987</v>
      </c>
      <c r="CJ246" s="48" t="s">
        <v>1991</v>
      </c>
      <c r="CK246" s="48" t="s">
        <v>1987</v>
      </c>
      <c r="CL246" s="48" t="s">
        <v>1989</v>
      </c>
      <c r="CM246" s="48" t="s">
        <v>2011</v>
      </c>
      <c r="CN246" s="48" t="s">
        <v>1992</v>
      </c>
      <c r="CO246" s="48" t="str">
        <f t="shared" si="57"/>
        <v>2.3.2.7.5.8</v>
      </c>
      <c r="CP246" s="48" t="str">
        <f>+VLOOKUP(Tabla1[[#This Row],[ESPECÍFICA]],CLASIFICADOR_,2,0)</f>
        <v>2.3.2.7.5.8 - CONTRIBUCIONES A LOS SEGUROS DE SALUD</v>
      </c>
      <c r="CQ246" s="48" t="str">
        <f>+VLOOKUP(Tabla1[[#This Row],[ESPECÍFICA]],CLASIFICADOR_,3,0)</f>
        <v>2.3.2.7 - SERVICIOS PROFESIONALES Y TECNICOS</v>
      </c>
      <c r="CR246" s="48" t="str">
        <f>+VLOOKUP(Tabla1[[#This Row],[ESPECÍFICA]],CLASIFICADOR_,4,0)</f>
        <v xml:space="preserve"> </v>
      </c>
      <c r="CS246" s="48">
        <f>+VLOOKUP(Tabla1[[#This Row],[ESPECÍFICA]],CLASIFICADOR_,5,0)</f>
        <v>0</v>
      </c>
      <c r="CT246" s="113" t="str">
        <f>+VLOOKUP(Tabla1[[#This Row],[ESPECÍFICA]],CLASIFICADOR_,6,0)</f>
        <v>N/R</v>
      </c>
      <c r="CU246" s="48" t="str">
        <f>+VLOOKUP(Tabla1[[#This Row],[ESPECÍFICA]],CLASIFICADOR_,7,0)</f>
        <v>N/R</v>
      </c>
      <c r="CV246" s="48">
        <f>+VLOOKUP(Tabla1[[#This Row],[ESPECÍFICA]],CLASIFICADOR_,8,0)</f>
        <v>0</v>
      </c>
      <c r="CW246" s="113" t="str">
        <f>+CONCATENATE("2.",Tabla1[[#This Row],[generica]])</f>
        <v>2.3.BIENES Y SERVICIOS</v>
      </c>
      <c r="CX246" s="48" t="str">
        <f t="shared" si="42"/>
        <v>0012-OAJ</v>
      </c>
      <c r="CY246" s="113" t="str">
        <f t="shared" si="43"/>
        <v>0012-OAJ</v>
      </c>
      <c r="CZ246" s="20" t="str">
        <f t="shared" si="44"/>
        <v>0012-OAJ</v>
      </c>
      <c r="DA246" s="113" t="str">
        <f>+CONCATENATE(Tabla1[[#This Row],[CC COMPLETO]],Tabla1[[#This Row],[ESPECÍFICA]])</f>
        <v>0012-OAJ2.3.2.7.5.8</v>
      </c>
      <c r="DB246" s="49">
        <f t="shared" si="45"/>
        <v>0</v>
      </c>
      <c r="DC246" s="49">
        <f t="shared" si="46"/>
        <v>0</v>
      </c>
      <c r="DD246" s="49">
        <f t="shared" si="47"/>
        <v>0</v>
      </c>
      <c r="DE246" s="49">
        <f t="shared" si="48"/>
        <v>0</v>
      </c>
      <c r="DF246" s="49">
        <f t="shared" si="49"/>
        <v>0</v>
      </c>
      <c r="DG246" s="49">
        <f t="shared" si="50"/>
        <v>0</v>
      </c>
      <c r="DH246" s="49">
        <f t="shared" si="51"/>
        <v>0</v>
      </c>
      <c r="DI246" s="50">
        <f t="shared" si="52"/>
        <v>0</v>
      </c>
      <c r="DJ246" s="78">
        <f>+SUM(Tabla1[[#This Row],[EJECUTADO 01]:[EJECUTADO 06]])</f>
        <v>0</v>
      </c>
      <c r="DK246" s="78">
        <f>+Tabla1[[#This Row],[mto_devenga_01]]</f>
        <v>0</v>
      </c>
      <c r="DL246" s="78">
        <f>+Tabla1[[#This Row],[mto_devenga_02]]</f>
        <v>0</v>
      </c>
      <c r="DM246" s="78">
        <f>+Tabla1[[#This Row],[mto_devenga_03]]</f>
        <v>0</v>
      </c>
      <c r="DN246" s="78">
        <f>+Tabla1[[#This Row],[mto_devenga_04]]</f>
        <v>0</v>
      </c>
      <c r="DO246" s="78">
        <f>+Tabla1[[#This Row],[mto_devenga_05]]</f>
        <v>0</v>
      </c>
      <c r="DP246" s="76">
        <f>+Tabla1[[#This Row],[mto_devenga_06]]</f>
        <v>0</v>
      </c>
      <c r="DQ246" s="76">
        <f>+Tabla1[[#This Row],[mto_devenga_07]]</f>
        <v>0</v>
      </c>
      <c r="DR246" s="76">
        <f>+Tabla1[[#This Row],[mto_devenga_08]]</f>
        <v>0</v>
      </c>
      <c r="DS246" s="76">
        <f>+Tabla1[[#This Row],[mto_devenga_09]]</f>
        <v>0</v>
      </c>
      <c r="DT246" s="76" t="str">
        <f>IFERROR(VLOOKUP(Tabla1[[#This Row],[COD SE]],PF_OCTUBRE,14,0),"0")</f>
        <v>0</v>
      </c>
      <c r="DU246" s="76" t="str">
        <f>IFERROR(VLOOKUP(Tabla1[[#This Row],[COD SE]],PF_OCTUBRE,15,0),"0")</f>
        <v>0</v>
      </c>
      <c r="DV246" s="76" t="str">
        <f>IFERROR(VLOOKUP(Tabla1[[#This Row],[COD SE]],PF_OCTUBRE,16,0),"0")</f>
        <v>0</v>
      </c>
      <c r="DW246" s="76">
        <f>+SUM(Tabla1[[#This Row],[EJECUTADO 01]:[PF DICIEMBRE
]])</f>
        <v>0</v>
      </c>
      <c r="DX246" s="76" t="str">
        <f>IFERROR(VLOOKUP(Tabla1[[#This Row],[COD SE]],PF_OCTUBRE,18,0),"0")</f>
        <v>0</v>
      </c>
      <c r="DY246" s="76" t="str">
        <f>IFERROR(VLOOKUP(Tabla1[[#This Row],[COD SE]],PF_OCTUBRE,19,0),"0")</f>
        <v>0</v>
      </c>
      <c r="DZ246" s="76" t="str">
        <f>IFERROR(VLOOKUP(Tabla1[[#This Row],[COD SE]],PF_OCTUBRE,20,0),"0")</f>
        <v>0</v>
      </c>
      <c r="EA246" s="76">
        <f>+Tabla1[[#This Row],[TOTAL EJEC REAL]]+Tabla1[[#This Row],[SALDO FINAL]]</f>
        <v>0</v>
      </c>
      <c r="EB246" s="76" t="str">
        <f>IFERROR(VLOOKUP(Tabla1[[#This Row],[COD SE]],PF_OCTUBRE,22,0),"0")</f>
        <v>0</v>
      </c>
      <c r="EC246" s="76">
        <f>+IFERROR(VLOOKUP(Tabla1[[#This Row],[COD SE]],SALDO_ESC_2,7,0),0)</f>
        <v>0</v>
      </c>
      <c r="ED246" s="76">
        <f>+IFERROR(VLOOKUP(Tabla1[[#This Row],[COD SE]],SALDO_ESC_3,7,0),0)</f>
        <v>0</v>
      </c>
      <c r="EE246" s="76">
        <f>+Tabla1[[#This Row],[mto_pim]]-Tabla1[[#This Row],[TRANSF ESC2 ]]</f>
        <v>0</v>
      </c>
      <c r="EF246" s="76">
        <f>+Tabla1[[#This Row],[mto_pim]]-Tabla1[[#This Row],[TRANFS ESC 3 ]]</f>
        <v>0</v>
      </c>
      <c r="EG246" s="76">
        <f>+IFERROR(VLOOKUP(Tabla1[[#This Row],[COD SE]],HISTORICO,4,0),0)</f>
        <v>0</v>
      </c>
      <c r="EH246" s="76">
        <f>+IFERROR(VLOOKUP(Tabla1[[#This Row],[COD SE]],HISTORICO,5,0),0)</f>
        <v>0</v>
      </c>
      <c r="EI246" s="76">
        <f>+IFERROR(VLOOKUP(Tabla1[[#This Row],[COD SE]],HISTORICO,6,0),0)</f>
        <v>0</v>
      </c>
      <c r="EJ246" s="76">
        <f>+IFERROR(VLOOKUP(Tabla1[[#This Row],[COD SE]],HISTORICO,7,0),0)</f>
        <v>0</v>
      </c>
      <c r="EK246" s="76">
        <f>+IFERROR(VLOOKUP(Tabla1[[#This Row],[COD SE]],HISTORICO,8,0),0)</f>
        <v>890</v>
      </c>
      <c r="EL246" s="76">
        <f>+IFERROR(VLOOKUP(Tabla1[[#This Row],[COD SE]],HISTORICO,9,0),0)</f>
        <v>890</v>
      </c>
      <c r="EM246" s="76">
        <f>+IFERROR(VLOOKUP(Tabla1[[#This Row],[COD SE]],HISTORICO,10,0),0)</f>
        <v>0</v>
      </c>
      <c r="EN246" s="76">
        <f>+IFERROR(VLOOKUP(Tabla1[[#This Row],[COD SE]],HISTORICO,11,0),0)</f>
        <v>0</v>
      </c>
      <c r="EO246" s="76">
        <f>+IFERROR(VLOOKUP(Tabla1[[#This Row],[COD SE]],HISTORICO,12,0),0)</f>
        <v>0</v>
      </c>
      <c r="EP246" s="58">
        <f>+SUM(Tabla1[[#This Row],[EJECUTADO 01]:[EJECUTADO 03]])</f>
        <v>0</v>
      </c>
      <c r="EQ246" s="58">
        <f>+SUM(Tabla1[[#This Row],[EJECUTADO 04]:[EJECUTADO 06]])</f>
        <v>0</v>
      </c>
      <c r="ER246" s="58">
        <f>+SUM(Tabla1[[#This Row],[EJECUTADO 07]:[EJECUTADO 09]])</f>
        <v>0</v>
      </c>
      <c r="ES246" s="58">
        <f>+SUM(Tabla1[[#This Row],[PF OCTUBRE]:[PF DICIEMBRE
]])</f>
        <v>0</v>
      </c>
      <c r="ET246" s="58">
        <f>+SUM(Tabla1[[#This Row],[EJECUTADO 01]:[EJECUTADO 09]])</f>
        <v>0</v>
      </c>
    </row>
    <row r="247" spans="1:150" x14ac:dyDescent="0.2">
      <c r="A247" s="369">
        <v>2025</v>
      </c>
      <c r="B247" s="369" t="s">
        <v>1969</v>
      </c>
      <c r="C247" s="369" t="s">
        <v>1970</v>
      </c>
      <c r="D247" s="369" t="s">
        <v>1971</v>
      </c>
      <c r="E247" s="369">
        <v>1650</v>
      </c>
      <c r="F247" s="369" t="s">
        <v>1599</v>
      </c>
      <c r="G247" s="369" t="s">
        <v>1999</v>
      </c>
      <c r="H247" s="369" t="s">
        <v>1606</v>
      </c>
      <c r="I247" s="369" t="s">
        <v>2000</v>
      </c>
      <c r="J247" s="369" t="s">
        <v>2056</v>
      </c>
      <c r="K247" s="369" t="s">
        <v>1975</v>
      </c>
      <c r="L247" s="369" t="s">
        <v>2034</v>
      </c>
      <c r="M247" s="369" t="s">
        <v>2038</v>
      </c>
      <c r="N247" s="369">
        <v>1</v>
      </c>
      <c r="O247" s="369" t="s">
        <v>2057</v>
      </c>
      <c r="P247" s="369" t="s">
        <v>2032</v>
      </c>
      <c r="Q247" s="369">
        <v>800</v>
      </c>
      <c r="R247" s="369">
        <v>0</v>
      </c>
      <c r="S247" s="369">
        <v>0</v>
      </c>
      <c r="T247" s="369">
        <v>0</v>
      </c>
      <c r="U247" s="369">
        <v>12</v>
      </c>
      <c r="V247" s="369" t="s">
        <v>1980</v>
      </c>
      <c r="W247" s="369" t="s">
        <v>1981</v>
      </c>
      <c r="X247" s="369" t="s">
        <v>1982</v>
      </c>
      <c r="Y247" s="369" t="s">
        <v>1983</v>
      </c>
      <c r="Z247" s="369" t="s">
        <v>1984</v>
      </c>
      <c r="AA247" s="369" t="s">
        <v>2004</v>
      </c>
      <c r="AB247" s="369" t="s">
        <v>1986</v>
      </c>
      <c r="AC247" s="369" t="s">
        <v>1656</v>
      </c>
      <c r="AD247" s="369" t="s">
        <v>1657</v>
      </c>
      <c r="AE247" s="369" t="s">
        <v>1660</v>
      </c>
      <c r="AF247" s="369" t="s">
        <v>1661</v>
      </c>
      <c r="AG247" s="369" t="s">
        <v>1663</v>
      </c>
      <c r="AH247" s="369">
        <v>499882</v>
      </c>
      <c r="AI247" s="369">
        <v>66802</v>
      </c>
      <c r="AJ247" s="369">
        <v>566684</v>
      </c>
      <c r="AK247" s="370">
        <v>404340.56</v>
      </c>
      <c r="AL247" s="370">
        <v>399904.27</v>
      </c>
      <c r="AM247" s="370">
        <v>24300</v>
      </c>
      <c r="AN247" s="370">
        <v>24300</v>
      </c>
      <c r="AO247" s="370">
        <v>24300</v>
      </c>
      <c r="AP247" s="370">
        <v>19863.71</v>
      </c>
      <c r="AQ247" s="370">
        <v>12650</v>
      </c>
      <c r="AR247" s="370">
        <v>14320</v>
      </c>
      <c r="AS247" s="370">
        <v>7000</v>
      </c>
      <c r="AT247" s="370">
        <v>12400</v>
      </c>
      <c r="AU247" s="370">
        <v>24100</v>
      </c>
      <c r="AV247" s="370">
        <v>24974.240000000002</v>
      </c>
      <c r="AW247" s="370">
        <v>0</v>
      </c>
      <c r="AX247" s="370">
        <v>0</v>
      </c>
      <c r="AY247" s="370">
        <v>24300</v>
      </c>
      <c r="AZ247" s="370">
        <v>24300</v>
      </c>
      <c r="BA247" s="370">
        <v>24300</v>
      </c>
      <c r="BB247" s="370">
        <v>24300</v>
      </c>
      <c r="BC247" s="370">
        <v>8617.7099999999991</v>
      </c>
      <c r="BD247" s="370">
        <v>14320</v>
      </c>
      <c r="BE247" s="370">
        <v>5982.29</v>
      </c>
      <c r="BF247" s="370">
        <v>12400</v>
      </c>
      <c r="BG247" s="370">
        <v>24100</v>
      </c>
      <c r="BH247" s="370">
        <v>24974.240000000002</v>
      </c>
      <c r="BI247" s="370">
        <v>0</v>
      </c>
      <c r="BJ247" s="370">
        <v>0</v>
      </c>
      <c r="BK247" s="370">
        <v>24300</v>
      </c>
      <c r="BL247" s="370">
        <v>24300</v>
      </c>
      <c r="BM247" s="370">
        <v>24300</v>
      </c>
      <c r="BN247" s="370">
        <v>21335.96</v>
      </c>
      <c r="BO247" s="370">
        <v>10968.04</v>
      </c>
      <c r="BP247" s="370">
        <v>14320</v>
      </c>
      <c r="BQ247" s="370">
        <v>6596</v>
      </c>
      <c r="BR247" s="370">
        <v>12400</v>
      </c>
      <c r="BS247" s="370">
        <v>24100</v>
      </c>
      <c r="BT247" s="370">
        <v>22927.64</v>
      </c>
      <c r="BU247" s="370">
        <v>0</v>
      </c>
      <c r="BV247" s="370">
        <v>0</v>
      </c>
      <c r="BW247" s="370">
        <v>24300</v>
      </c>
      <c r="BX247" s="370">
        <v>24300</v>
      </c>
      <c r="BY247" s="370">
        <v>24300</v>
      </c>
      <c r="BZ247" s="370">
        <v>23686.29</v>
      </c>
      <c r="CA247" s="370">
        <v>12650</v>
      </c>
      <c r="CB247" s="370">
        <v>14320</v>
      </c>
      <c r="CC247" s="370">
        <v>7000</v>
      </c>
      <c r="CD247" s="370">
        <v>12400</v>
      </c>
      <c r="CE247" s="370">
        <v>24100</v>
      </c>
      <c r="CF247" s="370">
        <v>22927.64</v>
      </c>
      <c r="CG247" s="370">
        <v>0</v>
      </c>
      <c r="CH247" s="370">
        <v>0</v>
      </c>
      <c r="CI247" s="48" t="s">
        <v>1987</v>
      </c>
      <c r="CJ247" s="48" t="s">
        <v>1990</v>
      </c>
      <c r="CK247" s="48" t="s">
        <v>1990</v>
      </c>
      <c r="CL247" s="48" t="s">
        <v>2010</v>
      </c>
      <c r="CM247" s="48" t="s">
        <v>1990</v>
      </c>
      <c r="CN247" s="48" t="s">
        <v>1987</v>
      </c>
      <c r="CO247" s="10" t="str">
        <f>+CONCATENATE(CI247,".",CJ247,".",CK247,".",CL247,".",CM247,".",CN247)</f>
        <v>2.1.1.13.1.2</v>
      </c>
      <c r="CP247" s="10" t="str">
        <f>+VLOOKUP(Tabla1[[#This Row],[ESPECÍFICA]],CLASIFICADOR_,2,0)</f>
        <v>2.1.1.13.1.2 - CONTRATO ADMINISTRATIVO DE SERVICIOS - TRANSITORIO</v>
      </c>
      <c r="CQ247" s="10" t="str">
        <f>+VLOOKUP(Tabla1[[#This Row],[ESPECÍFICA]],CLASIFICADOR_,3,0)</f>
        <v>01.CAS</v>
      </c>
      <c r="CR247" s="10" t="str">
        <f>+VLOOKUP(Tabla1[[#This Row],[ESPECÍFICA]],CLASIFICADOR_,4,0)</f>
        <v xml:space="preserve"> </v>
      </c>
      <c r="CS247" s="10">
        <f>+VLOOKUP(Tabla1[[#This Row],[ESPECÍFICA]],CLASIFICADOR_,5,0)</f>
        <v>0</v>
      </c>
      <c r="CT247" s="5" t="str">
        <f>+VLOOKUP(Tabla1[[#This Row],[ESPECÍFICA]],CLASIFICADOR_,6,0)</f>
        <v>N/R</v>
      </c>
      <c r="CU247" s="10" t="str">
        <f>+VLOOKUP(Tabla1[[#This Row],[ESPECÍFICA]],CLASIFICADOR_,7,0)</f>
        <v>N/R</v>
      </c>
      <c r="CV247" s="10">
        <f>+VLOOKUP(Tabla1[[#This Row],[ESPECÍFICA]],CLASIFICADOR_,8,0)</f>
        <v>0</v>
      </c>
      <c r="CW247" s="113" t="str">
        <f>+CONCATENATE("2.",Tabla1[[#This Row],[generica]])</f>
        <v>2.1.PERSONAL Y OBLIGACIONES SOCIALES</v>
      </c>
      <c r="CX247" s="10" t="str">
        <f t="shared" si="42"/>
        <v>0012-OAJ</v>
      </c>
      <c r="CY247" s="5" t="str">
        <f t="shared" si="43"/>
        <v>0012-OAJ</v>
      </c>
      <c r="CZ247" t="str">
        <f t="shared" si="44"/>
        <v>0012-OAJ</v>
      </c>
      <c r="DA247" s="113" t="str">
        <f>+CONCATENATE(Tabla1[[#This Row],[CC COMPLETO]],Tabla1[[#This Row],[ESPECÍFICA]])</f>
        <v>0012-OAJ2.1.1.13.1.2</v>
      </c>
      <c r="DB247" s="11">
        <f t="shared" si="45"/>
        <v>188207.94999999998</v>
      </c>
      <c r="DC247" s="11">
        <f t="shared" si="46"/>
        <v>187594.23999999999</v>
      </c>
      <c r="DD247" s="11">
        <f t="shared" si="47"/>
        <v>185547.64</v>
      </c>
      <c r="DE247" s="11">
        <f t="shared" si="48"/>
        <v>162343.44</v>
      </c>
      <c r="DF247" s="11">
        <f t="shared" si="49"/>
        <v>4436.289999999979</v>
      </c>
      <c r="DG247" s="11">
        <f t="shared" si="50"/>
        <v>212310.03000000003</v>
      </c>
      <c r="DH247" s="11">
        <f t="shared" si="51"/>
        <v>379089.76</v>
      </c>
      <c r="DI247" s="12">
        <f t="shared" si="52"/>
        <v>0.37527704538271028</v>
      </c>
      <c r="DJ247" s="77">
        <f>+SUM(Tabla1[[#This Row],[EJECUTADO 01]:[EJECUTADO 06]])</f>
        <v>120137.70999999999</v>
      </c>
      <c r="DK247" s="78">
        <f>+Tabla1[[#This Row],[mto_devenga_01]]</f>
        <v>24300</v>
      </c>
      <c r="DL247" s="78">
        <f>+Tabla1[[#This Row],[mto_devenga_02]]</f>
        <v>24300</v>
      </c>
      <c r="DM247" s="78">
        <f>+Tabla1[[#This Row],[mto_devenga_03]]</f>
        <v>24300</v>
      </c>
      <c r="DN247" s="78">
        <f>+Tabla1[[#This Row],[mto_devenga_04]]</f>
        <v>24300</v>
      </c>
      <c r="DO247" s="78">
        <f>+Tabla1[[#This Row],[mto_devenga_05]]</f>
        <v>8617.7099999999991</v>
      </c>
      <c r="DP247" s="76">
        <f>+Tabla1[[#This Row],[mto_devenga_06]]</f>
        <v>14320</v>
      </c>
      <c r="DQ247" s="76">
        <f>+Tabla1[[#This Row],[mto_devenga_07]]</f>
        <v>5982.29</v>
      </c>
      <c r="DR247" s="76">
        <f>+Tabla1[[#This Row],[mto_devenga_08]]</f>
        <v>12400</v>
      </c>
      <c r="DS247" s="76">
        <f>+Tabla1[[#This Row],[mto_devenga_09]]</f>
        <v>24100</v>
      </c>
      <c r="DT247" s="76">
        <f>IFERROR(VLOOKUP(Tabla1[[#This Row],[COD SE]],PF_OCTUBRE,14,0),"0")</f>
        <v>25264.19</v>
      </c>
      <c r="DU247" s="76">
        <f>IFERROR(VLOOKUP(Tabla1[[#This Row],[COD SE]],PF_OCTUBRE,15,0),"0")</f>
        <v>25264.19</v>
      </c>
      <c r="DV247" s="76">
        <f>IFERROR(VLOOKUP(Tabla1[[#This Row],[COD SE]],PF_OCTUBRE,16,0),"0")</f>
        <v>25264.19</v>
      </c>
      <c r="DW247" s="76">
        <f>+SUM(Tabla1[[#This Row],[EJECUTADO 01]:[PF DICIEMBRE
]])</f>
        <v>238412.57</v>
      </c>
      <c r="DX247" s="76">
        <f>IFERROR(VLOOKUP(Tabla1[[#This Row],[COD SE]],PF_OCTUBRE,18,0),"0")</f>
        <v>0</v>
      </c>
      <c r="DY247" s="76">
        <f>IFERROR(VLOOKUP(Tabla1[[#This Row],[COD SE]],PF_OCTUBRE,19,0),"0")</f>
        <v>328271.43000000005</v>
      </c>
      <c r="DZ247" s="76">
        <f>IFERROR(VLOOKUP(Tabla1[[#This Row],[COD SE]],PF_OCTUBRE,20,0),"0")</f>
        <v>328271.43000000005</v>
      </c>
      <c r="EA247" s="76">
        <f>+Tabla1[[#This Row],[TOTAL EJEC REAL]]+Tabla1[[#This Row],[SALDO FINAL]]</f>
        <v>566684</v>
      </c>
      <c r="EB247" s="76">
        <f>IFERROR(VLOOKUP(Tabla1[[#This Row],[COD SE]],PF_OCTUBRE,22,0),"0")</f>
        <v>353535.62</v>
      </c>
      <c r="EC247" s="76">
        <f>+IFERROR(VLOOKUP(Tabla1[[#This Row],[COD SE]],SALDO_ESC_2,7,0),0)</f>
        <v>0</v>
      </c>
      <c r="ED247" s="76">
        <f>+IFERROR(VLOOKUP(Tabla1[[#This Row],[COD SE]],SALDO_ESC_3,7,0),0)</f>
        <v>328271.43000000005</v>
      </c>
      <c r="EE247" s="76">
        <f>+Tabla1[[#This Row],[mto_pim]]-Tabla1[[#This Row],[TRANSF ESC2 ]]</f>
        <v>566684</v>
      </c>
      <c r="EF247" s="76">
        <f>+Tabla1[[#This Row],[mto_pim]]-Tabla1[[#This Row],[TRANFS ESC 3 ]]</f>
        <v>238412.56999999995</v>
      </c>
      <c r="EG247" s="76">
        <f>+IFERROR(VLOOKUP(Tabla1[[#This Row],[COD SE]],HISTORICO,4,0),0)</f>
        <v>41856.76</v>
      </c>
      <c r="EH247" s="76">
        <f>+IFERROR(VLOOKUP(Tabla1[[#This Row],[COD SE]],HISTORICO,5,0),0)</f>
        <v>24528.38</v>
      </c>
      <c r="EI247" s="76">
        <f>+IFERROR(VLOOKUP(Tabla1[[#This Row],[COD SE]],HISTORICO,6,0),0)</f>
        <v>41856.76</v>
      </c>
      <c r="EJ247" s="76">
        <f>+IFERROR(VLOOKUP(Tabla1[[#This Row],[COD SE]],HISTORICO,7,0),0)</f>
        <v>24528.38</v>
      </c>
      <c r="EK247" s="76">
        <f>+IFERROR(VLOOKUP(Tabla1[[#This Row],[COD SE]],HISTORICO,8,0),0)</f>
        <v>24528.38</v>
      </c>
      <c r="EL247" s="76">
        <f>+IFERROR(VLOOKUP(Tabla1[[#This Row],[COD SE]],HISTORICO,9,0),0)</f>
        <v>16528.38</v>
      </c>
      <c r="EM247" s="76">
        <f>+IFERROR(VLOOKUP(Tabla1[[#This Row],[COD SE]],HISTORICO,10,0),0)</f>
        <v>7264.19</v>
      </c>
      <c r="EN247" s="76">
        <f>+IFERROR(VLOOKUP(Tabla1[[#This Row],[COD SE]],HISTORICO,11,0),0)</f>
        <v>11764.189999999999</v>
      </c>
      <c r="EO247" s="76">
        <f>+IFERROR(VLOOKUP(Tabla1[[#This Row],[COD SE]],HISTORICO,12,0),0)</f>
        <v>25264.19</v>
      </c>
      <c r="EP247" s="58">
        <f>+SUM(Tabla1[[#This Row],[EJECUTADO 01]:[EJECUTADO 03]])</f>
        <v>72900</v>
      </c>
      <c r="EQ247" s="58">
        <f>+SUM(Tabla1[[#This Row],[EJECUTADO 04]:[EJECUTADO 06]])</f>
        <v>47237.71</v>
      </c>
      <c r="ER247" s="58">
        <f>+SUM(Tabla1[[#This Row],[EJECUTADO 07]:[EJECUTADO 09]])</f>
        <v>42482.29</v>
      </c>
      <c r="ES247" s="58">
        <f>+SUM(Tabla1[[#This Row],[PF OCTUBRE]:[PF DICIEMBRE
]])</f>
        <v>75792.569999999992</v>
      </c>
      <c r="ET247" s="58">
        <f>+SUM(Tabla1[[#This Row],[EJECUTADO 01]:[EJECUTADO 09]])</f>
        <v>162620</v>
      </c>
    </row>
    <row r="248" spans="1:150" x14ac:dyDescent="0.2">
      <c r="A248" s="369">
        <v>2025</v>
      </c>
      <c r="B248" s="369" t="s">
        <v>1969</v>
      </c>
      <c r="C248" s="369" t="s">
        <v>1970</v>
      </c>
      <c r="D248" s="369" t="s">
        <v>1971</v>
      </c>
      <c r="E248" s="369">
        <v>1650</v>
      </c>
      <c r="F248" s="369" t="s">
        <v>1599</v>
      </c>
      <c r="G248" s="369" t="s">
        <v>1999</v>
      </c>
      <c r="H248" s="369" t="s">
        <v>1606</v>
      </c>
      <c r="I248" s="369" t="s">
        <v>2000</v>
      </c>
      <c r="J248" s="369" t="s">
        <v>2056</v>
      </c>
      <c r="K248" s="369" t="s">
        <v>1975</v>
      </c>
      <c r="L248" s="369" t="s">
        <v>2034</v>
      </c>
      <c r="M248" s="369" t="s">
        <v>2038</v>
      </c>
      <c r="N248" s="369">
        <v>1</v>
      </c>
      <c r="O248" s="369" t="s">
        <v>2057</v>
      </c>
      <c r="P248" s="369" t="s">
        <v>2032</v>
      </c>
      <c r="Q248" s="369">
        <v>800</v>
      </c>
      <c r="R248" s="369">
        <v>0</v>
      </c>
      <c r="S248" s="369">
        <v>0</v>
      </c>
      <c r="T248" s="369">
        <v>0</v>
      </c>
      <c r="U248" s="369">
        <v>12</v>
      </c>
      <c r="V248" s="369" t="s">
        <v>1980</v>
      </c>
      <c r="W248" s="369" t="s">
        <v>1981</v>
      </c>
      <c r="X248" s="369" t="s">
        <v>1982</v>
      </c>
      <c r="Y248" s="369" t="s">
        <v>1983</v>
      </c>
      <c r="Z248" s="369" t="s">
        <v>1984</v>
      </c>
      <c r="AA248" s="369" t="s">
        <v>2004</v>
      </c>
      <c r="AB248" s="369" t="s">
        <v>1986</v>
      </c>
      <c r="AC248" s="369" t="s">
        <v>1672</v>
      </c>
      <c r="AD248" s="369" t="s">
        <v>1684</v>
      </c>
      <c r="AE248" s="369" t="s">
        <v>1685</v>
      </c>
      <c r="AF248" s="369" t="s">
        <v>1686</v>
      </c>
      <c r="AG248" s="369" t="s">
        <v>1687</v>
      </c>
      <c r="AH248" s="369">
        <v>0</v>
      </c>
      <c r="AI248" s="369">
        <v>2760</v>
      </c>
      <c r="AJ248" s="369">
        <v>2760</v>
      </c>
      <c r="AK248" s="370">
        <v>2760</v>
      </c>
      <c r="AL248" s="370">
        <v>2760</v>
      </c>
      <c r="AM248" s="370">
        <v>0</v>
      </c>
      <c r="AN248" s="370">
        <v>2760</v>
      </c>
      <c r="AO248" s="370">
        <v>0</v>
      </c>
      <c r="AP248" s="370">
        <v>0</v>
      </c>
      <c r="AQ248" s="370">
        <v>0</v>
      </c>
      <c r="AR248" s="370">
        <v>0</v>
      </c>
      <c r="AS248" s="370">
        <v>0</v>
      </c>
      <c r="AT248" s="370">
        <v>0</v>
      </c>
      <c r="AU248" s="370">
        <v>0</v>
      </c>
      <c r="AV248" s="370">
        <v>0</v>
      </c>
      <c r="AW248" s="370">
        <v>0</v>
      </c>
      <c r="AX248" s="370">
        <v>0</v>
      </c>
      <c r="AY248" s="370">
        <v>0</v>
      </c>
      <c r="AZ248" s="370">
        <v>2760</v>
      </c>
      <c r="BA248" s="370">
        <v>0</v>
      </c>
      <c r="BB248" s="370">
        <v>0</v>
      </c>
      <c r="BC248" s="370">
        <v>0</v>
      </c>
      <c r="BD248" s="370">
        <v>0</v>
      </c>
      <c r="BE248" s="370">
        <v>0</v>
      </c>
      <c r="BF248" s="370">
        <v>0</v>
      </c>
      <c r="BG248" s="370">
        <v>0</v>
      </c>
      <c r="BH248" s="370">
        <v>0</v>
      </c>
      <c r="BI248" s="370">
        <v>0</v>
      </c>
      <c r="BJ248" s="370">
        <v>0</v>
      </c>
      <c r="BK248" s="370">
        <v>0</v>
      </c>
      <c r="BL248" s="370">
        <v>0</v>
      </c>
      <c r="BM248" s="370">
        <v>2760</v>
      </c>
      <c r="BN248" s="370">
        <v>0</v>
      </c>
      <c r="BO248" s="370">
        <v>0</v>
      </c>
      <c r="BP248" s="370">
        <v>0</v>
      </c>
      <c r="BQ248" s="370">
        <v>0</v>
      </c>
      <c r="BR248" s="370">
        <v>0</v>
      </c>
      <c r="BS248" s="370">
        <v>0</v>
      </c>
      <c r="BT248" s="370">
        <v>0</v>
      </c>
      <c r="BU248" s="370">
        <v>0</v>
      </c>
      <c r="BV248" s="370">
        <v>0</v>
      </c>
      <c r="BW248" s="370">
        <v>0</v>
      </c>
      <c r="BX248" s="370">
        <v>2760</v>
      </c>
      <c r="BY248" s="370">
        <v>0</v>
      </c>
      <c r="BZ248" s="370">
        <v>0</v>
      </c>
      <c r="CA248" s="370">
        <v>0</v>
      </c>
      <c r="CB248" s="370">
        <v>0</v>
      </c>
      <c r="CC248" s="370">
        <v>0</v>
      </c>
      <c r="CD248" s="370">
        <v>0</v>
      </c>
      <c r="CE248" s="370">
        <v>0</v>
      </c>
      <c r="CF248" s="370">
        <v>0</v>
      </c>
      <c r="CG248" s="370">
        <v>0</v>
      </c>
      <c r="CH248" s="370">
        <v>0</v>
      </c>
      <c r="CI248" s="48" t="s">
        <v>1987</v>
      </c>
      <c r="CJ248" s="48" t="s">
        <v>1991</v>
      </c>
      <c r="CK248" s="48" t="s">
        <v>1990</v>
      </c>
      <c r="CL248" s="48" t="s">
        <v>1998</v>
      </c>
      <c r="CM248" s="48" t="s">
        <v>1990</v>
      </c>
      <c r="CN248" s="48" t="s">
        <v>1991</v>
      </c>
      <c r="CO248" s="48" t="str">
        <f>+CONCATENATE(CI248,".",CJ248,".",CK248,".",CL248,".",CM248,".",CN248)</f>
        <v>2.3.1.99.1.3</v>
      </c>
      <c r="CP248" s="48" t="str">
        <f>+VLOOKUP(Tabla1[[#This Row],[ESPECÍFICA]],CLASIFICADOR_,2,0)</f>
        <v>2.3.1.99.1.3 - LIBROS, DIARIOS, REVISTAS Y OTROS BIENES IMPRESOS NO VINCULADOS A ENSEÑANZA</v>
      </c>
      <c r="CQ248" s="48" t="str">
        <f>+VLOOKUP(Tabla1[[#This Row],[ESPECÍFICA]],CLASIFICADOR_,3,0)</f>
        <v>2.3.1.99 - COMPRA DE OTROS BIENES</v>
      </c>
      <c r="CR248" s="48" t="str">
        <f>+VLOOKUP(Tabla1[[#This Row],[ESPECÍFICA]],CLASIFICADOR_,4,0)</f>
        <v xml:space="preserve"> </v>
      </c>
      <c r="CS248" s="48">
        <f>+VLOOKUP(Tabla1[[#This Row],[ESPECÍFICA]],CLASIFICADOR_,5,0)</f>
        <v>0</v>
      </c>
      <c r="CT248" s="113" t="str">
        <f>+VLOOKUP(Tabla1[[#This Row],[ESPECÍFICA]],CLASIFICADOR_,6,0)</f>
        <v>N/R</v>
      </c>
      <c r="CU248" s="48" t="str">
        <f>+VLOOKUP(Tabla1[[#This Row],[ESPECÍFICA]],CLASIFICADOR_,7,0)</f>
        <v>N/R</v>
      </c>
      <c r="CV248" s="48">
        <f>+VLOOKUP(Tabla1[[#This Row],[ESPECÍFICA]],CLASIFICADOR_,8,0)</f>
        <v>0</v>
      </c>
      <c r="CW248" s="113" t="str">
        <f>+CONCATENATE("2.",Tabla1[[#This Row],[generica]])</f>
        <v>2.3.BIENES Y SERVICIOS</v>
      </c>
      <c r="CX248" s="48" t="str">
        <f t="shared" si="42"/>
        <v>0012-OAJ</v>
      </c>
      <c r="CY248" s="113" t="str">
        <f t="shared" si="43"/>
        <v>0012-OAJ</v>
      </c>
      <c r="CZ248" s="20" t="str">
        <f t="shared" si="44"/>
        <v>0012-OAJ</v>
      </c>
      <c r="DA248" s="113" t="str">
        <f>+CONCATENATE(Tabla1[[#This Row],[CC COMPLETO]],Tabla1[[#This Row],[ESPECÍFICA]])</f>
        <v>0012-OAJ2.3.1.99.1.3</v>
      </c>
      <c r="DB248" s="49">
        <f t="shared" si="45"/>
        <v>2760</v>
      </c>
      <c r="DC248" s="49">
        <f t="shared" si="46"/>
        <v>2760</v>
      </c>
      <c r="DD248" s="49">
        <f t="shared" si="47"/>
        <v>2760</v>
      </c>
      <c r="DE248" s="49">
        <f t="shared" si="48"/>
        <v>0</v>
      </c>
      <c r="DF248" s="49">
        <f t="shared" si="49"/>
        <v>0</v>
      </c>
      <c r="DG248" s="49">
        <f t="shared" si="50"/>
        <v>0</v>
      </c>
      <c r="DH248" s="49">
        <f t="shared" si="51"/>
        <v>0</v>
      </c>
      <c r="DI248" s="50">
        <f t="shared" si="52"/>
        <v>0</v>
      </c>
      <c r="DJ248" s="78">
        <f>+SUM(Tabla1[[#This Row],[EJECUTADO 01]:[EJECUTADO 06]])</f>
        <v>2760</v>
      </c>
      <c r="DK248" s="78">
        <f>+Tabla1[[#This Row],[mto_devenga_01]]</f>
        <v>0</v>
      </c>
      <c r="DL248" s="78">
        <f>+Tabla1[[#This Row],[mto_devenga_02]]</f>
        <v>2760</v>
      </c>
      <c r="DM248" s="78">
        <f>+Tabla1[[#This Row],[mto_devenga_03]]</f>
        <v>0</v>
      </c>
      <c r="DN248" s="78">
        <f>+Tabla1[[#This Row],[mto_devenga_04]]</f>
        <v>0</v>
      </c>
      <c r="DO248" s="78">
        <f>+Tabla1[[#This Row],[mto_devenga_05]]</f>
        <v>0</v>
      </c>
      <c r="DP248" s="76">
        <f>+Tabla1[[#This Row],[mto_devenga_06]]</f>
        <v>0</v>
      </c>
      <c r="DQ248" s="76">
        <f>+Tabla1[[#This Row],[mto_devenga_07]]</f>
        <v>0</v>
      </c>
      <c r="DR248" s="76">
        <f>+Tabla1[[#This Row],[mto_devenga_08]]</f>
        <v>0</v>
      </c>
      <c r="DS248" s="76">
        <f>+Tabla1[[#This Row],[mto_devenga_09]]</f>
        <v>0</v>
      </c>
      <c r="DT248" s="76">
        <f>IFERROR(VLOOKUP(Tabla1[[#This Row],[COD SE]],PF_OCTUBRE,14,0),"0")</f>
        <v>0</v>
      </c>
      <c r="DU248" s="76">
        <f>IFERROR(VLOOKUP(Tabla1[[#This Row],[COD SE]],PF_OCTUBRE,15,0),"0")</f>
        <v>0</v>
      </c>
      <c r="DV248" s="76">
        <f>IFERROR(VLOOKUP(Tabla1[[#This Row],[COD SE]],PF_OCTUBRE,16,0),"0")</f>
        <v>0</v>
      </c>
      <c r="DW248" s="76">
        <f>+SUM(Tabla1[[#This Row],[EJECUTADO 01]:[PF DICIEMBRE
]])</f>
        <v>2760</v>
      </c>
      <c r="DX248" s="76">
        <f>IFERROR(VLOOKUP(Tabla1[[#This Row],[COD SE]],PF_OCTUBRE,18,0),"0")</f>
        <v>0</v>
      </c>
      <c r="DY248" s="76">
        <f>IFERROR(VLOOKUP(Tabla1[[#This Row],[COD SE]],PF_OCTUBRE,19,0),"0")</f>
        <v>0</v>
      </c>
      <c r="DZ248" s="76">
        <f>IFERROR(VLOOKUP(Tabla1[[#This Row],[COD SE]],PF_OCTUBRE,20,0),"0")</f>
        <v>0</v>
      </c>
      <c r="EA248" s="76">
        <f>+Tabla1[[#This Row],[TOTAL EJEC REAL]]+Tabla1[[#This Row],[SALDO FINAL]]</f>
        <v>2760</v>
      </c>
      <c r="EB248" s="76">
        <f>IFERROR(VLOOKUP(Tabla1[[#This Row],[COD SE]],PF_OCTUBRE,22,0),"0")</f>
        <v>0</v>
      </c>
      <c r="EC248" s="76">
        <f>+IFERROR(VLOOKUP(Tabla1[[#This Row],[COD SE]],SALDO_ESC_2,7,0),0)</f>
        <v>0</v>
      </c>
      <c r="ED248" s="76">
        <f>+IFERROR(VLOOKUP(Tabla1[[#This Row],[COD SE]],SALDO_ESC_3,7,0),0)</f>
        <v>0</v>
      </c>
      <c r="EE248" s="76">
        <f>+Tabla1[[#This Row],[mto_pim]]-Tabla1[[#This Row],[TRANSF ESC2 ]]</f>
        <v>2760</v>
      </c>
      <c r="EF248" s="76">
        <f>+Tabla1[[#This Row],[mto_pim]]-Tabla1[[#This Row],[TRANFS ESC 3 ]]</f>
        <v>2760</v>
      </c>
      <c r="EG248" s="76">
        <f>+IFERROR(VLOOKUP(Tabla1[[#This Row],[COD SE]],HISTORICO,4,0),0)</f>
        <v>0</v>
      </c>
      <c r="EH248" s="76">
        <f>+IFERROR(VLOOKUP(Tabla1[[#This Row],[COD SE]],HISTORICO,5,0),0)</f>
        <v>3147</v>
      </c>
      <c r="EI248" s="76">
        <f>+IFERROR(VLOOKUP(Tabla1[[#This Row],[COD SE]],HISTORICO,6,0),0)</f>
        <v>0</v>
      </c>
      <c r="EJ248" s="76">
        <f>+IFERROR(VLOOKUP(Tabla1[[#This Row],[COD SE]],HISTORICO,7,0),0)</f>
        <v>0</v>
      </c>
      <c r="EK248" s="76">
        <f>+IFERROR(VLOOKUP(Tabla1[[#This Row],[COD SE]],HISTORICO,8,0),0)</f>
        <v>0</v>
      </c>
      <c r="EL248" s="76">
        <f>+IFERROR(VLOOKUP(Tabla1[[#This Row],[COD SE]],HISTORICO,9,0),0)</f>
        <v>0</v>
      </c>
      <c r="EM248" s="76">
        <f>+IFERROR(VLOOKUP(Tabla1[[#This Row],[COD SE]],HISTORICO,10,0),0)</f>
        <v>0</v>
      </c>
      <c r="EN248" s="76">
        <f>+IFERROR(VLOOKUP(Tabla1[[#This Row],[COD SE]],HISTORICO,11,0),0)</f>
        <v>0</v>
      </c>
      <c r="EO248" s="76">
        <f>+IFERROR(VLOOKUP(Tabla1[[#This Row],[COD SE]],HISTORICO,12,0),0)</f>
        <v>0</v>
      </c>
      <c r="EP248" s="58">
        <f>+SUM(Tabla1[[#This Row],[EJECUTADO 01]:[EJECUTADO 03]])</f>
        <v>2760</v>
      </c>
      <c r="EQ248" s="58">
        <f>+SUM(Tabla1[[#This Row],[EJECUTADO 04]:[EJECUTADO 06]])</f>
        <v>0</v>
      </c>
      <c r="ER248" s="58">
        <f>+SUM(Tabla1[[#This Row],[EJECUTADO 07]:[EJECUTADO 09]])</f>
        <v>0</v>
      </c>
      <c r="ES248" s="58">
        <f>+SUM(Tabla1[[#This Row],[PF OCTUBRE]:[PF DICIEMBRE
]])</f>
        <v>0</v>
      </c>
      <c r="ET248" s="58">
        <f>+SUM(Tabla1[[#This Row],[EJECUTADO 01]:[EJECUTADO 09]])</f>
        <v>2760</v>
      </c>
    </row>
    <row r="249" spans="1:150" x14ac:dyDescent="0.2">
      <c r="A249" s="369">
        <v>2025</v>
      </c>
      <c r="B249" s="369" t="s">
        <v>1969</v>
      </c>
      <c r="C249" s="369" t="s">
        <v>1970</v>
      </c>
      <c r="D249" s="369" t="s">
        <v>1971</v>
      </c>
      <c r="E249" s="369">
        <v>1650</v>
      </c>
      <c r="F249" s="369" t="s">
        <v>1599</v>
      </c>
      <c r="G249" s="369" t="s">
        <v>1999</v>
      </c>
      <c r="H249" s="369" t="s">
        <v>1606</v>
      </c>
      <c r="I249" s="369" t="s">
        <v>2000</v>
      </c>
      <c r="J249" s="369" t="s">
        <v>2056</v>
      </c>
      <c r="K249" s="369" t="s">
        <v>1975</v>
      </c>
      <c r="L249" s="369" t="s">
        <v>2034</v>
      </c>
      <c r="M249" s="369" t="s">
        <v>2038</v>
      </c>
      <c r="N249" s="369">
        <v>1</v>
      </c>
      <c r="O249" s="369" t="s">
        <v>2057</v>
      </c>
      <c r="P249" s="369" t="s">
        <v>2032</v>
      </c>
      <c r="Q249" s="369">
        <v>800</v>
      </c>
      <c r="R249" s="369">
        <v>0</v>
      </c>
      <c r="S249" s="369">
        <v>0</v>
      </c>
      <c r="T249" s="369">
        <v>0</v>
      </c>
      <c r="U249" s="369">
        <v>12</v>
      </c>
      <c r="V249" s="369" t="s">
        <v>1980</v>
      </c>
      <c r="W249" s="369" t="s">
        <v>1981</v>
      </c>
      <c r="X249" s="369" t="s">
        <v>1982</v>
      </c>
      <c r="Y249" s="369" t="s">
        <v>1983</v>
      </c>
      <c r="Z249" s="369" t="s">
        <v>1984</v>
      </c>
      <c r="AA249" s="369" t="s">
        <v>2004</v>
      </c>
      <c r="AB249" s="369" t="s">
        <v>1986</v>
      </c>
      <c r="AC249" s="369" t="s">
        <v>1656</v>
      </c>
      <c r="AD249" s="369" t="s">
        <v>2006</v>
      </c>
      <c r="AE249" s="369" t="s">
        <v>2007</v>
      </c>
      <c r="AF249" s="369" t="s">
        <v>2007</v>
      </c>
      <c r="AG249" s="369" t="s">
        <v>2015</v>
      </c>
      <c r="AH249" s="369">
        <v>0</v>
      </c>
      <c r="AI249" s="369">
        <v>11188</v>
      </c>
      <c r="AJ249" s="369">
        <v>11188</v>
      </c>
      <c r="AK249" s="370">
        <v>11188</v>
      </c>
      <c r="AL249" s="370">
        <v>11188</v>
      </c>
      <c r="AM249" s="370">
        <v>0</v>
      </c>
      <c r="AN249" s="370">
        <v>0</v>
      </c>
      <c r="AO249" s="370">
        <v>0</v>
      </c>
      <c r="AP249" s="370">
        <v>0</v>
      </c>
      <c r="AQ249" s="370">
        <v>5849.52</v>
      </c>
      <c r="AR249" s="370">
        <v>0</v>
      </c>
      <c r="AS249" s="370">
        <v>5337.5</v>
      </c>
      <c r="AT249" s="370">
        <v>0</v>
      </c>
      <c r="AU249" s="370">
        <v>0</v>
      </c>
      <c r="AV249" s="370">
        <v>0</v>
      </c>
      <c r="AW249" s="370">
        <v>0</v>
      </c>
      <c r="AX249" s="370">
        <v>0</v>
      </c>
      <c r="AY249" s="370">
        <v>0</v>
      </c>
      <c r="AZ249" s="370">
        <v>0</v>
      </c>
      <c r="BA249" s="370">
        <v>0</v>
      </c>
      <c r="BB249" s="370">
        <v>0</v>
      </c>
      <c r="BC249" s="370">
        <v>5849.52</v>
      </c>
      <c r="BD249" s="370">
        <v>0</v>
      </c>
      <c r="BE249" s="370">
        <v>5337.5</v>
      </c>
      <c r="BF249" s="370">
        <v>0</v>
      </c>
      <c r="BG249" s="370">
        <v>0</v>
      </c>
      <c r="BH249" s="370">
        <v>0</v>
      </c>
      <c r="BI249" s="370">
        <v>0</v>
      </c>
      <c r="BJ249" s="370">
        <v>0</v>
      </c>
      <c r="BK249" s="370">
        <v>0</v>
      </c>
      <c r="BL249" s="370">
        <v>0</v>
      </c>
      <c r="BM249" s="370">
        <v>0</v>
      </c>
      <c r="BN249" s="370">
        <v>0</v>
      </c>
      <c r="BO249" s="370">
        <v>5849.52</v>
      </c>
      <c r="BP249" s="370">
        <v>0</v>
      </c>
      <c r="BQ249" s="370">
        <v>5337.5</v>
      </c>
      <c r="BR249" s="370">
        <v>0</v>
      </c>
      <c r="BS249" s="370">
        <v>0</v>
      </c>
      <c r="BT249" s="370">
        <v>0</v>
      </c>
      <c r="BU249" s="370">
        <v>0</v>
      </c>
      <c r="BV249" s="370">
        <v>0</v>
      </c>
      <c r="BW249" s="370">
        <v>0</v>
      </c>
      <c r="BX249" s="370">
        <v>0</v>
      </c>
      <c r="BY249" s="370">
        <v>0</v>
      </c>
      <c r="BZ249" s="370">
        <v>0</v>
      </c>
      <c r="CA249" s="370">
        <v>5849.52</v>
      </c>
      <c r="CB249" s="370">
        <v>0</v>
      </c>
      <c r="CC249" s="370">
        <v>5337.5</v>
      </c>
      <c r="CD249" s="370">
        <v>0</v>
      </c>
      <c r="CE249" s="370">
        <v>0</v>
      </c>
      <c r="CF249" s="370">
        <v>0</v>
      </c>
      <c r="CG249" s="370">
        <v>0</v>
      </c>
      <c r="CH249" s="370">
        <v>0</v>
      </c>
      <c r="CI249" s="48" t="s">
        <v>1987</v>
      </c>
      <c r="CJ249" s="48" t="s">
        <v>1990</v>
      </c>
      <c r="CK249" s="48" t="s">
        <v>1993</v>
      </c>
      <c r="CL249" s="48" t="s">
        <v>1990</v>
      </c>
      <c r="CM249" s="48" t="s">
        <v>1990</v>
      </c>
      <c r="CN249" s="48" t="s">
        <v>1989</v>
      </c>
      <c r="CO249" s="48" t="str">
        <f t="shared" ref="CO249:CO253" si="58">+CONCATENATE(CI249,".",CJ249,".",CK249,".",CL249,".",CM249,".",CN249)</f>
        <v>2.1.4.1.1.7</v>
      </c>
      <c r="CP249" s="48" t="str">
        <f>+VLOOKUP(Tabla1[[#This Row],[ESPECÍFICA]],CLASIFICADOR_,2,0)</f>
        <v>2.1.4.1.1.7 - VACACIONES TRUNCAS PERSONAL CAS</v>
      </c>
      <c r="CQ249" s="48" t="str">
        <f>+VLOOKUP(Tabla1[[#This Row],[ESPECÍFICA]],CLASIFICADOR_,3,0)</f>
        <v>01.CAS</v>
      </c>
      <c r="CR249" s="48" t="str">
        <f>+VLOOKUP(Tabla1[[#This Row],[ESPECÍFICA]],CLASIFICADOR_,4,0)</f>
        <v xml:space="preserve"> </v>
      </c>
      <c r="CS249" s="48">
        <f>+VLOOKUP(Tabla1[[#This Row],[ESPECÍFICA]],CLASIFICADOR_,5,0)</f>
        <v>0</v>
      </c>
      <c r="CT249" s="113" t="str">
        <f>+VLOOKUP(Tabla1[[#This Row],[ESPECÍFICA]],CLASIFICADOR_,6,0)</f>
        <v>N/R</v>
      </c>
      <c r="CU249" s="48" t="str">
        <f>+VLOOKUP(Tabla1[[#This Row],[ESPECÍFICA]],CLASIFICADOR_,7,0)</f>
        <v>N/R</v>
      </c>
      <c r="CV249" s="48">
        <f>+VLOOKUP(Tabla1[[#This Row],[ESPECÍFICA]],CLASIFICADOR_,8,0)</f>
        <v>0</v>
      </c>
      <c r="CW249" s="113" t="str">
        <f>+CONCATENATE("2.",Tabla1[[#This Row],[generica]])</f>
        <v>2.1.PERSONAL Y OBLIGACIONES SOCIALES</v>
      </c>
      <c r="CX249" s="48" t="str">
        <f t="shared" si="42"/>
        <v>0012-OAJ</v>
      </c>
      <c r="CY249" s="113" t="str">
        <f t="shared" si="43"/>
        <v>0012-OAJ</v>
      </c>
      <c r="CZ249" s="20" t="str">
        <f t="shared" si="44"/>
        <v>0012-OAJ</v>
      </c>
      <c r="DA249" s="113" t="str">
        <f>+CONCATENATE(Tabla1[[#This Row],[CC COMPLETO]],Tabla1[[#This Row],[ESPECÍFICA]])</f>
        <v>0012-OAJ2.1.4.1.1.7</v>
      </c>
      <c r="DB249" s="49">
        <f t="shared" si="45"/>
        <v>11187.02</v>
      </c>
      <c r="DC249" s="49">
        <f t="shared" si="46"/>
        <v>11187.02</v>
      </c>
      <c r="DD249" s="49">
        <f t="shared" si="47"/>
        <v>11187.02</v>
      </c>
      <c r="DE249" s="49">
        <f t="shared" si="48"/>
        <v>0</v>
      </c>
      <c r="DF249" s="49">
        <f t="shared" si="49"/>
        <v>0</v>
      </c>
      <c r="DG249" s="49">
        <f t="shared" si="50"/>
        <v>0.97999999999956344</v>
      </c>
      <c r="DH249" s="49">
        <f t="shared" si="51"/>
        <v>0.97999999999956344</v>
      </c>
      <c r="DI249" s="50">
        <f t="shared" si="52"/>
        <v>0</v>
      </c>
      <c r="DJ249" s="78">
        <f>+SUM(Tabla1[[#This Row],[EJECUTADO 01]:[EJECUTADO 06]])</f>
        <v>5849.52</v>
      </c>
      <c r="DK249" s="78">
        <f>+Tabla1[[#This Row],[mto_devenga_01]]</f>
        <v>0</v>
      </c>
      <c r="DL249" s="78">
        <f>+Tabla1[[#This Row],[mto_devenga_02]]</f>
        <v>0</v>
      </c>
      <c r="DM249" s="78">
        <f>+Tabla1[[#This Row],[mto_devenga_03]]</f>
        <v>0</v>
      </c>
      <c r="DN249" s="78">
        <f>+Tabla1[[#This Row],[mto_devenga_04]]</f>
        <v>0</v>
      </c>
      <c r="DO249" s="78">
        <f>+Tabla1[[#This Row],[mto_devenga_05]]</f>
        <v>5849.52</v>
      </c>
      <c r="DP249" s="76">
        <f>+Tabla1[[#This Row],[mto_devenga_06]]</f>
        <v>0</v>
      </c>
      <c r="DQ249" s="76">
        <f>+Tabla1[[#This Row],[mto_devenga_07]]</f>
        <v>5337.5</v>
      </c>
      <c r="DR249" s="76">
        <f>+Tabla1[[#This Row],[mto_devenga_08]]</f>
        <v>0</v>
      </c>
      <c r="DS249" s="76">
        <f>+Tabla1[[#This Row],[mto_devenga_09]]</f>
        <v>0</v>
      </c>
      <c r="DT249" s="76">
        <f>IFERROR(VLOOKUP(Tabla1[[#This Row],[COD SE]],PF_OCTUBRE,14,0),"0")</f>
        <v>0</v>
      </c>
      <c r="DU249" s="76">
        <f>IFERROR(VLOOKUP(Tabla1[[#This Row],[COD SE]],PF_OCTUBRE,15,0),"0")</f>
        <v>0</v>
      </c>
      <c r="DV249" s="76">
        <f>IFERROR(VLOOKUP(Tabla1[[#This Row],[COD SE]],PF_OCTUBRE,16,0),"0")</f>
        <v>0</v>
      </c>
      <c r="DW249" s="76">
        <f>+SUM(Tabla1[[#This Row],[EJECUTADO 01]:[PF DICIEMBRE
]])</f>
        <v>11187.02</v>
      </c>
      <c r="DX249" s="76">
        <f>IFERROR(VLOOKUP(Tabla1[[#This Row],[COD SE]],PF_OCTUBRE,18,0),"0")</f>
        <v>0</v>
      </c>
      <c r="DY249" s="76">
        <f>IFERROR(VLOOKUP(Tabla1[[#This Row],[COD SE]],PF_OCTUBRE,19,0),"0")</f>
        <v>0.98</v>
      </c>
      <c r="DZ249" s="76">
        <f>IFERROR(VLOOKUP(Tabla1[[#This Row],[COD SE]],PF_OCTUBRE,20,0),"0")</f>
        <v>0.98</v>
      </c>
      <c r="EA249" s="76">
        <f>+Tabla1[[#This Row],[TOTAL EJEC REAL]]+Tabla1[[#This Row],[SALDO FINAL]]</f>
        <v>11188</v>
      </c>
      <c r="EB249" s="76">
        <f>IFERROR(VLOOKUP(Tabla1[[#This Row],[COD SE]],PF_OCTUBRE,22,0),"0")</f>
        <v>0.98</v>
      </c>
      <c r="EC249" s="76">
        <f>+IFERROR(VLOOKUP(Tabla1[[#This Row],[COD SE]],SALDO_ESC_2,7,0),0)</f>
        <v>0</v>
      </c>
      <c r="ED249" s="76">
        <f>+IFERROR(VLOOKUP(Tabla1[[#This Row],[COD SE]],SALDO_ESC_3,7,0),0)</f>
        <v>0.98</v>
      </c>
      <c r="EE249" s="76">
        <f>+Tabla1[[#This Row],[mto_pim]]-Tabla1[[#This Row],[TRANSF ESC2 ]]</f>
        <v>11188</v>
      </c>
      <c r="EF249" s="76">
        <f>+Tabla1[[#This Row],[mto_pim]]-Tabla1[[#This Row],[TRANFS ESC 3 ]]</f>
        <v>11187.02</v>
      </c>
      <c r="EG249" s="76">
        <f>+IFERROR(VLOOKUP(Tabla1[[#This Row],[COD SE]],HISTORICO,4,0),0)</f>
        <v>0</v>
      </c>
      <c r="EH249" s="76">
        <f>+IFERROR(VLOOKUP(Tabla1[[#This Row],[COD SE]],HISTORICO,5,0),0)</f>
        <v>0</v>
      </c>
      <c r="EI249" s="76">
        <f>+IFERROR(VLOOKUP(Tabla1[[#This Row],[COD SE]],HISTORICO,6,0),0)</f>
        <v>0</v>
      </c>
      <c r="EJ249" s="76">
        <f>+IFERROR(VLOOKUP(Tabla1[[#This Row],[COD SE]],HISTORICO,7,0),0)</f>
        <v>0</v>
      </c>
      <c r="EK249" s="76">
        <f>+IFERROR(VLOOKUP(Tabla1[[#This Row],[COD SE]],HISTORICO,8,0),0)</f>
        <v>5850</v>
      </c>
      <c r="EL249" s="76">
        <f>+IFERROR(VLOOKUP(Tabla1[[#This Row],[COD SE]],HISTORICO,9,0),0)</f>
        <v>0</v>
      </c>
      <c r="EM249" s="76">
        <f>+IFERROR(VLOOKUP(Tabla1[[#This Row],[COD SE]],HISTORICO,10,0),0)</f>
        <v>0</v>
      </c>
      <c r="EN249" s="76">
        <f>+IFERROR(VLOOKUP(Tabla1[[#This Row],[COD SE]],HISTORICO,11,0),0)</f>
        <v>0</v>
      </c>
      <c r="EO249" s="76">
        <f>+IFERROR(VLOOKUP(Tabla1[[#This Row],[COD SE]],HISTORICO,12,0),0)</f>
        <v>0</v>
      </c>
      <c r="EP249" s="58">
        <f>+SUM(Tabla1[[#This Row],[EJECUTADO 01]:[EJECUTADO 03]])</f>
        <v>0</v>
      </c>
      <c r="EQ249" s="58">
        <f>+SUM(Tabla1[[#This Row],[EJECUTADO 04]:[EJECUTADO 06]])</f>
        <v>5849.52</v>
      </c>
      <c r="ER249" s="58">
        <f>+SUM(Tabla1[[#This Row],[EJECUTADO 07]:[EJECUTADO 09]])</f>
        <v>5337.5</v>
      </c>
      <c r="ES249" s="58">
        <f>+SUM(Tabla1[[#This Row],[PF OCTUBRE]:[PF DICIEMBRE
]])</f>
        <v>0</v>
      </c>
      <c r="ET249" s="58">
        <f>+SUM(Tabla1[[#This Row],[EJECUTADO 01]:[EJECUTADO 09]])</f>
        <v>11187.02</v>
      </c>
    </row>
    <row r="250" spans="1:150" x14ac:dyDescent="0.2">
      <c r="A250" s="369">
        <v>2025</v>
      </c>
      <c r="B250" s="369" t="s">
        <v>1969</v>
      </c>
      <c r="C250" s="369" t="s">
        <v>1970</v>
      </c>
      <c r="D250" s="369" t="s">
        <v>1971</v>
      </c>
      <c r="E250" s="369">
        <v>1650</v>
      </c>
      <c r="F250" s="369" t="s">
        <v>1599</v>
      </c>
      <c r="G250" s="369" t="s">
        <v>1999</v>
      </c>
      <c r="H250" s="369" t="s">
        <v>1606</v>
      </c>
      <c r="I250" s="369" t="s">
        <v>2000</v>
      </c>
      <c r="J250" s="369" t="s">
        <v>2056</v>
      </c>
      <c r="K250" s="369" t="s">
        <v>1975</v>
      </c>
      <c r="L250" s="369" t="s">
        <v>2034</v>
      </c>
      <c r="M250" s="369" t="s">
        <v>2038</v>
      </c>
      <c r="N250" s="369">
        <v>1</v>
      </c>
      <c r="O250" s="369" t="s">
        <v>2057</v>
      </c>
      <c r="P250" s="369" t="s">
        <v>2032</v>
      </c>
      <c r="Q250" s="369">
        <v>800</v>
      </c>
      <c r="R250" s="369">
        <v>0</v>
      </c>
      <c r="S250" s="369">
        <v>0</v>
      </c>
      <c r="T250" s="369">
        <v>0</v>
      </c>
      <c r="U250" s="369">
        <v>12</v>
      </c>
      <c r="V250" s="369" t="s">
        <v>1980</v>
      </c>
      <c r="W250" s="369" t="s">
        <v>1981</v>
      </c>
      <c r="X250" s="369" t="s">
        <v>1982</v>
      </c>
      <c r="Y250" s="369" t="s">
        <v>1983</v>
      </c>
      <c r="Z250" s="369" t="s">
        <v>1984</v>
      </c>
      <c r="AA250" s="369" t="s">
        <v>2004</v>
      </c>
      <c r="AB250" s="369" t="s">
        <v>1986</v>
      </c>
      <c r="AC250" s="369" t="s">
        <v>1656</v>
      </c>
      <c r="AD250" s="369" t="s">
        <v>1657</v>
      </c>
      <c r="AE250" s="369" t="s">
        <v>1658</v>
      </c>
      <c r="AF250" s="369" t="s">
        <v>1658</v>
      </c>
      <c r="AG250" s="369" t="s">
        <v>1659</v>
      </c>
      <c r="AH250" s="369">
        <v>0</v>
      </c>
      <c r="AI250" s="369">
        <v>166913</v>
      </c>
      <c r="AJ250" s="369">
        <v>166913</v>
      </c>
      <c r="AK250" s="370">
        <v>125184.95</v>
      </c>
      <c r="AL250" s="370">
        <v>125184.95</v>
      </c>
      <c r="AM250" s="370">
        <v>0</v>
      </c>
      <c r="AN250" s="370">
        <v>0</v>
      </c>
      <c r="AO250" s="370">
        <v>0</v>
      </c>
      <c r="AP250" s="370">
        <v>4602.38</v>
      </c>
      <c r="AQ250" s="370">
        <v>13807.14</v>
      </c>
      <c r="AR250" s="370">
        <v>13807.14</v>
      </c>
      <c r="AS250" s="370">
        <v>13807.14</v>
      </c>
      <c r="AT250" s="370">
        <v>13807.14</v>
      </c>
      <c r="AU250" s="370">
        <v>13807.14</v>
      </c>
      <c r="AV250" s="370">
        <v>13807.14</v>
      </c>
      <c r="AW250" s="370">
        <v>0</v>
      </c>
      <c r="AX250" s="370">
        <v>0</v>
      </c>
      <c r="AY250" s="370">
        <v>0</v>
      </c>
      <c r="AZ250" s="370">
        <v>0</v>
      </c>
      <c r="BA250" s="370">
        <v>0</v>
      </c>
      <c r="BB250" s="370">
        <v>4602.38</v>
      </c>
      <c r="BC250" s="370">
        <v>13807.14</v>
      </c>
      <c r="BD250" s="370">
        <v>13807.14</v>
      </c>
      <c r="BE250" s="370">
        <v>13807.14</v>
      </c>
      <c r="BF250" s="370">
        <v>13807.14</v>
      </c>
      <c r="BG250" s="370">
        <v>13807.14</v>
      </c>
      <c r="BH250" s="370">
        <v>13807.14</v>
      </c>
      <c r="BI250" s="370">
        <v>0</v>
      </c>
      <c r="BJ250" s="370">
        <v>0</v>
      </c>
      <c r="BK250" s="370">
        <v>0</v>
      </c>
      <c r="BL250" s="370">
        <v>0</v>
      </c>
      <c r="BM250" s="370">
        <v>0</v>
      </c>
      <c r="BN250" s="370">
        <v>0</v>
      </c>
      <c r="BO250" s="370">
        <v>18409.52</v>
      </c>
      <c r="BP250" s="370">
        <v>13807.14</v>
      </c>
      <c r="BQ250" s="370">
        <v>13807.14</v>
      </c>
      <c r="BR250" s="370">
        <v>13807.14</v>
      </c>
      <c r="BS250" s="370">
        <v>13807.14</v>
      </c>
      <c r="BT250" s="370">
        <v>12038.67</v>
      </c>
      <c r="BU250" s="370">
        <v>0</v>
      </c>
      <c r="BV250" s="370">
        <v>0</v>
      </c>
      <c r="BW250" s="370">
        <v>0</v>
      </c>
      <c r="BX250" s="370">
        <v>0</v>
      </c>
      <c r="BY250" s="370">
        <v>0</v>
      </c>
      <c r="BZ250" s="370">
        <v>4602.38</v>
      </c>
      <c r="CA250" s="370">
        <v>13807.14</v>
      </c>
      <c r="CB250" s="370">
        <v>13807.14</v>
      </c>
      <c r="CC250" s="370">
        <v>13807.14</v>
      </c>
      <c r="CD250" s="370">
        <v>13807.14</v>
      </c>
      <c r="CE250" s="370">
        <v>13807.14</v>
      </c>
      <c r="CF250" s="370">
        <v>12038.67</v>
      </c>
      <c r="CG250" s="370">
        <v>0</v>
      </c>
      <c r="CH250" s="370">
        <v>0</v>
      </c>
      <c r="CI250" s="48" t="s">
        <v>1987</v>
      </c>
      <c r="CJ250" s="48" t="s">
        <v>1990</v>
      </c>
      <c r="CK250" s="48" t="s">
        <v>1990</v>
      </c>
      <c r="CL250" s="48" t="s">
        <v>1990</v>
      </c>
      <c r="CM250" s="48" t="s">
        <v>1990</v>
      </c>
      <c r="CN250" s="48" t="s">
        <v>1992</v>
      </c>
      <c r="CO250" s="48" t="str">
        <f t="shared" si="58"/>
        <v>2.1.1.1.1.8</v>
      </c>
      <c r="CP250" s="48" t="str">
        <f>+VLOOKUP(Tabla1[[#This Row],[ESPECÍFICA]],CLASIFICADOR_,2,0)</f>
        <v>2.1.1.1.1.8 - PERSONAL DE LA LEY SERVIR (RÉGIMEN DEL SERVICIO CIVIL)</v>
      </c>
      <c r="CQ250" s="48" t="str">
        <f>+VLOOKUP(Tabla1[[#This Row],[ESPECÍFICA]],CLASIFICADOR_,3,0)</f>
        <v>02.SERVIR</v>
      </c>
      <c r="CR250" s="48" t="str">
        <f>+VLOOKUP(Tabla1[[#This Row],[ESPECÍFICA]],CLASIFICADOR_,4,0)</f>
        <v xml:space="preserve"> </v>
      </c>
      <c r="CS250" s="48">
        <f>+VLOOKUP(Tabla1[[#This Row],[ESPECÍFICA]],CLASIFICADOR_,5,0)</f>
        <v>0</v>
      </c>
      <c r="CT250" s="113" t="str">
        <f>+VLOOKUP(Tabla1[[#This Row],[ESPECÍFICA]],CLASIFICADOR_,6,0)</f>
        <v>N/R</v>
      </c>
      <c r="CU250" s="48" t="str">
        <f>+VLOOKUP(Tabla1[[#This Row],[ESPECÍFICA]],CLASIFICADOR_,7,0)</f>
        <v>N/R</v>
      </c>
      <c r="CV250" s="48">
        <f>+VLOOKUP(Tabla1[[#This Row],[ESPECÍFICA]],CLASIFICADOR_,8,0)</f>
        <v>0</v>
      </c>
      <c r="CW250" s="113" t="str">
        <f>+CONCATENATE("2.",Tabla1[[#This Row],[generica]])</f>
        <v>2.1.PERSONAL Y OBLIGACIONES SOCIALES</v>
      </c>
      <c r="CX250" s="48" t="str">
        <f t="shared" si="42"/>
        <v>0012-OAJ</v>
      </c>
      <c r="CY250" s="113" t="str">
        <f t="shared" si="43"/>
        <v>0012-OAJ</v>
      </c>
      <c r="CZ250" s="20" t="str">
        <f t="shared" si="44"/>
        <v>0012-OAJ</v>
      </c>
      <c r="DA250" s="113" t="str">
        <f>+CONCATENATE(Tabla1[[#This Row],[CC COMPLETO]],Tabla1[[#This Row],[ESPECÍFICA]])</f>
        <v>0012-OAJ2.1.1.1.1.8</v>
      </c>
      <c r="DB250" s="49">
        <f t="shared" si="45"/>
        <v>87445.22</v>
      </c>
      <c r="DC250" s="49">
        <f t="shared" si="46"/>
        <v>87445.22</v>
      </c>
      <c r="DD250" s="49">
        <f t="shared" si="47"/>
        <v>85676.75</v>
      </c>
      <c r="DE250" s="49">
        <f t="shared" si="48"/>
        <v>41728.050000000003</v>
      </c>
      <c r="DF250" s="49">
        <f t="shared" si="49"/>
        <v>0</v>
      </c>
      <c r="DG250" s="49">
        <f t="shared" si="50"/>
        <v>37739.729999999996</v>
      </c>
      <c r="DH250" s="49">
        <f t="shared" si="51"/>
        <v>79467.78</v>
      </c>
      <c r="DI250" s="50">
        <f t="shared" si="52"/>
        <v>0</v>
      </c>
      <c r="DJ250" s="78">
        <f>+SUM(Tabla1[[#This Row],[EJECUTADO 01]:[EJECUTADO 06]])</f>
        <v>32216.66</v>
      </c>
      <c r="DK250" s="78">
        <f>+Tabla1[[#This Row],[mto_devenga_01]]</f>
        <v>0</v>
      </c>
      <c r="DL250" s="78">
        <f>+Tabla1[[#This Row],[mto_devenga_02]]</f>
        <v>0</v>
      </c>
      <c r="DM250" s="78">
        <f>+Tabla1[[#This Row],[mto_devenga_03]]</f>
        <v>0</v>
      </c>
      <c r="DN250" s="78">
        <f>+Tabla1[[#This Row],[mto_devenga_04]]</f>
        <v>4602.38</v>
      </c>
      <c r="DO250" s="78">
        <f>+Tabla1[[#This Row],[mto_devenga_05]]</f>
        <v>13807.14</v>
      </c>
      <c r="DP250" s="76">
        <f>+Tabla1[[#This Row],[mto_devenga_06]]</f>
        <v>13807.14</v>
      </c>
      <c r="DQ250" s="76">
        <f>+Tabla1[[#This Row],[mto_devenga_07]]</f>
        <v>13807.14</v>
      </c>
      <c r="DR250" s="76">
        <f>+Tabla1[[#This Row],[mto_devenga_08]]</f>
        <v>13807.14</v>
      </c>
      <c r="DS250" s="76">
        <f>+Tabla1[[#This Row],[mto_devenga_09]]</f>
        <v>13807.14</v>
      </c>
      <c r="DT250" s="76">
        <f>IFERROR(VLOOKUP(Tabla1[[#This Row],[COD SE]],PF_OCTUBRE,14,0),"0")</f>
        <v>13909.35</v>
      </c>
      <c r="DU250" s="76">
        <f>IFERROR(VLOOKUP(Tabla1[[#This Row],[COD SE]],PF_OCTUBRE,15,0),"0")</f>
        <v>13909.35</v>
      </c>
      <c r="DV250" s="76">
        <f>IFERROR(VLOOKUP(Tabla1[[#This Row],[COD SE]],PF_OCTUBRE,16,0),"0")</f>
        <v>13909.349999999999</v>
      </c>
      <c r="DW250" s="76">
        <f>+SUM(Tabla1[[#This Row],[EJECUTADO 01]:[PF DICIEMBRE
]])</f>
        <v>115366.13</v>
      </c>
      <c r="DX250" s="76">
        <f>IFERROR(VLOOKUP(Tabla1[[#This Row],[COD SE]],PF_OCTUBRE,18,0),"0")</f>
        <v>0</v>
      </c>
      <c r="DY250" s="76">
        <f>IFERROR(VLOOKUP(Tabla1[[#This Row],[COD SE]],PF_OCTUBRE,19,0),"0")</f>
        <v>51546.87</v>
      </c>
      <c r="DZ250" s="76">
        <f>IFERROR(VLOOKUP(Tabla1[[#This Row],[COD SE]],PF_OCTUBRE,20,0),"0")</f>
        <v>51546.87</v>
      </c>
      <c r="EA250" s="76">
        <f>+Tabla1[[#This Row],[TOTAL EJEC REAL]]+Tabla1[[#This Row],[SALDO FINAL]]</f>
        <v>166913</v>
      </c>
      <c r="EB250" s="76">
        <f>IFERROR(VLOOKUP(Tabla1[[#This Row],[COD SE]],PF_OCTUBRE,22,0),"0")</f>
        <v>65456.22</v>
      </c>
      <c r="EC250" s="76">
        <f>+IFERROR(VLOOKUP(Tabla1[[#This Row],[COD SE]],SALDO_ESC_2,7,0),0)</f>
        <v>0</v>
      </c>
      <c r="ED250" s="76">
        <f>+IFERROR(VLOOKUP(Tabla1[[#This Row],[COD SE]],SALDO_ESC_3,7,0),0)</f>
        <v>51546.87</v>
      </c>
      <c r="EE250" s="76">
        <f>+Tabla1[[#This Row],[mto_pim]]-Tabla1[[#This Row],[TRANSF ESC2 ]]</f>
        <v>166913</v>
      </c>
      <c r="EF250" s="76">
        <f>+Tabla1[[#This Row],[mto_pim]]-Tabla1[[#This Row],[TRANFS ESC 3 ]]</f>
        <v>115366.13</v>
      </c>
      <c r="EG250" s="76">
        <f>+IFERROR(VLOOKUP(Tabla1[[#This Row],[COD SE]],HISTORICO,4,0),0)</f>
        <v>0</v>
      </c>
      <c r="EH250" s="76">
        <f>+IFERROR(VLOOKUP(Tabla1[[#This Row],[COD SE]],HISTORICO,5,0),0)</f>
        <v>0</v>
      </c>
      <c r="EI250" s="76">
        <f>+IFERROR(VLOOKUP(Tabla1[[#This Row],[COD SE]],HISTORICO,6,0),0)</f>
        <v>0</v>
      </c>
      <c r="EJ250" s="76">
        <f>+IFERROR(VLOOKUP(Tabla1[[#This Row],[COD SE]],HISTORICO,7,0),0)</f>
        <v>0</v>
      </c>
      <c r="EK250" s="76">
        <f>+IFERROR(VLOOKUP(Tabla1[[#This Row],[COD SE]],HISTORICO,8,0),0)</f>
        <v>0</v>
      </c>
      <c r="EL250" s="76">
        <f>+IFERROR(VLOOKUP(Tabla1[[#This Row],[COD SE]],HISTORICO,9,0),0)</f>
        <v>13909.35</v>
      </c>
      <c r="EM250" s="76">
        <f>+IFERROR(VLOOKUP(Tabla1[[#This Row],[COD SE]],HISTORICO,10,0),0)</f>
        <v>13909.35</v>
      </c>
      <c r="EN250" s="76">
        <f>+IFERROR(VLOOKUP(Tabla1[[#This Row],[COD SE]],HISTORICO,11,0),0)</f>
        <v>13909.35</v>
      </c>
      <c r="EO250" s="76">
        <f>+IFERROR(VLOOKUP(Tabla1[[#This Row],[COD SE]],HISTORICO,12,0),0)</f>
        <v>13909.35</v>
      </c>
      <c r="EP250" s="58">
        <f>+SUM(Tabla1[[#This Row],[EJECUTADO 01]:[EJECUTADO 03]])</f>
        <v>0</v>
      </c>
      <c r="EQ250" s="58">
        <f>+SUM(Tabla1[[#This Row],[EJECUTADO 04]:[EJECUTADO 06]])</f>
        <v>32216.66</v>
      </c>
      <c r="ER250" s="58">
        <f>+SUM(Tabla1[[#This Row],[EJECUTADO 07]:[EJECUTADO 09]])</f>
        <v>41421.42</v>
      </c>
      <c r="ES250" s="58">
        <f>+SUM(Tabla1[[#This Row],[PF OCTUBRE]:[PF DICIEMBRE
]])</f>
        <v>41728.050000000003</v>
      </c>
      <c r="ET250" s="58">
        <f>+SUM(Tabla1[[#This Row],[EJECUTADO 01]:[EJECUTADO 09]])</f>
        <v>73638.080000000002</v>
      </c>
    </row>
    <row r="251" spans="1:150" x14ac:dyDescent="0.2">
      <c r="A251" s="369">
        <v>2025</v>
      </c>
      <c r="B251" s="369" t="s">
        <v>1969</v>
      </c>
      <c r="C251" s="369" t="s">
        <v>1970</v>
      </c>
      <c r="D251" s="369" t="s">
        <v>1971</v>
      </c>
      <c r="E251" s="369">
        <v>1650</v>
      </c>
      <c r="F251" s="369" t="s">
        <v>1599</v>
      </c>
      <c r="G251" s="369" t="s">
        <v>1999</v>
      </c>
      <c r="H251" s="369" t="s">
        <v>1606</v>
      </c>
      <c r="I251" s="369" t="s">
        <v>2000</v>
      </c>
      <c r="J251" s="369" t="s">
        <v>2056</v>
      </c>
      <c r="K251" s="369" t="s">
        <v>1975</v>
      </c>
      <c r="L251" s="369" t="s">
        <v>2034</v>
      </c>
      <c r="M251" s="369" t="s">
        <v>2038</v>
      </c>
      <c r="N251" s="369">
        <v>1</v>
      </c>
      <c r="O251" s="369" t="s">
        <v>2057</v>
      </c>
      <c r="P251" s="369" t="s">
        <v>2032</v>
      </c>
      <c r="Q251" s="369">
        <v>800</v>
      </c>
      <c r="R251" s="369">
        <v>0</v>
      </c>
      <c r="S251" s="369">
        <v>0</v>
      </c>
      <c r="T251" s="369">
        <v>0</v>
      </c>
      <c r="U251" s="369">
        <v>12</v>
      </c>
      <c r="V251" s="369" t="s">
        <v>1980</v>
      </c>
      <c r="W251" s="369" t="s">
        <v>1981</v>
      </c>
      <c r="X251" s="369" t="s">
        <v>1982</v>
      </c>
      <c r="Y251" s="369" t="s">
        <v>1983</v>
      </c>
      <c r="Z251" s="369" t="s">
        <v>1984</v>
      </c>
      <c r="AA251" s="369" t="s">
        <v>2004</v>
      </c>
      <c r="AB251" s="369" t="s">
        <v>1986</v>
      </c>
      <c r="AC251" s="369" t="s">
        <v>1656</v>
      </c>
      <c r="AD251" s="369" t="s">
        <v>1657</v>
      </c>
      <c r="AE251" s="369" t="s">
        <v>1664</v>
      </c>
      <c r="AF251" s="369" t="s">
        <v>1665</v>
      </c>
      <c r="AG251" s="369" t="s">
        <v>1667</v>
      </c>
      <c r="AH251" s="369">
        <v>5400</v>
      </c>
      <c r="AI251" s="369">
        <v>0</v>
      </c>
      <c r="AJ251" s="369">
        <v>5400</v>
      </c>
      <c r="AK251" s="370">
        <v>4500</v>
      </c>
      <c r="AL251" s="370">
        <v>4500</v>
      </c>
      <c r="AM251" s="370">
        <v>0</v>
      </c>
      <c r="AN251" s="370">
        <v>0</v>
      </c>
      <c r="AO251" s="370">
        <v>0</v>
      </c>
      <c r="AP251" s="370">
        <v>0</v>
      </c>
      <c r="AQ251" s="370">
        <v>0</v>
      </c>
      <c r="AR251" s="370">
        <v>0</v>
      </c>
      <c r="AS251" s="370">
        <v>1350</v>
      </c>
      <c r="AT251" s="370">
        <v>0</v>
      </c>
      <c r="AU251" s="370">
        <v>0</v>
      </c>
      <c r="AV251" s="370">
        <v>0</v>
      </c>
      <c r="AW251" s="370">
        <v>0</v>
      </c>
      <c r="AX251" s="370">
        <v>0</v>
      </c>
      <c r="AY251" s="370">
        <v>0</v>
      </c>
      <c r="AZ251" s="370">
        <v>0</v>
      </c>
      <c r="BA251" s="370">
        <v>0</v>
      </c>
      <c r="BB251" s="370">
        <v>0</v>
      </c>
      <c r="BC251" s="370">
        <v>0</v>
      </c>
      <c r="BD251" s="370">
        <v>0</v>
      </c>
      <c r="BE251" s="370">
        <v>1350</v>
      </c>
      <c r="BF251" s="370">
        <v>0</v>
      </c>
      <c r="BG251" s="370">
        <v>0</v>
      </c>
      <c r="BH251" s="370">
        <v>0</v>
      </c>
      <c r="BI251" s="370">
        <v>0</v>
      </c>
      <c r="BJ251" s="370">
        <v>0</v>
      </c>
      <c r="BK251" s="370">
        <v>0</v>
      </c>
      <c r="BL251" s="370">
        <v>0</v>
      </c>
      <c r="BM251" s="370">
        <v>0</v>
      </c>
      <c r="BN251" s="370">
        <v>0</v>
      </c>
      <c r="BO251" s="370">
        <v>0</v>
      </c>
      <c r="BP251" s="370">
        <v>0</v>
      </c>
      <c r="BQ251" s="370">
        <v>1350</v>
      </c>
      <c r="BR251" s="370">
        <v>0</v>
      </c>
      <c r="BS251" s="370">
        <v>0</v>
      </c>
      <c r="BT251" s="370">
        <v>0</v>
      </c>
      <c r="BU251" s="370">
        <v>0</v>
      </c>
      <c r="BV251" s="370">
        <v>0</v>
      </c>
      <c r="BW251" s="370">
        <v>0</v>
      </c>
      <c r="BX251" s="370">
        <v>0</v>
      </c>
      <c r="BY251" s="370">
        <v>0</v>
      </c>
      <c r="BZ251" s="370">
        <v>0</v>
      </c>
      <c r="CA251" s="370">
        <v>0</v>
      </c>
      <c r="CB251" s="370">
        <v>0</v>
      </c>
      <c r="CC251" s="370">
        <v>1350</v>
      </c>
      <c r="CD251" s="370">
        <v>0</v>
      </c>
      <c r="CE251" s="370">
        <v>0</v>
      </c>
      <c r="CF251" s="370">
        <v>0</v>
      </c>
      <c r="CG251" s="370">
        <v>0</v>
      </c>
      <c r="CH251" s="370">
        <v>0</v>
      </c>
      <c r="CI251" s="48" t="s">
        <v>1987</v>
      </c>
      <c r="CJ251" s="48" t="s">
        <v>1990</v>
      </c>
      <c r="CK251" s="48" t="s">
        <v>1990</v>
      </c>
      <c r="CL251" s="48" t="s">
        <v>2005</v>
      </c>
      <c r="CM251" s="48" t="s">
        <v>1990</v>
      </c>
      <c r="CN251" s="48" t="s">
        <v>1993</v>
      </c>
      <c r="CO251" s="48" t="str">
        <f t="shared" si="58"/>
        <v>2.1.1.9.1.4</v>
      </c>
      <c r="CP251" s="48" t="str">
        <f>+VLOOKUP(Tabla1[[#This Row],[ESPECÍFICA]],CLASIFICADOR_,2,0)</f>
        <v>2.1.1.9.1.4 - AGUINALDOS DE CONTRATO ADMINISTRATIVO DE SERVICIOS</v>
      </c>
      <c r="CQ251" s="48" t="str">
        <f>+VLOOKUP(Tabla1[[#This Row],[ESPECÍFICA]],CLASIFICADOR_,3,0)</f>
        <v>01.CAS</v>
      </c>
      <c r="CR251" s="48" t="str">
        <f>+VLOOKUP(Tabla1[[#This Row],[ESPECÍFICA]],CLASIFICADOR_,4,0)</f>
        <v xml:space="preserve"> </v>
      </c>
      <c r="CS251" s="48">
        <f>+VLOOKUP(Tabla1[[#This Row],[ESPECÍFICA]],CLASIFICADOR_,5,0)</f>
        <v>0</v>
      </c>
      <c r="CT251" s="113" t="str">
        <f>+VLOOKUP(Tabla1[[#This Row],[ESPECÍFICA]],CLASIFICADOR_,6,0)</f>
        <v>N/R</v>
      </c>
      <c r="CU251" s="48" t="str">
        <f>+VLOOKUP(Tabla1[[#This Row],[ESPECÍFICA]],CLASIFICADOR_,7,0)</f>
        <v>N/R</v>
      </c>
      <c r="CV251" s="48">
        <f>+VLOOKUP(Tabla1[[#This Row],[ESPECÍFICA]],CLASIFICADOR_,8,0)</f>
        <v>0</v>
      </c>
      <c r="CW251" s="113" t="str">
        <f>+CONCATENATE("2.",Tabla1[[#This Row],[generica]])</f>
        <v>2.1.PERSONAL Y OBLIGACIONES SOCIALES</v>
      </c>
      <c r="CX251" s="48" t="str">
        <f t="shared" si="42"/>
        <v>0012-OAJ</v>
      </c>
      <c r="CY251" s="113" t="str">
        <f t="shared" si="43"/>
        <v>0012-OAJ</v>
      </c>
      <c r="CZ251" s="20" t="str">
        <f t="shared" si="44"/>
        <v>0012-OAJ</v>
      </c>
      <c r="DA251" s="113" t="str">
        <f>+CONCATENATE(Tabla1[[#This Row],[CC COMPLETO]],Tabla1[[#This Row],[ESPECÍFICA]])</f>
        <v>0012-OAJ2.1.1.9.1.4</v>
      </c>
      <c r="DB251" s="49">
        <f t="shared" si="45"/>
        <v>1350</v>
      </c>
      <c r="DC251" s="49">
        <f t="shared" si="46"/>
        <v>1350</v>
      </c>
      <c r="DD251" s="49">
        <f t="shared" si="47"/>
        <v>1350</v>
      </c>
      <c r="DE251" s="49">
        <f t="shared" si="48"/>
        <v>900</v>
      </c>
      <c r="DF251" s="49">
        <f t="shared" si="49"/>
        <v>0</v>
      </c>
      <c r="DG251" s="49">
        <f t="shared" si="50"/>
        <v>3150</v>
      </c>
      <c r="DH251" s="49">
        <f t="shared" si="51"/>
        <v>4050</v>
      </c>
      <c r="DI251" s="50">
        <f t="shared" si="52"/>
        <v>0.25</v>
      </c>
      <c r="DJ251" s="78">
        <f>+SUM(Tabla1[[#This Row],[EJECUTADO 01]:[EJECUTADO 06]])</f>
        <v>0</v>
      </c>
      <c r="DK251" s="78">
        <f>+Tabla1[[#This Row],[mto_devenga_01]]</f>
        <v>0</v>
      </c>
      <c r="DL251" s="78">
        <f>+Tabla1[[#This Row],[mto_devenga_02]]</f>
        <v>0</v>
      </c>
      <c r="DM251" s="78">
        <f>+Tabla1[[#This Row],[mto_devenga_03]]</f>
        <v>0</v>
      </c>
      <c r="DN251" s="78">
        <f>+Tabla1[[#This Row],[mto_devenga_04]]</f>
        <v>0</v>
      </c>
      <c r="DO251" s="78">
        <f>+Tabla1[[#This Row],[mto_devenga_05]]</f>
        <v>0</v>
      </c>
      <c r="DP251" s="76">
        <f>+Tabla1[[#This Row],[mto_devenga_06]]</f>
        <v>0</v>
      </c>
      <c r="DQ251" s="76">
        <f>+Tabla1[[#This Row],[mto_devenga_07]]</f>
        <v>1350</v>
      </c>
      <c r="DR251" s="76">
        <f>+Tabla1[[#This Row],[mto_devenga_08]]</f>
        <v>0</v>
      </c>
      <c r="DS251" s="76">
        <f>+Tabla1[[#This Row],[mto_devenga_09]]</f>
        <v>0</v>
      </c>
      <c r="DT251" s="76">
        <f>IFERROR(VLOOKUP(Tabla1[[#This Row],[COD SE]],PF_OCTUBRE,14,0),"0")</f>
        <v>0</v>
      </c>
      <c r="DU251" s="76">
        <f>IFERROR(VLOOKUP(Tabla1[[#This Row],[COD SE]],PF_OCTUBRE,15,0),"0")</f>
        <v>0</v>
      </c>
      <c r="DV251" s="76">
        <f>IFERROR(VLOOKUP(Tabla1[[#This Row],[COD SE]],PF_OCTUBRE,16,0),"0")</f>
        <v>2100</v>
      </c>
      <c r="DW251" s="76">
        <f>+SUM(Tabla1[[#This Row],[EJECUTADO 01]:[PF DICIEMBRE
]])</f>
        <v>3450</v>
      </c>
      <c r="DX251" s="76">
        <f>IFERROR(VLOOKUP(Tabla1[[#This Row],[COD SE]],PF_OCTUBRE,18,0),"0")</f>
        <v>0</v>
      </c>
      <c r="DY251" s="76">
        <f>IFERROR(VLOOKUP(Tabla1[[#This Row],[COD SE]],PF_OCTUBRE,19,0),"0")</f>
        <v>1950</v>
      </c>
      <c r="DZ251" s="76">
        <f>IFERROR(VLOOKUP(Tabla1[[#This Row],[COD SE]],PF_OCTUBRE,20,0),"0")</f>
        <v>1950</v>
      </c>
      <c r="EA251" s="76">
        <f>+Tabla1[[#This Row],[TOTAL EJEC REAL]]+Tabla1[[#This Row],[SALDO FINAL]]</f>
        <v>5400</v>
      </c>
      <c r="EB251" s="76">
        <f>IFERROR(VLOOKUP(Tabla1[[#This Row],[COD SE]],PF_OCTUBRE,22,0),"0")</f>
        <v>4050</v>
      </c>
      <c r="EC251" s="76">
        <f>+IFERROR(VLOOKUP(Tabla1[[#This Row],[COD SE]],SALDO_ESC_2,7,0),0)</f>
        <v>0</v>
      </c>
      <c r="ED251" s="76">
        <f>+IFERROR(VLOOKUP(Tabla1[[#This Row],[COD SE]],SALDO_ESC_3,7,0),0)</f>
        <v>1950</v>
      </c>
      <c r="EE251" s="76">
        <f>+Tabla1[[#This Row],[mto_pim]]-Tabla1[[#This Row],[TRANSF ESC2 ]]</f>
        <v>5400</v>
      </c>
      <c r="EF251" s="76">
        <f>+Tabla1[[#This Row],[mto_pim]]-Tabla1[[#This Row],[TRANFS ESC 3 ]]</f>
        <v>3450</v>
      </c>
      <c r="EG251" s="76">
        <f>+IFERROR(VLOOKUP(Tabla1[[#This Row],[COD SE]],HISTORICO,4,0),0)</f>
        <v>0</v>
      </c>
      <c r="EH251" s="76">
        <f>+IFERROR(VLOOKUP(Tabla1[[#This Row],[COD SE]],HISTORICO,5,0),0)</f>
        <v>0</v>
      </c>
      <c r="EI251" s="76">
        <f>+IFERROR(VLOOKUP(Tabla1[[#This Row],[COD SE]],HISTORICO,6,0),0)</f>
        <v>0</v>
      </c>
      <c r="EJ251" s="76">
        <f>+IFERROR(VLOOKUP(Tabla1[[#This Row],[COD SE]],HISTORICO,7,0),0)</f>
        <v>0</v>
      </c>
      <c r="EK251" s="76">
        <f>+IFERROR(VLOOKUP(Tabla1[[#This Row],[COD SE]],HISTORICO,8,0),0)</f>
        <v>0</v>
      </c>
      <c r="EL251" s="76">
        <f>+IFERROR(VLOOKUP(Tabla1[[#This Row],[COD SE]],HISTORICO,9,0),0)</f>
        <v>0</v>
      </c>
      <c r="EM251" s="76">
        <f>+IFERROR(VLOOKUP(Tabla1[[#This Row],[COD SE]],HISTORICO,10,0),0)</f>
        <v>1500</v>
      </c>
      <c r="EN251" s="76">
        <f>+IFERROR(VLOOKUP(Tabla1[[#This Row],[COD SE]],HISTORICO,11,0),0)</f>
        <v>0</v>
      </c>
      <c r="EO251" s="76">
        <f>+IFERROR(VLOOKUP(Tabla1[[#This Row],[COD SE]],HISTORICO,12,0),0)</f>
        <v>0</v>
      </c>
      <c r="EP251" s="58">
        <f>+SUM(Tabla1[[#This Row],[EJECUTADO 01]:[EJECUTADO 03]])</f>
        <v>0</v>
      </c>
      <c r="EQ251" s="58">
        <f>+SUM(Tabla1[[#This Row],[EJECUTADO 04]:[EJECUTADO 06]])</f>
        <v>0</v>
      </c>
      <c r="ER251" s="58">
        <f>+SUM(Tabla1[[#This Row],[EJECUTADO 07]:[EJECUTADO 09]])</f>
        <v>1350</v>
      </c>
      <c r="ES251" s="58">
        <f>+SUM(Tabla1[[#This Row],[PF OCTUBRE]:[PF DICIEMBRE
]])</f>
        <v>2100</v>
      </c>
      <c r="ET251" s="58">
        <f>+SUM(Tabla1[[#This Row],[EJECUTADO 01]:[EJECUTADO 09]])</f>
        <v>1350</v>
      </c>
    </row>
    <row r="252" spans="1:150" x14ac:dyDescent="0.2">
      <c r="A252" s="369">
        <v>2025</v>
      </c>
      <c r="B252" s="369" t="s">
        <v>1969</v>
      </c>
      <c r="C252" s="369" t="s">
        <v>1970</v>
      </c>
      <c r="D252" s="369" t="s">
        <v>1971</v>
      </c>
      <c r="E252" s="369">
        <v>1650</v>
      </c>
      <c r="F252" s="369" t="s">
        <v>1599</v>
      </c>
      <c r="G252" s="369" t="s">
        <v>1999</v>
      </c>
      <c r="H252" s="369" t="s">
        <v>1606</v>
      </c>
      <c r="I252" s="369" t="s">
        <v>2000</v>
      </c>
      <c r="J252" s="369" t="s">
        <v>2056</v>
      </c>
      <c r="K252" s="369" t="s">
        <v>1975</v>
      </c>
      <c r="L252" s="369" t="s">
        <v>2034</v>
      </c>
      <c r="M252" s="369" t="s">
        <v>2038</v>
      </c>
      <c r="N252" s="369">
        <v>1</v>
      </c>
      <c r="O252" s="369" t="s">
        <v>2057</v>
      </c>
      <c r="P252" s="369" t="s">
        <v>2032</v>
      </c>
      <c r="Q252" s="369">
        <v>800</v>
      </c>
      <c r="R252" s="369">
        <v>0</v>
      </c>
      <c r="S252" s="369">
        <v>0</v>
      </c>
      <c r="T252" s="369">
        <v>0</v>
      </c>
      <c r="U252" s="369">
        <v>12</v>
      </c>
      <c r="V252" s="369" t="s">
        <v>1980</v>
      </c>
      <c r="W252" s="369" t="s">
        <v>1981</v>
      </c>
      <c r="X252" s="369" t="s">
        <v>1982</v>
      </c>
      <c r="Y252" s="369" t="s">
        <v>1983</v>
      </c>
      <c r="Z252" s="369" t="s">
        <v>1984</v>
      </c>
      <c r="AA252" s="369" t="s">
        <v>2004</v>
      </c>
      <c r="AB252" s="369" t="s">
        <v>1986</v>
      </c>
      <c r="AC252" s="369" t="s">
        <v>1656</v>
      </c>
      <c r="AD252" s="369" t="s">
        <v>1668</v>
      </c>
      <c r="AE252" s="369" t="s">
        <v>1669</v>
      </c>
      <c r="AF252" s="369" t="s">
        <v>1669</v>
      </c>
      <c r="AG252" s="369" t="s">
        <v>1671</v>
      </c>
      <c r="AH252" s="369">
        <v>22527</v>
      </c>
      <c r="AI252" s="369">
        <v>-1822</v>
      </c>
      <c r="AJ252" s="369">
        <v>20705</v>
      </c>
      <c r="AK252" s="370">
        <v>18634.48</v>
      </c>
      <c r="AL252" s="370">
        <v>18634.48</v>
      </c>
      <c r="AM252" s="370">
        <v>1300.08</v>
      </c>
      <c r="AN252" s="370">
        <v>1300.08</v>
      </c>
      <c r="AO252" s="370">
        <v>1300.08</v>
      </c>
      <c r="AP252" s="370">
        <v>1300.08</v>
      </c>
      <c r="AQ252" s="370">
        <v>1516.76</v>
      </c>
      <c r="AR252" s="370">
        <v>1300.08</v>
      </c>
      <c r="AS252" s="370">
        <v>1300.08</v>
      </c>
      <c r="AT252" s="370">
        <v>1300.08</v>
      </c>
      <c r="AU252" s="370">
        <v>1516.76</v>
      </c>
      <c r="AV252" s="370">
        <v>1516.76</v>
      </c>
      <c r="AW252" s="370">
        <v>0</v>
      </c>
      <c r="AX252" s="370">
        <v>0</v>
      </c>
      <c r="AY252" s="370">
        <v>1300.08</v>
      </c>
      <c r="AZ252" s="370">
        <v>1300.08</v>
      </c>
      <c r="BA252" s="370">
        <v>1300.08</v>
      </c>
      <c r="BB252" s="370">
        <v>1300.08</v>
      </c>
      <c r="BC252" s="370">
        <v>1516.76</v>
      </c>
      <c r="BD252" s="370">
        <v>1300.08</v>
      </c>
      <c r="BE252" s="370">
        <v>1300.08</v>
      </c>
      <c r="BF252" s="370">
        <v>1300.08</v>
      </c>
      <c r="BG252" s="370">
        <v>1516.76</v>
      </c>
      <c r="BH252" s="370">
        <v>1516.76</v>
      </c>
      <c r="BI252" s="370">
        <v>0</v>
      </c>
      <c r="BJ252" s="370">
        <v>0</v>
      </c>
      <c r="BK252" s="370">
        <v>1300.08</v>
      </c>
      <c r="BL252" s="370">
        <v>1300.08</v>
      </c>
      <c r="BM252" s="370">
        <v>1300.08</v>
      </c>
      <c r="BN252" s="370">
        <v>1300.08</v>
      </c>
      <c r="BO252" s="370">
        <v>1516.76</v>
      </c>
      <c r="BP252" s="370">
        <v>1300.08</v>
      </c>
      <c r="BQ252" s="370">
        <v>1300.08</v>
      </c>
      <c r="BR252" s="370">
        <v>1300.08</v>
      </c>
      <c r="BS252" s="370">
        <v>1516.76</v>
      </c>
      <c r="BT252" s="370">
        <v>1516.76</v>
      </c>
      <c r="BU252" s="370">
        <v>0</v>
      </c>
      <c r="BV252" s="370">
        <v>0</v>
      </c>
      <c r="BW252" s="370">
        <v>1300.08</v>
      </c>
      <c r="BX252" s="370">
        <v>1300.08</v>
      </c>
      <c r="BY252" s="370">
        <v>1300.08</v>
      </c>
      <c r="BZ252" s="370">
        <v>1300.08</v>
      </c>
      <c r="CA252" s="370">
        <v>1516.76</v>
      </c>
      <c r="CB252" s="370">
        <v>1300.08</v>
      </c>
      <c r="CC252" s="370">
        <v>1300.08</v>
      </c>
      <c r="CD252" s="370">
        <v>1300.08</v>
      </c>
      <c r="CE252" s="370">
        <v>1516.76</v>
      </c>
      <c r="CF252" s="370">
        <v>1516.76</v>
      </c>
      <c r="CG252" s="370">
        <v>0</v>
      </c>
      <c r="CH252" s="370">
        <v>0</v>
      </c>
      <c r="CI252" s="48" t="s">
        <v>1987</v>
      </c>
      <c r="CJ252" s="48" t="s">
        <v>1990</v>
      </c>
      <c r="CK252" s="48" t="s">
        <v>1991</v>
      </c>
      <c r="CL252" s="48" t="s">
        <v>1990</v>
      </c>
      <c r="CM252" s="48" t="s">
        <v>1990</v>
      </c>
      <c r="CN252" s="48" t="s">
        <v>2014</v>
      </c>
      <c r="CO252" s="48" t="str">
        <f t="shared" si="58"/>
        <v>2.1.3.1.1.15</v>
      </c>
      <c r="CP252" s="48" t="str">
        <f>+VLOOKUP(Tabla1[[#This Row],[ESPECÍFICA]],CLASIFICADOR_,2,0)</f>
        <v>2.1.3.1.1.15 - CONTRIBUCIONES A ESSALUD DE CONTRATO ADMINISTRATIVO DE SERVICIOS</v>
      </c>
      <c r="CQ252" s="48" t="str">
        <f>+VLOOKUP(Tabla1[[#This Row],[ESPECÍFICA]],CLASIFICADOR_,3,0)</f>
        <v>01.CAS</v>
      </c>
      <c r="CR252" s="48" t="str">
        <f>+VLOOKUP(Tabla1[[#This Row],[ESPECÍFICA]],CLASIFICADOR_,4,0)</f>
        <v xml:space="preserve"> </v>
      </c>
      <c r="CS252" s="48">
        <f>+VLOOKUP(Tabla1[[#This Row],[ESPECÍFICA]],CLASIFICADOR_,5,0)</f>
        <v>0</v>
      </c>
      <c r="CT252" s="113" t="str">
        <f>+VLOOKUP(Tabla1[[#This Row],[ESPECÍFICA]],CLASIFICADOR_,6,0)</f>
        <v>N/R</v>
      </c>
      <c r="CU252" s="48" t="str">
        <f>+VLOOKUP(Tabla1[[#This Row],[ESPECÍFICA]],CLASIFICADOR_,7,0)</f>
        <v>N/R</v>
      </c>
      <c r="CV252" s="48">
        <f>+VLOOKUP(Tabla1[[#This Row],[ESPECÍFICA]],CLASIFICADOR_,8,0)</f>
        <v>0</v>
      </c>
      <c r="CW252" s="113" t="str">
        <f>+CONCATENATE("2.",Tabla1[[#This Row],[generica]])</f>
        <v>2.1.PERSONAL Y OBLIGACIONES SOCIALES</v>
      </c>
      <c r="CX252" s="48" t="str">
        <f t="shared" si="42"/>
        <v>0012-OAJ</v>
      </c>
      <c r="CY252" s="113" t="str">
        <f t="shared" si="43"/>
        <v>0012-OAJ</v>
      </c>
      <c r="CZ252" s="20" t="str">
        <f t="shared" si="44"/>
        <v>0012-OAJ</v>
      </c>
      <c r="DA252" s="113" t="str">
        <f>+CONCATENATE(Tabla1[[#This Row],[CC COMPLETO]],Tabla1[[#This Row],[ESPECÍFICA]])</f>
        <v>0012-OAJ2.1.3.1.1.15</v>
      </c>
      <c r="DB252" s="49">
        <f t="shared" si="45"/>
        <v>13650.84</v>
      </c>
      <c r="DC252" s="49">
        <f t="shared" si="46"/>
        <v>13650.84</v>
      </c>
      <c r="DD252" s="49">
        <f t="shared" si="47"/>
        <v>13650.84</v>
      </c>
      <c r="DE252" s="49">
        <f t="shared" si="48"/>
        <v>2070.5200000000004</v>
      </c>
      <c r="DF252" s="49">
        <f t="shared" si="49"/>
        <v>0</v>
      </c>
      <c r="DG252" s="49">
        <f t="shared" si="50"/>
        <v>4983.6399999999994</v>
      </c>
      <c r="DH252" s="49">
        <f t="shared" si="51"/>
        <v>7054.16</v>
      </c>
      <c r="DI252" s="50">
        <f t="shared" si="52"/>
        <v>0.60597682780663209</v>
      </c>
      <c r="DJ252" s="78">
        <f>+SUM(Tabla1[[#This Row],[EJECUTADO 01]:[EJECUTADO 06]])</f>
        <v>8017.16</v>
      </c>
      <c r="DK252" s="78">
        <f>+Tabla1[[#This Row],[mto_devenga_01]]</f>
        <v>1300.08</v>
      </c>
      <c r="DL252" s="78">
        <f>+Tabla1[[#This Row],[mto_devenga_02]]</f>
        <v>1300.08</v>
      </c>
      <c r="DM252" s="78">
        <f>+Tabla1[[#This Row],[mto_devenga_03]]</f>
        <v>1300.08</v>
      </c>
      <c r="DN252" s="78">
        <f>+Tabla1[[#This Row],[mto_devenga_04]]</f>
        <v>1300.08</v>
      </c>
      <c r="DO252" s="78">
        <f>+Tabla1[[#This Row],[mto_devenga_05]]</f>
        <v>1516.76</v>
      </c>
      <c r="DP252" s="76">
        <f>+Tabla1[[#This Row],[mto_devenga_06]]</f>
        <v>1300.08</v>
      </c>
      <c r="DQ252" s="76">
        <f>+Tabla1[[#This Row],[mto_devenga_07]]</f>
        <v>1300.08</v>
      </c>
      <c r="DR252" s="76">
        <f>+Tabla1[[#This Row],[mto_devenga_08]]</f>
        <v>1300.08</v>
      </c>
      <c r="DS252" s="76">
        <f>+Tabla1[[#This Row],[mto_devenga_09]]</f>
        <v>1516.76</v>
      </c>
      <c r="DT252" s="76">
        <f>IFERROR(VLOOKUP(Tabla1[[#This Row],[COD SE]],PF_OCTUBRE,14,0),"0")</f>
        <v>1516.7600000000002</v>
      </c>
      <c r="DU252" s="76">
        <f>IFERROR(VLOOKUP(Tabla1[[#This Row],[COD SE]],PF_OCTUBRE,15,0),"0")</f>
        <v>1516.7600000000002</v>
      </c>
      <c r="DV252" s="76">
        <f>IFERROR(VLOOKUP(Tabla1[[#This Row],[COD SE]],PF_OCTUBRE,16,0),"0")</f>
        <v>1516.7600000000002</v>
      </c>
      <c r="DW252" s="76">
        <f>+SUM(Tabla1[[#This Row],[EJECUTADO 01]:[PF DICIEMBRE
]])</f>
        <v>16684.36</v>
      </c>
      <c r="DX252" s="76">
        <f>IFERROR(VLOOKUP(Tabla1[[#This Row],[COD SE]],PF_OCTUBRE,18,0),"0")</f>
        <v>0</v>
      </c>
      <c r="DY252" s="76">
        <f>IFERROR(VLOOKUP(Tabla1[[#This Row],[COD SE]],PF_OCTUBRE,19,0),"0")</f>
        <v>4020.6400000000003</v>
      </c>
      <c r="DZ252" s="76">
        <f>IFERROR(VLOOKUP(Tabla1[[#This Row],[COD SE]],PF_OCTUBRE,20,0),"0")</f>
        <v>4020.6400000000003</v>
      </c>
      <c r="EA252" s="76">
        <f>+Tabla1[[#This Row],[TOTAL EJEC REAL]]+Tabla1[[#This Row],[SALDO FINAL]]</f>
        <v>20705</v>
      </c>
      <c r="EB252" s="76">
        <f>IFERROR(VLOOKUP(Tabla1[[#This Row],[COD SE]],PF_OCTUBRE,22,0),"0")</f>
        <v>5537.4</v>
      </c>
      <c r="EC252" s="76">
        <f>+IFERROR(VLOOKUP(Tabla1[[#This Row],[COD SE]],SALDO_ESC_2,7,0),0)</f>
        <v>0</v>
      </c>
      <c r="ED252" s="76">
        <f>+IFERROR(VLOOKUP(Tabla1[[#This Row],[COD SE]],SALDO_ESC_3,7,0),0)</f>
        <v>4020.6400000000003</v>
      </c>
      <c r="EE252" s="76">
        <f>+Tabla1[[#This Row],[mto_pim]]-Tabla1[[#This Row],[TRANSF ESC2 ]]</f>
        <v>20705</v>
      </c>
      <c r="EF252" s="76">
        <f>+Tabla1[[#This Row],[mto_pim]]-Tabla1[[#This Row],[TRANFS ESC 3 ]]</f>
        <v>16684.36</v>
      </c>
      <c r="EG252" s="76">
        <f>+IFERROR(VLOOKUP(Tabla1[[#This Row],[COD SE]],HISTORICO,4,0),0)</f>
        <v>1606.5800000000002</v>
      </c>
      <c r="EH252" s="76">
        <f>+IFERROR(VLOOKUP(Tabla1[[#This Row],[COD SE]],HISTORICO,5,0),0)</f>
        <v>1508.66</v>
      </c>
      <c r="EI252" s="76">
        <f>+IFERROR(VLOOKUP(Tabla1[[#This Row],[COD SE]],HISTORICO,6,0),0)</f>
        <v>1614.6800000000003</v>
      </c>
      <c r="EJ252" s="76">
        <f>+IFERROR(VLOOKUP(Tabla1[[#This Row],[COD SE]],HISTORICO,7,0),0)</f>
        <v>1300.0800000000002</v>
      </c>
      <c r="EK252" s="76">
        <f>+IFERROR(VLOOKUP(Tabla1[[#This Row],[COD SE]],HISTORICO,8,0),0)</f>
        <v>1508.66</v>
      </c>
      <c r="EL252" s="76">
        <f>+IFERROR(VLOOKUP(Tabla1[[#This Row],[COD SE]],HISTORICO,9,0),0)</f>
        <v>1300.0800000000002</v>
      </c>
      <c r="EM252" s="76">
        <f>+IFERROR(VLOOKUP(Tabla1[[#This Row],[COD SE]],HISTORICO,10,0),0)</f>
        <v>1083.4000000000001</v>
      </c>
      <c r="EN252" s="76">
        <f>+IFERROR(VLOOKUP(Tabla1[[#This Row],[COD SE]],HISTORICO,11,0),0)</f>
        <v>1300.0800000000002</v>
      </c>
      <c r="EO252" s="76">
        <f>+IFERROR(VLOOKUP(Tabla1[[#This Row],[COD SE]],HISTORICO,12,0),0)</f>
        <v>1516.7600000000002</v>
      </c>
      <c r="EP252" s="58">
        <f>+SUM(Tabla1[[#This Row],[EJECUTADO 01]:[EJECUTADO 03]])</f>
        <v>3900.24</v>
      </c>
      <c r="EQ252" s="58">
        <f>+SUM(Tabla1[[#This Row],[EJECUTADO 04]:[EJECUTADO 06]])</f>
        <v>4116.92</v>
      </c>
      <c r="ER252" s="58">
        <f>+SUM(Tabla1[[#This Row],[EJECUTADO 07]:[EJECUTADO 09]])</f>
        <v>4116.92</v>
      </c>
      <c r="ES252" s="58">
        <f>+SUM(Tabla1[[#This Row],[PF OCTUBRE]:[PF DICIEMBRE
]])</f>
        <v>4550.2800000000007</v>
      </c>
      <c r="ET252" s="58">
        <f>+SUM(Tabla1[[#This Row],[EJECUTADO 01]:[EJECUTADO 09]])</f>
        <v>12134.08</v>
      </c>
    </row>
    <row r="253" spans="1:150" x14ac:dyDescent="0.2">
      <c r="A253" s="369">
        <v>2025</v>
      </c>
      <c r="B253" s="369" t="s">
        <v>1969</v>
      </c>
      <c r="C253" s="369" t="s">
        <v>1970</v>
      </c>
      <c r="D253" s="369" t="s">
        <v>1971</v>
      </c>
      <c r="E253" s="369">
        <v>1650</v>
      </c>
      <c r="F253" s="369" t="s">
        <v>1599</v>
      </c>
      <c r="G253" s="369" t="s">
        <v>1999</v>
      </c>
      <c r="H253" s="369" t="s">
        <v>1606</v>
      </c>
      <c r="I253" s="369" t="s">
        <v>2000</v>
      </c>
      <c r="J253" s="369" t="s">
        <v>2056</v>
      </c>
      <c r="K253" s="369" t="s">
        <v>1975</v>
      </c>
      <c r="L253" s="369" t="s">
        <v>2034</v>
      </c>
      <c r="M253" s="369" t="s">
        <v>2038</v>
      </c>
      <c r="N253" s="369">
        <v>1</v>
      </c>
      <c r="O253" s="369" t="s">
        <v>2057</v>
      </c>
      <c r="P253" s="369" t="s">
        <v>2032</v>
      </c>
      <c r="Q253" s="369">
        <v>800</v>
      </c>
      <c r="R253" s="369">
        <v>0</v>
      </c>
      <c r="S253" s="369">
        <v>0</v>
      </c>
      <c r="T253" s="369">
        <v>0</v>
      </c>
      <c r="U253" s="369">
        <v>12</v>
      </c>
      <c r="V253" s="369" t="s">
        <v>1980</v>
      </c>
      <c r="W253" s="369" t="s">
        <v>1981</v>
      </c>
      <c r="X253" s="369" t="s">
        <v>1982</v>
      </c>
      <c r="Y253" s="369" t="s">
        <v>1983</v>
      </c>
      <c r="Z253" s="369" t="s">
        <v>1984</v>
      </c>
      <c r="AA253" s="369" t="s">
        <v>2004</v>
      </c>
      <c r="AB253" s="369" t="s">
        <v>1986</v>
      </c>
      <c r="AC253" s="369" t="s">
        <v>1672</v>
      </c>
      <c r="AD253" s="369" t="s">
        <v>1673</v>
      </c>
      <c r="AE253" s="369" t="s">
        <v>1678</v>
      </c>
      <c r="AF253" s="369" t="s">
        <v>1707</v>
      </c>
      <c r="AG253" s="369" t="s">
        <v>1708</v>
      </c>
      <c r="AH253" s="369">
        <v>11000</v>
      </c>
      <c r="AI253" s="369">
        <v>-5420</v>
      </c>
      <c r="AJ253" s="369">
        <v>5580</v>
      </c>
      <c r="AK253" s="370">
        <v>5580</v>
      </c>
      <c r="AL253" s="370">
        <v>5580</v>
      </c>
      <c r="AM253" s="370">
        <v>0</v>
      </c>
      <c r="AN253" s="370">
        <v>5580</v>
      </c>
      <c r="AO253" s="370">
        <v>0</v>
      </c>
      <c r="AP253" s="370">
        <v>0</v>
      </c>
      <c r="AQ253" s="370">
        <v>0</v>
      </c>
      <c r="AR253" s="370">
        <v>0</v>
      </c>
      <c r="AS253" s="370">
        <v>0</v>
      </c>
      <c r="AT253" s="370">
        <v>0</v>
      </c>
      <c r="AU253" s="370">
        <v>0</v>
      </c>
      <c r="AV253" s="370">
        <v>0</v>
      </c>
      <c r="AW253" s="370">
        <v>0</v>
      </c>
      <c r="AX253" s="370">
        <v>0</v>
      </c>
      <c r="AY253" s="370">
        <v>0</v>
      </c>
      <c r="AZ253" s="370">
        <v>0</v>
      </c>
      <c r="BA253" s="370">
        <v>0</v>
      </c>
      <c r="BB253" s="370">
        <v>5580</v>
      </c>
      <c r="BC253" s="370">
        <v>0</v>
      </c>
      <c r="BD253" s="370">
        <v>0</v>
      </c>
      <c r="BE253" s="370">
        <v>0</v>
      </c>
      <c r="BF253" s="370">
        <v>0</v>
      </c>
      <c r="BG253" s="370">
        <v>0</v>
      </c>
      <c r="BH253" s="370">
        <v>0</v>
      </c>
      <c r="BI253" s="370">
        <v>0</v>
      </c>
      <c r="BJ253" s="370">
        <v>0</v>
      </c>
      <c r="BK253" s="370">
        <v>0</v>
      </c>
      <c r="BL253" s="370">
        <v>0</v>
      </c>
      <c r="BM253" s="370">
        <v>0</v>
      </c>
      <c r="BN253" s="370">
        <v>5580</v>
      </c>
      <c r="BO253" s="370">
        <v>0</v>
      </c>
      <c r="BP253" s="370">
        <v>0</v>
      </c>
      <c r="BQ253" s="370">
        <v>0</v>
      </c>
      <c r="BR253" s="370">
        <v>0</v>
      </c>
      <c r="BS253" s="370">
        <v>0</v>
      </c>
      <c r="BT253" s="370">
        <v>0</v>
      </c>
      <c r="BU253" s="370">
        <v>0</v>
      </c>
      <c r="BV253" s="370">
        <v>0</v>
      </c>
      <c r="BW253" s="370">
        <v>0</v>
      </c>
      <c r="BX253" s="370">
        <v>5580</v>
      </c>
      <c r="BY253" s="370">
        <v>0</v>
      </c>
      <c r="BZ253" s="370">
        <v>0</v>
      </c>
      <c r="CA253" s="370">
        <v>0</v>
      </c>
      <c r="CB253" s="370">
        <v>0</v>
      </c>
      <c r="CC253" s="370">
        <v>0</v>
      </c>
      <c r="CD253" s="370">
        <v>0</v>
      </c>
      <c r="CE253" s="370">
        <v>0</v>
      </c>
      <c r="CF253" s="370">
        <v>0</v>
      </c>
      <c r="CG253" s="370">
        <v>0</v>
      </c>
      <c r="CH253" s="370">
        <v>0</v>
      </c>
      <c r="CI253" s="48" t="s">
        <v>1987</v>
      </c>
      <c r="CJ253" s="48" t="s">
        <v>1991</v>
      </c>
      <c r="CK253" s="48" t="s">
        <v>1987</v>
      </c>
      <c r="CL253" s="48" t="s">
        <v>1989</v>
      </c>
      <c r="CM253" s="48" t="s">
        <v>2010</v>
      </c>
      <c r="CN253" s="48" t="s">
        <v>2012</v>
      </c>
      <c r="CO253" s="48" t="str">
        <f t="shared" si="58"/>
        <v>2.3.2.7.13.98</v>
      </c>
      <c r="CP253" s="48" t="str">
        <f>+VLOOKUP(Tabla1[[#This Row],[ESPECÍFICA]],CLASIFICADOR_,2,0)</f>
        <v>2.3.2.7.13.98 - OTROS SERVICIOS TÉCNICOS Y PROFESIONALES DESARROLLADOS POR PERSONAS JURÍDICAS</v>
      </c>
      <c r="CQ253" s="48" t="str">
        <f>+VLOOKUP(Tabla1[[#This Row],[ESPECÍFICA]],CLASIFICADOR_,3,0)</f>
        <v>2.3.2.7 - SERVICIOS PROFESIONALES Y TECNICOS</v>
      </c>
      <c r="CR253" s="48" t="str">
        <f>+VLOOKUP(Tabla1[[#This Row],[ESPECÍFICA]],CLASIFICADOR_,4,0)</f>
        <v xml:space="preserve"> </v>
      </c>
      <c r="CS253" s="48">
        <f>+VLOOKUP(Tabla1[[#This Row],[ESPECÍFICA]],CLASIFICADOR_,5,0)</f>
        <v>0</v>
      </c>
      <c r="CT253" s="113" t="str">
        <f>+VLOOKUP(Tabla1[[#This Row],[ESPECÍFICA]],CLASIFICADOR_,6,0)</f>
        <v>N/R</v>
      </c>
      <c r="CU253" s="48" t="str">
        <f>+VLOOKUP(Tabla1[[#This Row],[ESPECÍFICA]],CLASIFICADOR_,7,0)</f>
        <v>N/R</v>
      </c>
      <c r="CV253" s="48">
        <f>+VLOOKUP(Tabla1[[#This Row],[ESPECÍFICA]],CLASIFICADOR_,8,0)</f>
        <v>0</v>
      </c>
      <c r="CW253" s="113" t="str">
        <f>+CONCATENATE("2.",Tabla1[[#This Row],[generica]])</f>
        <v>2.3.BIENES Y SERVICIOS</v>
      </c>
      <c r="CX253" s="48" t="str">
        <f t="shared" si="42"/>
        <v>0012-OAJ</v>
      </c>
      <c r="CY253" s="113" t="str">
        <f t="shared" si="43"/>
        <v>0012-OAJ</v>
      </c>
      <c r="CZ253" s="20" t="str">
        <f t="shared" si="44"/>
        <v>0012-OAJ</v>
      </c>
      <c r="DA253" s="113" t="str">
        <f>+CONCATENATE(Tabla1[[#This Row],[CC COMPLETO]],Tabla1[[#This Row],[ESPECÍFICA]])</f>
        <v>0012-OAJ2.3.2.7.13.98</v>
      </c>
      <c r="DB253" s="49">
        <f t="shared" si="45"/>
        <v>5580</v>
      </c>
      <c r="DC253" s="49">
        <f t="shared" si="46"/>
        <v>5580</v>
      </c>
      <c r="DD253" s="49">
        <f t="shared" si="47"/>
        <v>5580</v>
      </c>
      <c r="DE253" s="49">
        <f t="shared" si="48"/>
        <v>0</v>
      </c>
      <c r="DF253" s="49">
        <f t="shared" si="49"/>
        <v>0</v>
      </c>
      <c r="DG253" s="49">
        <f t="shared" si="50"/>
        <v>0</v>
      </c>
      <c r="DH253" s="49">
        <f t="shared" si="51"/>
        <v>0</v>
      </c>
      <c r="DI253" s="50">
        <f t="shared" si="52"/>
        <v>0.50727272727272732</v>
      </c>
      <c r="DJ253" s="78">
        <f>+SUM(Tabla1[[#This Row],[EJECUTADO 01]:[EJECUTADO 06]])</f>
        <v>5580</v>
      </c>
      <c r="DK253" s="78">
        <f>+Tabla1[[#This Row],[mto_devenga_01]]</f>
        <v>0</v>
      </c>
      <c r="DL253" s="78">
        <f>+Tabla1[[#This Row],[mto_devenga_02]]</f>
        <v>0</v>
      </c>
      <c r="DM253" s="78">
        <f>+Tabla1[[#This Row],[mto_devenga_03]]</f>
        <v>0</v>
      </c>
      <c r="DN253" s="78">
        <f>+Tabla1[[#This Row],[mto_devenga_04]]</f>
        <v>5580</v>
      </c>
      <c r="DO253" s="78">
        <f>+Tabla1[[#This Row],[mto_devenga_05]]</f>
        <v>0</v>
      </c>
      <c r="DP253" s="76">
        <f>+Tabla1[[#This Row],[mto_devenga_06]]</f>
        <v>0</v>
      </c>
      <c r="DQ253" s="76">
        <f>+Tabla1[[#This Row],[mto_devenga_07]]</f>
        <v>0</v>
      </c>
      <c r="DR253" s="76">
        <f>+Tabla1[[#This Row],[mto_devenga_08]]</f>
        <v>0</v>
      </c>
      <c r="DS253" s="76">
        <f>+Tabla1[[#This Row],[mto_devenga_09]]</f>
        <v>0</v>
      </c>
      <c r="DT253" s="76">
        <f>IFERROR(VLOOKUP(Tabla1[[#This Row],[COD SE]],PF_OCTUBRE,14,0),"0")</f>
        <v>0</v>
      </c>
      <c r="DU253" s="76">
        <f>IFERROR(VLOOKUP(Tabla1[[#This Row],[COD SE]],PF_OCTUBRE,15,0),"0")</f>
        <v>0</v>
      </c>
      <c r="DV253" s="76">
        <f>IFERROR(VLOOKUP(Tabla1[[#This Row],[COD SE]],PF_OCTUBRE,16,0),"0")</f>
        <v>0</v>
      </c>
      <c r="DW253" s="76">
        <f>+SUM(Tabla1[[#This Row],[EJECUTADO 01]:[PF DICIEMBRE
]])</f>
        <v>5580</v>
      </c>
      <c r="DX253" s="76">
        <f>IFERROR(VLOOKUP(Tabla1[[#This Row],[COD SE]],PF_OCTUBRE,18,0),"0")</f>
        <v>0</v>
      </c>
      <c r="DY253" s="76">
        <f>IFERROR(VLOOKUP(Tabla1[[#This Row],[COD SE]],PF_OCTUBRE,19,0),"0")</f>
        <v>0</v>
      </c>
      <c r="DZ253" s="76">
        <f>IFERROR(VLOOKUP(Tabla1[[#This Row],[COD SE]],PF_OCTUBRE,20,0),"0")</f>
        <v>0</v>
      </c>
      <c r="EA253" s="76">
        <f>+Tabla1[[#This Row],[TOTAL EJEC REAL]]+Tabla1[[#This Row],[SALDO FINAL]]</f>
        <v>5580</v>
      </c>
      <c r="EB253" s="76">
        <f>IFERROR(VLOOKUP(Tabla1[[#This Row],[COD SE]],PF_OCTUBRE,22,0),"0")</f>
        <v>0</v>
      </c>
      <c r="EC253" s="76">
        <f>+IFERROR(VLOOKUP(Tabla1[[#This Row],[COD SE]],SALDO_ESC_2,7,0),0)</f>
        <v>0</v>
      </c>
      <c r="ED253" s="76">
        <f>+IFERROR(VLOOKUP(Tabla1[[#This Row],[COD SE]],SALDO_ESC_3,7,0),0)</f>
        <v>0</v>
      </c>
      <c r="EE253" s="76">
        <f>+Tabla1[[#This Row],[mto_pim]]-Tabla1[[#This Row],[TRANSF ESC2 ]]</f>
        <v>5580</v>
      </c>
      <c r="EF253" s="76">
        <f>+Tabla1[[#This Row],[mto_pim]]-Tabla1[[#This Row],[TRANFS ESC 3 ]]</f>
        <v>5580</v>
      </c>
      <c r="EG253" s="76">
        <f>+IFERROR(VLOOKUP(Tabla1[[#This Row],[COD SE]],HISTORICO,4,0),0)</f>
        <v>0</v>
      </c>
      <c r="EH253" s="76">
        <f>+IFERROR(VLOOKUP(Tabla1[[#This Row],[COD SE]],HISTORICO,5,0),0)</f>
        <v>0</v>
      </c>
      <c r="EI253" s="76">
        <f>+IFERROR(VLOOKUP(Tabla1[[#This Row],[COD SE]],HISTORICO,6,0),0)</f>
        <v>11000</v>
      </c>
      <c r="EJ253" s="76">
        <f>+IFERROR(VLOOKUP(Tabla1[[#This Row],[COD SE]],HISTORICO,7,0),0)</f>
        <v>5420</v>
      </c>
      <c r="EK253" s="76">
        <f>+IFERROR(VLOOKUP(Tabla1[[#This Row],[COD SE]],HISTORICO,8,0),0)</f>
        <v>0</v>
      </c>
      <c r="EL253" s="76">
        <f>+IFERROR(VLOOKUP(Tabla1[[#This Row],[COD SE]],HISTORICO,9,0),0)</f>
        <v>0</v>
      </c>
      <c r="EM253" s="76">
        <f>+IFERROR(VLOOKUP(Tabla1[[#This Row],[COD SE]],HISTORICO,10,0),0)</f>
        <v>0</v>
      </c>
      <c r="EN253" s="76">
        <f>+IFERROR(VLOOKUP(Tabla1[[#This Row],[COD SE]],HISTORICO,11,0),0)</f>
        <v>0</v>
      </c>
      <c r="EO253" s="76">
        <f>+IFERROR(VLOOKUP(Tabla1[[#This Row],[COD SE]],HISTORICO,12,0),0)</f>
        <v>0</v>
      </c>
      <c r="EP253" s="58">
        <f>+SUM(Tabla1[[#This Row],[EJECUTADO 01]:[EJECUTADO 03]])</f>
        <v>0</v>
      </c>
      <c r="EQ253" s="58">
        <f>+SUM(Tabla1[[#This Row],[EJECUTADO 04]:[EJECUTADO 06]])</f>
        <v>5580</v>
      </c>
      <c r="ER253" s="58">
        <f>+SUM(Tabla1[[#This Row],[EJECUTADO 07]:[EJECUTADO 09]])</f>
        <v>0</v>
      </c>
      <c r="ES253" s="58">
        <f>+SUM(Tabla1[[#This Row],[PF OCTUBRE]:[PF DICIEMBRE
]])</f>
        <v>0</v>
      </c>
      <c r="ET253" s="58">
        <f>+SUM(Tabla1[[#This Row],[EJECUTADO 01]:[EJECUTADO 09]])</f>
        <v>5580</v>
      </c>
    </row>
    <row r="254" spans="1:150" x14ac:dyDescent="0.2">
      <c r="A254" s="369">
        <v>2025</v>
      </c>
      <c r="B254" s="369" t="s">
        <v>1969</v>
      </c>
      <c r="C254" s="369" t="s">
        <v>1970</v>
      </c>
      <c r="D254" s="369" t="s">
        <v>1971</v>
      </c>
      <c r="E254" s="369">
        <v>1650</v>
      </c>
      <c r="F254" s="369" t="s">
        <v>1599</v>
      </c>
      <c r="G254" s="369" t="s">
        <v>1999</v>
      </c>
      <c r="H254" s="369" t="s">
        <v>1606</v>
      </c>
      <c r="I254" s="369" t="s">
        <v>2000</v>
      </c>
      <c r="J254" s="369" t="s">
        <v>2056</v>
      </c>
      <c r="K254" s="369" t="s">
        <v>1975</v>
      </c>
      <c r="L254" s="369" t="s">
        <v>2034</v>
      </c>
      <c r="M254" s="369" t="s">
        <v>2038</v>
      </c>
      <c r="N254" s="369">
        <v>1</v>
      </c>
      <c r="O254" s="369" t="s">
        <v>2057</v>
      </c>
      <c r="P254" s="369" t="s">
        <v>2032</v>
      </c>
      <c r="Q254" s="369">
        <v>800</v>
      </c>
      <c r="R254" s="369">
        <v>0</v>
      </c>
      <c r="S254" s="369">
        <v>0</v>
      </c>
      <c r="T254" s="369">
        <v>0</v>
      </c>
      <c r="U254" s="369">
        <v>12</v>
      </c>
      <c r="V254" s="369" t="s">
        <v>1980</v>
      </c>
      <c r="W254" s="369" t="s">
        <v>1981</v>
      </c>
      <c r="X254" s="369" t="s">
        <v>1982</v>
      </c>
      <c r="Y254" s="369" t="s">
        <v>1983</v>
      </c>
      <c r="Z254" s="369" t="s">
        <v>1984</v>
      </c>
      <c r="AA254" s="369" t="s">
        <v>2004</v>
      </c>
      <c r="AB254" s="369" t="s">
        <v>1986</v>
      </c>
      <c r="AC254" s="369" t="s">
        <v>1672</v>
      </c>
      <c r="AD254" s="369" t="s">
        <v>1673</v>
      </c>
      <c r="AE254" s="369" t="s">
        <v>1678</v>
      </c>
      <c r="AF254" s="369" t="s">
        <v>1810</v>
      </c>
      <c r="AG254" s="369" t="s">
        <v>1811</v>
      </c>
      <c r="AH254" s="369">
        <v>10250</v>
      </c>
      <c r="AI254" s="369">
        <v>1088</v>
      </c>
      <c r="AJ254" s="369">
        <v>11338</v>
      </c>
      <c r="AK254" s="370">
        <v>11337.72</v>
      </c>
      <c r="AL254" s="370">
        <v>11337.72</v>
      </c>
      <c r="AM254" s="370">
        <v>0</v>
      </c>
      <c r="AN254" s="370">
        <v>1732.72</v>
      </c>
      <c r="AO254" s="370">
        <v>1130</v>
      </c>
      <c r="AP254" s="370">
        <v>1130</v>
      </c>
      <c r="AQ254" s="370">
        <v>1130</v>
      </c>
      <c r="AR254" s="370">
        <v>1130</v>
      </c>
      <c r="AS254" s="370">
        <v>565</v>
      </c>
      <c r="AT254" s="370">
        <v>1130</v>
      </c>
      <c r="AU254" s="370">
        <v>1130</v>
      </c>
      <c r="AV254" s="370">
        <v>1130</v>
      </c>
      <c r="AW254" s="370">
        <v>0</v>
      </c>
      <c r="AX254" s="370">
        <v>0</v>
      </c>
      <c r="AY254" s="370">
        <v>0</v>
      </c>
      <c r="AZ254" s="370">
        <v>1732.72</v>
      </c>
      <c r="BA254" s="370">
        <v>1130</v>
      </c>
      <c r="BB254" s="370">
        <v>1130</v>
      </c>
      <c r="BC254" s="370">
        <v>1130</v>
      </c>
      <c r="BD254" s="370">
        <v>1130</v>
      </c>
      <c r="BE254" s="370">
        <v>565</v>
      </c>
      <c r="BF254" s="370">
        <v>1130</v>
      </c>
      <c r="BG254" s="370">
        <v>1130</v>
      </c>
      <c r="BH254" s="370">
        <v>1130</v>
      </c>
      <c r="BI254" s="370">
        <v>0</v>
      </c>
      <c r="BJ254" s="370">
        <v>0</v>
      </c>
      <c r="BK254" s="370">
        <v>0</v>
      </c>
      <c r="BL254" s="370">
        <v>1732.72</v>
      </c>
      <c r="BM254" s="370">
        <v>1130</v>
      </c>
      <c r="BN254" s="370">
        <v>1130</v>
      </c>
      <c r="BO254" s="370">
        <v>1130</v>
      </c>
      <c r="BP254" s="370">
        <v>1130</v>
      </c>
      <c r="BQ254" s="370">
        <v>565</v>
      </c>
      <c r="BR254" s="370">
        <v>1130</v>
      </c>
      <c r="BS254" s="370">
        <v>1130</v>
      </c>
      <c r="BT254" s="370">
        <v>1130</v>
      </c>
      <c r="BU254" s="370">
        <v>0</v>
      </c>
      <c r="BV254" s="370">
        <v>0</v>
      </c>
      <c r="BW254" s="370">
        <v>0</v>
      </c>
      <c r="BX254" s="370">
        <v>1732.72</v>
      </c>
      <c r="BY254" s="370">
        <v>1130</v>
      </c>
      <c r="BZ254" s="370">
        <v>1130</v>
      </c>
      <c r="CA254" s="370">
        <v>1130</v>
      </c>
      <c r="CB254" s="370">
        <v>1130</v>
      </c>
      <c r="CC254" s="370">
        <v>565</v>
      </c>
      <c r="CD254" s="370">
        <v>1130</v>
      </c>
      <c r="CE254" s="370">
        <v>1130</v>
      </c>
      <c r="CF254" s="370">
        <v>1130</v>
      </c>
      <c r="CG254" s="370">
        <v>0</v>
      </c>
      <c r="CH254" s="370">
        <v>0</v>
      </c>
      <c r="CI254" s="48" t="s">
        <v>1987</v>
      </c>
      <c r="CJ254" s="48" t="s">
        <v>1991</v>
      </c>
      <c r="CK254" s="48" t="s">
        <v>1987</v>
      </c>
      <c r="CL254" s="48" t="s">
        <v>1989</v>
      </c>
      <c r="CM254" s="48" t="s">
        <v>2011</v>
      </c>
      <c r="CN254" s="48" t="s">
        <v>1990</v>
      </c>
      <c r="CO254" s="10" t="str">
        <f t="shared" ref="CO254:CO255" si="59">+CONCATENATE(CI254,".",CJ254,".",CK254,".",CL254,".",CM254,".",CN254)</f>
        <v>2.3.2.7.5.1</v>
      </c>
      <c r="CP254" s="10" t="str">
        <f>+VLOOKUP(Tabla1[[#This Row],[ESPECÍFICA]],CLASIFICADOR_,2,0)</f>
        <v>2.3.2.7.5.1 - ESTIPENDIO POR SECIGRA</v>
      </c>
      <c r="CQ254" s="10" t="str">
        <f>+VLOOKUP(Tabla1[[#This Row],[ESPECÍFICA]],CLASIFICADOR_,3,0)</f>
        <v>2.3.2.7 - SERVICIOS PROFESIONALES Y TECNICOS</v>
      </c>
      <c r="CR254" s="10" t="str">
        <f>+VLOOKUP(Tabla1[[#This Row],[ESPECÍFICA]],CLASIFICADOR_,4,0)</f>
        <v xml:space="preserve"> </v>
      </c>
      <c r="CS254" s="10">
        <f>+VLOOKUP(Tabla1[[#This Row],[ESPECÍFICA]],CLASIFICADOR_,5,0)</f>
        <v>0</v>
      </c>
      <c r="CT254" s="5" t="str">
        <f>+VLOOKUP(Tabla1[[#This Row],[ESPECÍFICA]],CLASIFICADOR_,6,0)</f>
        <v>N/R</v>
      </c>
      <c r="CU254" s="10" t="str">
        <f>+VLOOKUP(Tabla1[[#This Row],[ESPECÍFICA]],CLASIFICADOR_,7,0)</f>
        <v>N/R</v>
      </c>
      <c r="CV254" s="10">
        <f>+VLOOKUP(Tabla1[[#This Row],[ESPECÍFICA]],CLASIFICADOR_,8,0)</f>
        <v>0</v>
      </c>
      <c r="CW254" s="113" t="str">
        <f>+CONCATENATE("2.",Tabla1[[#This Row],[generica]])</f>
        <v>2.3.BIENES Y SERVICIOS</v>
      </c>
      <c r="CX254" s="10" t="str">
        <f t="shared" si="42"/>
        <v>0012-OAJ</v>
      </c>
      <c r="CY254" s="5" t="str">
        <f t="shared" si="43"/>
        <v>0012-OAJ</v>
      </c>
      <c r="CZ254" t="str">
        <f t="shared" si="44"/>
        <v>0012-OAJ</v>
      </c>
      <c r="DA254" s="113" t="str">
        <f>+CONCATENATE(Tabla1[[#This Row],[CC COMPLETO]],Tabla1[[#This Row],[ESPECÍFICA]])</f>
        <v>0012-OAJ2.3.2.7.5.1</v>
      </c>
      <c r="DB254" s="11">
        <f t="shared" si="45"/>
        <v>10207.720000000001</v>
      </c>
      <c r="DC254" s="11">
        <f t="shared" si="46"/>
        <v>10207.720000000001</v>
      </c>
      <c r="DD254" s="11">
        <f t="shared" si="47"/>
        <v>10207.720000000001</v>
      </c>
      <c r="DE254" s="11">
        <f t="shared" si="48"/>
        <v>0.28000000000065484</v>
      </c>
      <c r="DF254" s="11">
        <f t="shared" si="49"/>
        <v>0</v>
      </c>
      <c r="DG254" s="11">
        <f t="shared" si="50"/>
        <v>1129.9999999999982</v>
      </c>
      <c r="DH254" s="11">
        <f t="shared" si="51"/>
        <v>1130.2799999999988</v>
      </c>
      <c r="DI254" s="12">
        <f t="shared" si="52"/>
        <v>0.99587512195121963</v>
      </c>
      <c r="DJ254" s="77">
        <f>+SUM(Tabla1[[#This Row],[EJECUTADO 01]:[EJECUTADO 06]])</f>
        <v>6252.72</v>
      </c>
      <c r="DK254" s="78">
        <f>+Tabla1[[#This Row],[mto_devenga_01]]</f>
        <v>0</v>
      </c>
      <c r="DL254" s="78">
        <f>+Tabla1[[#This Row],[mto_devenga_02]]</f>
        <v>1732.72</v>
      </c>
      <c r="DM254" s="78">
        <f>+Tabla1[[#This Row],[mto_devenga_03]]</f>
        <v>1130</v>
      </c>
      <c r="DN254" s="78">
        <f>+Tabla1[[#This Row],[mto_devenga_04]]</f>
        <v>1130</v>
      </c>
      <c r="DO254" s="78">
        <f>+Tabla1[[#This Row],[mto_devenga_05]]</f>
        <v>1130</v>
      </c>
      <c r="DP254" s="76">
        <f>+Tabla1[[#This Row],[mto_devenga_06]]</f>
        <v>1130</v>
      </c>
      <c r="DQ254" s="76">
        <f>+Tabla1[[#This Row],[mto_devenga_07]]</f>
        <v>565</v>
      </c>
      <c r="DR254" s="76">
        <f>+Tabla1[[#This Row],[mto_devenga_08]]</f>
        <v>1130</v>
      </c>
      <c r="DS254" s="76">
        <f>+Tabla1[[#This Row],[mto_devenga_09]]</f>
        <v>1130</v>
      </c>
      <c r="DT254" s="76">
        <f>IFERROR(VLOOKUP(Tabla1[[#This Row],[COD SE]],PF_OCTUBRE,14,0),"0")</f>
        <v>1130</v>
      </c>
      <c r="DU254" s="76">
        <f>IFERROR(VLOOKUP(Tabla1[[#This Row],[COD SE]],PF_OCTUBRE,15,0),"0")</f>
        <v>1130</v>
      </c>
      <c r="DV254" s="76">
        <f>IFERROR(VLOOKUP(Tabla1[[#This Row],[COD SE]],PF_OCTUBRE,16,0),"0")</f>
        <v>0</v>
      </c>
      <c r="DW254" s="76">
        <f>+SUM(Tabla1[[#This Row],[EJECUTADO 01]:[PF DICIEMBRE
]])</f>
        <v>11337.720000000001</v>
      </c>
      <c r="DX254" s="76">
        <f>IFERROR(VLOOKUP(Tabla1[[#This Row],[COD SE]],PF_OCTUBRE,18,0),"0")</f>
        <v>0</v>
      </c>
      <c r="DY254" s="76">
        <f>IFERROR(VLOOKUP(Tabla1[[#This Row],[COD SE]],PF_OCTUBRE,19,0),"0")</f>
        <v>0.28000000000000003</v>
      </c>
      <c r="DZ254" s="76">
        <f>IFERROR(VLOOKUP(Tabla1[[#This Row],[COD SE]],PF_OCTUBRE,20,0),"0")</f>
        <v>0.28000000000000003</v>
      </c>
      <c r="EA254" s="76">
        <f>+Tabla1[[#This Row],[TOTAL EJEC REAL]]+Tabla1[[#This Row],[SALDO FINAL]]</f>
        <v>11338.000000000002</v>
      </c>
      <c r="EB254" s="76">
        <f>IFERROR(VLOOKUP(Tabla1[[#This Row],[COD SE]],PF_OCTUBRE,22,0),"0")</f>
        <v>0.28000000000000003</v>
      </c>
      <c r="EC254" s="76">
        <f>+IFERROR(VLOOKUP(Tabla1[[#This Row],[COD SE]],SALDO_ESC_2,7,0),0)</f>
        <v>0</v>
      </c>
      <c r="ED254" s="76">
        <f>+IFERROR(VLOOKUP(Tabla1[[#This Row],[COD SE]],SALDO_ESC_3,7,0),0)</f>
        <v>0</v>
      </c>
      <c r="EE254" s="76">
        <f>+Tabla1[[#This Row],[mto_pim]]-Tabla1[[#This Row],[TRANSF ESC2 ]]</f>
        <v>11338</v>
      </c>
      <c r="EF254" s="76">
        <f>+Tabla1[[#This Row],[mto_pim]]-Tabla1[[#This Row],[TRANFS ESC 3 ]]</f>
        <v>11338</v>
      </c>
      <c r="EG254" s="76">
        <f>+IFERROR(VLOOKUP(Tabla1[[#This Row],[COD SE]],HISTORICO,4,0),0)</f>
        <v>1130</v>
      </c>
      <c r="EH254" s="76">
        <f>+IFERROR(VLOOKUP(Tabla1[[#This Row],[COD SE]],HISTORICO,5,0),0)</f>
        <v>2260</v>
      </c>
      <c r="EI254" s="76">
        <f>+IFERROR(VLOOKUP(Tabla1[[#This Row],[COD SE]],HISTORICO,6,0),0)</f>
        <v>1130</v>
      </c>
      <c r="EJ254" s="76">
        <f>+IFERROR(VLOOKUP(Tabla1[[#This Row],[COD SE]],HISTORICO,7,0),0)</f>
        <v>1130</v>
      </c>
      <c r="EK254" s="76">
        <f>+IFERROR(VLOOKUP(Tabla1[[#This Row],[COD SE]],HISTORICO,8,0),0)</f>
        <v>1130</v>
      </c>
      <c r="EL254" s="76">
        <f>+IFERROR(VLOOKUP(Tabla1[[#This Row],[COD SE]],HISTORICO,9,0),0)</f>
        <v>1130</v>
      </c>
      <c r="EM254" s="76">
        <f>+IFERROR(VLOOKUP(Tabla1[[#This Row],[COD SE]],HISTORICO,10,0),0)</f>
        <v>1130</v>
      </c>
      <c r="EN254" s="76">
        <f>+IFERROR(VLOOKUP(Tabla1[[#This Row],[COD SE]],HISTORICO,11,0),0)</f>
        <v>1130</v>
      </c>
      <c r="EO254" s="76">
        <f>+IFERROR(VLOOKUP(Tabla1[[#This Row],[COD SE]],HISTORICO,12,0),0)</f>
        <v>1130</v>
      </c>
      <c r="EP254" s="58">
        <f>+SUM(Tabla1[[#This Row],[EJECUTADO 01]:[EJECUTADO 03]])</f>
        <v>2862.7200000000003</v>
      </c>
      <c r="EQ254" s="58">
        <f>+SUM(Tabla1[[#This Row],[EJECUTADO 04]:[EJECUTADO 06]])</f>
        <v>3390</v>
      </c>
      <c r="ER254" s="58">
        <f>+SUM(Tabla1[[#This Row],[EJECUTADO 07]:[EJECUTADO 09]])</f>
        <v>2825</v>
      </c>
      <c r="ES254" s="58">
        <f>+SUM(Tabla1[[#This Row],[PF OCTUBRE]:[PF DICIEMBRE
]])</f>
        <v>2260</v>
      </c>
      <c r="ET254" s="58">
        <f>+SUM(Tabla1[[#This Row],[EJECUTADO 01]:[EJECUTADO 09]])</f>
        <v>9077.7200000000012</v>
      </c>
    </row>
    <row r="255" spans="1:150" x14ac:dyDescent="0.2">
      <c r="A255" s="369">
        <v>2025</v>
      </c>
      <c r="B255" s="369" t="s">
        <v>1969</v>
      </c>
      <c r="C255" s="369" t="s">
        <v>1970</v>
      </c>
      <c r="D255" s="369" t="s">
        <v>1971</v>
      </c>
      <c r="E255" s="369">
        <v>1650</v>
      </c>
      <c r="F255" s="369" t="s">
        <v>1599</v>
      </c>
      <c r="G255" s="369" t="s">
        <v>1999</v>
      </c>
      <c r="H255" s="369" t="s">
        <v>1606</v>
      </c>
      <c r="I255" s="369" t="s">
        <v>2000</v>
      </c>
      <c r="J255" s="369" t="s">
        <v>2056</v>
      </c>
      <c r="K255" s="369" t="s">
        <v>1975</v>
      </c>
      <c r="L255" s="369" t="s">
        <v>2034</v>
      </c>
      <c r="M255" s="369" t="s">
        <v>2038</v>
      </c>
      <c r="N255" s="369">
        <v>1</v>
      </c>
      <c r="O255" s="369" t="s">
        <v>2057</v>
      </c>
      <c r="P255" s="369" t="s">
        <v>2032</v>
      </c>
      <c r="Q255" s="369">
        <v>800</v>
      </c>
      <c r="R255" s="369">
        <v>0</v>
      </c>
      <c r="S255" s="369">
        <v>0</v>
      </c>
      <c r="T255" s="369">
        <v>0</v>
      </c>
      <c r="U255" s="369">
        <v>12</v>
      </c>
      <c r="V255" s="369" t="s">
        <v>1980</v>
      </c>
      <c r="W255" s="369" t="s">
        <v>1981</v>
      </c>
      <c r="X255" s="369" t="s">
        <v>1982</v>
      </c>
      <c r="Y255" s="369" t="s">
        <v>1983</v>
      </c>
      <c r="Z255" s="369" t="s">
        <v>1984</v>
      </c>
      <c r="AA255" s="369" t="s">
        <v>2004</v>
      </c>
      <c r="AB255" s="369" t="s">
        <v>1986</v>
      </c>
      <c r="AC255" s="369" t="s">
        <v>1656</v>
      </c>
      <c r="AD255" s="369" t="s">
        <v>2006</v>
      </c>
      <c r="AE255" s="369" t="s">
        <v>2007</v>
      </c>
      <c r="AF255" s="369" t="s">
        <v>2007</v>
      </c>
      <c r="AG255" s="369" t="s">
        <v>2009</v>
      </c>
      <c r="AH255" s="369">
        <v>0</v>
      </c>
      <c r="AI255" s="369">
        <v>6955</v>
      </c>
      <c r="AJ255" s="369">
        <v>6955</v>
      </c>
      <c r="AK255" s="370">
        <v>0</v>
      </c>
      <c r="AL255" s="370">
        <v>0</v>
      </c>
      <c r="AM255" s="370">
        <v>0</v>
      </c>
      <c r="AN255" s="370">
        <v>0</v>
      </c>
      <c r="AO255" s="370">
        <v>0</v>
      </c>
      <c r="AP255" s="370">
        <v>0</v>
      </c>
      <c r="AQ255" s="370">
        <v>0</v>
      </c>
      <c r="AR255" s="370">
        <v>0</v>
      </c>
      <c r="AS255" s="370">
        <v>0</v>
      </c>
      <c r="AT255" s="370">
        <v>0</v>
      </c>
      <c r="AU255" s="370">
        <v>0</v>
      </c>
      <c r="AV255" s="370">
        <v>0</v>
      </c>
      <c r="AW255" s="370">
        <v>0</v>
      </c>
      <c r="AX255" s="370">
        <v>0</v>
      </c>
      <c r="AY255" s="370">
        <v>0</v>
      </c>
      <c r="AZ255" s="370">
        <v>0</v>
      </c>
      <c r="BA255" s="370">
        <v>0</v>
      </c>
      <c r="BB255" s="370">
        <v>0</v>
      </c>
      <c r="BC255" s="370">
        <v>0</v>
      </c>
      <c r="BD255" s="370">
        <v>0</v>
      </c>
      <c r="BE255" s="370">
        <v>0</v>
      </c>
      <c r="BF255" s="370">
        <v>0</v>
      </c>
      <c r="BG255" s="370">
        <v>0</v>
      </c>
      <c r="BH255" s="370">
        <v>0</v>
      </c>
      <c r="BI255" s="370">
        <v>0</v>
      </c>
      <c r="BJ255" s="370">
        <v>0</v>
      </c>
      <c r="BK255" s="370">
        <v>0</v>
      </c>
      <c r="BL255" s="370">
        <v>0</v>
      </c>
      <c r="BM255" s="370">
        <v>0</v>
      </c>
      <c r="BN255" s="370">
        <v>0</v>
      </c>
      <c r="BO255" s="370">
        <v>0</v>
      </c>
      <c r="BP255" s="370">
        <v>0</v>
      </c>
      <c r="BQ255" s="370">
        <v>0</v>
      </c>
      <c r="BR255" s="370">
        <v>0</v>
      </c>
      <c r="BS255" s="370">
        <v>0</v>
      </c>
      <c r="BT255" s="370">
        <v>0</v>
      </c>
      <c r="BU255" s="370">
        <v>0</v>
      </c>
      <c r="BV255" s="370">
        <v>0</v>
      </c>
      <c r="BW255" s="370">
        <v>0</v>
      </c>
      <c r="BX255" s="370">
        <v>0</v>
      </c>
      <c r="BY255" s="370">
        <v>0</v>
      </c>
      <c r="BZ255" s="370">
        <v>0</v>
      </c>
      <c r="CA255" s="370">
        <v>0</v>
      </c>
      <c r="CB255" s="370">
        <v>0</v>
      </c>
      <c r="CC255" s="370">
        <v>0</v>
      </c>
      <c r="CD255" s="370">
        <v>0</v>
      </c>
      <c r="CE255" s="370">
        <v>0</v>
      </c>
      <c r="CF255" s="370">
        <v>0</v>
      </c>
      <c r="CG255" s="370">
        <v>0</v>
      </c>
      <c r="CH255" s="370">
        <v>0</v>
      </c>
      <c r="CI255" s="48" t="s">
        <v>1987</v>
      </c>
      <c r="CJ255" s="48" t="s">
        <v>1990</v>
      </c>
      <c r="CK255" s="48" t="s">
        <v>1993</v>
      </c>
      <c r="CL255" s="48" t="s">
        <v>1990</v>
      </c>
      <c r="CM255" s="48" t="s">
        <v>1990</v>
      </c>
      <c r="CN255" s="48" t="s">
        <v>1990</v>
      </c>
      <c r="CO255" s="10" t="str">
        <f t="shared" si="59"/>
        <v>2.1.4.1.1.1</v>
      </c>
      <c r="CP255" s="10" t="str">
        <f>+VLOOKUP(Tabla1[[#This Row],[ESPECÍFICA]],CLASIFICADOR_,2,0)</f>
        <v>2.1.4.1.1.1 - COMPENSACION POR TIEMPO DE SERVICIOS DEL REGIMEN LABORAL PRIVADO Y REGIMEN DEL SERVICIO CIVIL</v>
      </c>
      <c r="CQ255" s="10" t="str">
        <f>+VLOOKUP(Tabla1[[#This Row],[ESPECÍFICA]],CLASIFICADOR_,3,0)</f>
        <v>02.SERVIR</v>
      </c>
      <c r="CR255" s="10" t="str">
        <f>+VLOOKUP(Tabla1[[#This Row],[ESPECÍFICA]],CLASIFICADOR_,4,0)</f>
        <v xml:space="preserve"> </v>
      </c>
      <c r="CS255" s="10">
        <f>+VLOOKUP(Tabla1[[#This Row],[ESPECÍFICA]],CLASIFICADOR_,5,0)</f>
        <v>0</v>
      </c>
      <c r="CT255" s="5" t="str">
        <f>+VLOOKUP(Tabla1[[#This Row],[ESPECÍFICA]],CLASIFICADOR_,6,0)</f>
        <v>N/R</v>
      </c>
      <c r="CU255" s="10" t="str">
        <f>+VLOOKUP(Tabla1[[#This Row],[ESPECÍFICA]],CLASIFICADOR_,7,0)</f>
        <v>N/R</v>
      </c>
      <c r="CV255" s="10">
        <f>+VLOOKUP(Tabla1[[#This Row],[ESPECÍFICA]],CLASIFICADOR_,8,0)</f>
        <v>0</v>
      </c>
      <c r="CW255" s="113" t="str">
        <f>+CONCATENATE("2.",Tabla1[[#This Row],[generica]])</f>
        <v>2.1.PERSONAL Y OBLIGACIONES SOCIALES</v>
      </c>
      <c r="CX255" s="10" t="str">
        <f t="shared" si="42"/>
        <v>0012-OAJ</v>
      </c>
      <c r="CY255" s="5" t="str">
        <f t="shared" si="43"/>
        <v>0012-OAJ</v>
      </c>
      <c r="CZ255" t="str">
        <f t="shared" si="44"/>
        <v>0012-OAJ</v>
      </c>
      <c r="DA255" s="113" t="str">
        <f>+CONCATENATE(Tabla1[[#This Row],[CC COMPLETO]],Tabla1[[#This Row],[ESPECÍFICA]])</f>
        <v>0012-OAJ2.1.4.1.1.1</v>
      </c>
      <c r="DB255" s="11">
        <f t="shared" si="45"/>
        <v>0</v>
      </c>
      <c r="DC255" s="11">
        <f t="shared" si="46"/>
        <v>0</v>
      </c>
      <c r="DD255" s="11">
        <f t="shared" si="47"/>
        <v>0</v>
      </c>
      <c r="DE255" s="11">
        <f t="shared" si="48"/>
        <v>6955</v>
      </c>
      <c r="DF255" s="11">
        <f t="shared" si="49"/>
        <v>0</v>
      </c>
      <c r="DG255" s="11">
        <f t="shared" si="50"/>
        <v>0</v>
      </c>
      <c r="DH255" s="11">
        <f t="shared" si="51"/>
        <v>6955</v>
      </c>
      <c r="DI255" s="12">
        <f t="shared" si="52"/>
        <v>0</v>
      </c>
      <c r="DJ255" s="77">
        <f>+SUM(Tabla1[[#This Row],[EJECUTADO 01]:[EJECUTADO 06]])</f>
        <v>0</v>
      </c>
      <c r="DK255" s="78">
        <f>+Tabla1[[#This Row],[mto_devenga_01]]</f>
        <v>0</v>
      </c>
      <c r="DL255" s="78">
        <f>+Tabla1[[#This Row],[mto_devenga_02]]</f>
        <v>0</v>
      </c>
      <c r="DM255" s="78">
        <f>+Tabla1[[#This Row],[mto_devenga_03]]</f>
        <v>0</v>
      </c>
      <c r="DN255" s="78">
        <f>+Tabla1[[#This Row],[mto_devenga_04]]</f>
        <v>0</v>
      </c>
      <c r="DO255" s="78">
        <f>+Tabla1[[#This Row],[mto_devenga_05]]</f>
        <v>0</v>
      </c>
      <c r="DP255" s="76">
        <f>+Tabla1[[#This Row],[mto_devenga_06]]</f>
        <v>0</v>
      </c>
      <c r="DQ255" s="76">
        <f>+Tabla1[[#This Row],[mto_devenga_07]]</f>
        <v>0</v>
      </c>
      <c r="DR255" s="76">
        <f>+Tabla1[[#This Row],[mto_devenga_08]]</f>
        <v>0</v>
      </c>
      <c r="DS255" s="76">
        <f>+Tabla1[[#This Row],[mto_devenga_09]]</f>
        <v>0</v>
      </c>
      <c r="DT255" s="76">
        <f>IFERROR(VLOOKUP(Tabla1[[#This Row],[COD SE]],PF_OCTUBRE,14,0),"0")</f>
        <v>0</v>
      </c>
      <c r="DU255" s="76">
        <f>IFERROR(VLOOKUP(Tabla1[[#This Row],[COD SE]],PF_OCTUBRE,15,0),"0")</f>
        <v>6955</v>
      </c>
      <c r="DV255" s="76">
        <f>IFERROR(VLOOKUP(Tabla1[[#This Row],[COD SE]],PF_OCTUBRE,16,0),"0")</f>
        <v>0</v>
      </c>
      <c r="DW255" s="76">
        <f>+SUM(Tabla1[[#This Row],[EJECUTADO 01]:[PF DICIEMBRE
]])</f>
        <v>6955</v>
      </c>
      <c r="DX255" s="76">
        <f>IFERROR(VLOOKUP(Tabla1[[#This Row],[COD SE]],PF_OCTUBRE,18,0),"0")</f>
        <v>0</v>
      </c>
      <c r="DY255" s="76">
        <f>IFERROR(VLOOKUP(Tabla1[[#This Row],[COD SE]],PF_OCTUBRE,19,0),"0")</f>
        <v>0</v>
      </c>
      <c r="DZ255" s="76">
        <f>IFERROR(VLOOKUP(Tabla1[[#This Row],[COD SE]],PF_OCTUBRE,20,0),"0")</f>
        <v>0</v>
      </c>
      <c r="EA255" s="76">
        <f>+Tabla1[[#This Row],[TOTAL EJEC REAL]]+Tabla1[[#This Row],[SALDO FINAL]]</f>
        <v>6955</v>
      </c>
      <c r="EB255" s="76">
        <f>IFERROR(VLOOKUP(Tabla1[[#This Row],[COD SE]],PF_OCTUBRE,22,0),"0")</f>
        <v>0</v>
      </c>
      <c r="EC255" s="76">
        <f>+IFERROR(VLOOKUP(Tabla1[[#This Row],[COD SE]],SALDO_ESC_2,7,0),0)</f>
        <v>0</v>
      </c>
      <c r="ED255" s="76">
        <f>+IFERROR(VLOOKUP(Tabla1[[#This Row],[COD SE]],SALDO_ESC_3,7,0),0)</f>
        <v>0</v>
      </c>
      <c r="EE255" s="76">
        <f>+Tabla1[[#This Row],[mto_pim]]-Tabla1[[#This Row],[TRANSF ESC2 ]]</f>
        <v>6955</v>
      </c>
      <c r="EF255" s="76">
        <f>+Tabla1[[#This Row],[mto_pim]]-Tabla1[[#This Row],[TRANFS ESC 3 ]]</f>
        <v>6955</v>
      </c>
      <c r="EG255" s="76">
        <f>+IFERROR(VLOOKUP(Tabla1[[#This Row],[COD SE]],HISTORICO,4,0),0)</f>
        <v>0</v>
      </c>
      <c r="EH255" s="76">
        <f>+IFERROR(VLOOKUP(Tabla1[[#This Row],[COD SE]],HISTORICO,5,0),0)</f>
        <v>0</v>
      </c>
      <c r="EI255" s="76">
        <f>+IFERROR(VLOOKUP(Tabla1[[#This Row],[COD SE]],HISTORICO,6,0),0)</f>
        <v>0</v>
      </c>
      <c r="EJ255" s="76">
        <f>+IFERROR(VLOOKUP(Tabla1[[#This Row],[COD SE]],HISTORICO,7,0),0)</f>
        <v>0</v>
      </c>
      <c r="EK255" s="76">
        <f>+IFERROR(VLOOKUP(Tabla1[[#This Row],[COD SE]],HISTORICO,8,0),0)</f>
        <v>0</v>
      </c>
      <c r="EL255" s="76">
        <f>+IFERROR(VLOOKUP(Tabla1[[#This Row],[COD SE]],HISTORICO,9,0),0)</f>
        <v>0</v>
      </c>
      <c r="EM255" s="76">
        <f>+IFERROR(VLOOKUP(Tabla1[[#This Row],[COD SE]],HISTORICO,10,0),0)</f>
        <v>0</v>
      </c>
      <c r="EN255" s="76">
        <f>+IFERROR(VLOOKUP(Tabla1[[#This Row],[COD SE]],HISTORICO,11,0),0)</f>
        <v>0</v>
      </c>
      <c r="EO255" s="76">
        <f>+IFERROR(VLOOKUP(Tabla1[[#This Row],[COD SE]],HISTORICO,12,0),0)</f>
        <v>0</v>
      </c>
      <c r="EP255" s="58">
        <f>+SUM(Tabla1[[#This Row],[EJECUTADO 01]:[EJECUTADO 03]])</f>
        <v>0</v>
      </c>
      <c r="EQ255" s="58">
        <f>+SUM(Tabla1[[#This Row],[EJECUTADO 04]:[EJECUTADO 06]])</f>
        <v>0</v>
      </c>
      <c r="ER255" s="58">
        <f>+SUM(Tabla1[[#This Row],[EJECUTADO 07]:[EJECUTADO 09]])</f>
        <v>0</v>
      </c>
      <c r="ES255" s="58">
        <f>+SUM(Tabla1[[#This Row],[PF OCTUBRE]:[PF DICIEMBRE
]])</f>
        <v>6955</v>
      </c>
      <c r="ET255" s="58">
        <f>+SUM(Tabla1[[#This Row],[EJECUTADO 01]:[EJECUTADO 09]])</f>
        <v>0</v>
      </c>
    </row>
    <row r="256" spans="1:150" x14ac:dyDescent="0.2">
      <c r="A256" s="369">
        <v>2025</v>
      </c>
      <c r="B256" s="369" t="s">
        <v>1969</v>
      </c>
      <c r="C256" s="369" t="s">
        <v>1970</v>
      </c>
      <c r="D256" s="369" t="s">
        <v>1971</v>
      </c>
      <c r="E256" s="369">
        <v>1650</v>
      </c>
      <c r="F256" s="369" t="s">
        <v>1599</v>
      </c>
      <c r="G256" s="369" t="s">
        <v>1999</v>
      </c>
      <c r="H256" s="369" t="s">
        <v>1606</v>
      </c>
      <c r="I256" s="369" t="s">
        <v>2000</v>
      </c>
      <c r="J256" s="369" t="s">
        <v>2056</v>
      </c>
      <c r="K256" s="369" t="s">
        <v>1975</v>
      </c>
      <c r="L256" s="369" t="s">
        <v>2034</v>
      </c>
      <c r="M256" s="369" t="s">
        <v>2038</v>
      </c>
      <c r="N256" s="369">
        <v>1</v>
      </c>
      <c r="O256" s="369" t="s">
        <v>2057</v>
      </c>
      <c r="P256" s="369" t="s">
        <v>2032</v>
      </c>
      <c r="Q256" s="369">
        <v>800</v>
      </c>
      <c r="R256" s="369">
        <v>0</v>
      </c>
      <c r="S256" s="369">
        <v>0</v>
      </c>
      <c r="T256" s="369">
        <v>0</v>
      </c>
      <c r="U256" s="369">
        <v>12</v>
      </c>
      <c r="V256" s="369" t="s">
        <v>1980</v>
      </c>
      <c r="W256" s="369" t="s">
        <v>1981</v>
      </c>
      <c r="X256" s="369" t="s">
        <v>1982</v>
      </c>
      <c r="Y256" s="369" t="s">
        <v>1983</v>
      </c>
      <c r="Z256" s="369" t="s">
        <v>1984</v>
      </c>
      <c r="AA256" s="369" t="s">
        <v>2004</v>
      </c>
      <c r="AB256" s="369" t="s">
        <v>1986</v>
      </c>
      <c r="AC256" s="369" t="s">
        <v>1656</v>
      </c>
      <c r="AD256" s="369" t="s">
        <v>1668</v>
      </c>
      <c r="AE256" s="369" t="s">
        <v>1669</v>
      </c>
      <c r="AF256" s="369" t="s">
        <v>1669</v>
      </c>
      <c r="AG256" s="369" t="s">
        <v>1670</v>
      </c>
      <c r="AH256" s="369">
        <v>0</v>
      </c>
      <c r="AI256" s="369">
        <v>15023</v>
      </c>
      <c r="AJ256" s="369">
        <v>15023</v>
      </c>
      <c r="AK256" s="370">
        <v>11267.48</v>
      </c>
      <c r="AL256" s="370">
        <v>11267.48</v>
      </c>
      <c r="AM256" s="370">
        <v>0</v>
      </c>
      <c r="AN256" s="370">
        <v>0</v>
      </c>
      <c r="AO256" s="370">
        <v>0</v>
      </c>
      <c r="AP256" s="370">
        <v>414.21</v>
      </c>
      <c r="AQ256" s="370">
        <v>1242.6400000000001</v>
      </c>
      <c r="AR256" s="370">
        <v>1242.6400000000001</v>
      </c>
      <c r="AS256" s="370">
        <v>1242.6400000000001</v>
      </c>
      <c r="AT256" s="370">
        <v>1242.6400000000001</v>
      </c>
      <c r="AU256" s="370">
        <v>1242.6400000000001</v>
      </c>
      <c r="AV256" s="370">
        <v>1242.6400000000001</v>
      </c>
      <c r="AW256" s="370">
        <v>0</v>
      </c>
      <c r="AX256" s="370">
        <v>0</v>
      </c>
      <c r="AY256" s="370">
        <v>0</v>
      </c>
      <c r="AZ256" s="370">
        <v>0</v>
      </c>
      <c r="BA256" s="370">
        <v>0</v>
      </c>
      <c r="BB256" s="370">
        <v>414.21</v>
      </c>
      <c r="BC256" s="370">
        <v>1242.6400000000001</v>
      </c>
      <c r="BD256" s="370">
        <v>1242.6400000000001</v>
      </c>
      <c r="BE256" s="370">
        <v>1242.6400000000001</v>
      </c>
      <c r="BF256" s="370">
        <v>1242.6400000000001</v>
      </c>
      <c r="BG256" s="370">
        <v>1242.6400000000001</v>
      </c>
      <c r="BH256" s="370">
        <v>1242.6400000000001</v>
      </c>
      <c r="BI256" s="370">
        <v>0</v>
      </c>
      <c r="BJ256" s="370">
        <v>0</v>
      </c>
      <c r="BK256" s="370">
        <v>0</v>
      </c>
      <c r="BL256" s="370">
        <v>0</v>
      </c>
      <c r="BM256" s="370">
        <v>0</v>
      </c>
      <c r="BN256" s="370">
        <v>0</v>
      </c>
      <c r="BO256" s="370">
        <v>1656.85</v>
      </c>
      <c r="BP256" s="370">
        <v>1242.6400000000001</v>
      </c>
      <c r="BQ256" s="370">
        <v>1242.6400000000001</v>
      </c>
      <c r="BR256" s="370">
        <v>1242.6400000000001</v>
      </c>
      <c r="BS256" s="370">
        <v>1242.6400000000001</v>
      </c>
      <c r="BT256" s="370">
        <v>1242.6400000000001</v>
      </c>
      <c r="BU256" s="370">
        <v>0</v>
      </c>
      <c r="BV256" s="370">
        <v>0</v>
      </c>
      <c r="BW256" s="370">
        <v>0</v>
      </c>
      <c r="BX256" s="370">
        <v>0</v>
      </c>
      <c r="BY256" s="370">
        <v>0</v>
      </c>
      <c r="BZ256" s="370">
        <v>414.21</v>
      </c>
      <c r="CA256" s="370">
        <v>1242.6400000000001</v>
      </c>
      <c r="CB256" s="370">
        <v>1242.6400000000001</v>
      </c>
      <c r="CC256" s="370">
        <v>1242.6400000000001</v>
      </c>
      <c r="CD256" s="370">
        <v>1242.6400000000001</v>
      </c>
      <c r="CE256" s="370">
        <v>1242.6400000000001</v>
      </c>
      <c r="CF256" s="370">
        <v>1242.6400000000001</v>
      </c>
      <c r="CG256" s="370">
        <v>0</v>
      </c>
      <c r="CH256" s="370">
        <v>0</v>
      </c>
      <c r="CI256" s="48" t="s">
        <v>1987</v>
      </c>
      <c r="CJ256" s="48" t="s">
        <v>1990</v>
      </c>
      <c r="CK256" s="48" t="s">
        <v>1991</v>
      </c>
      <c r="CL256" s="48" t="s">
        <v>1990</v>
      </c>
      <c r="CM256" s="48" t="s">
        <v>1990</v>
      </c>
      <c r="CN256" s="48" t="s">
        <v>2010</v>
      </c>
      <c r="CO256" s="10" t="str">
        <f t="shared" ref="CO256:CO257" si="60">+CONCATENATE(CI256,".",CJ256,".",CK256,".",CL256,".",CM256,".",CN256)</f>
        <v>2.1.3.1.1.13</v>
      </c>
      <c r="CP256" s="10" t="str">
        <f>+VLOOKUP(Tabla1[[#This Row],[ESPECÍFICA]],CLASIFICADOR_,2,0)</f>
        <v>2.1.3.1.1.13 - CONTRIBUCIONES A ESSALUD DEL PERSONAL ADMINISTRATIVO</v>
      </c>
      <c r="CQ256" s="10" t="str">
        <f>+VLOOKUP(Tabla1[[#This Row],[ESPECÍFICA]],CLASIFICADOR_,3,0)</f>
        <v>02.SERVIR</v>
      </c>
      <c r="CR256" s="10" t="str">
        <f>+VLOOKUP(Tabla1[[#This Row],[ESPECÍFICA]],CLASIFICADOR_,4,0)</f>
        <v xml:space="preserve"> </v>
      </c>
      <c r="CS256" s="10">
        <f>+VLOOKUP(Tabla1[[#This Row],[ESPECÍFICA]],CLASIFICADOR_,5,0)</f>
        <v>0</v>
      </c>
      <c r="CT256" s="5" t="str">
        <f>+VLOOKUP(Tabla1[[#This Row],[ESPECÍFICA]],CLASIFICADOR_,6,0)</f>
        <v>N/R</v>
      </c>
      <c r="CU256" s="10" t="str">
        <f>+VLOOKUP(Tabla1[[#This Row],[ESPECÍFICA]],CLASIFICADOR_,7,0)</f>
        <v>N/R</v>
      </c>
      <c r="CV256" s="10">
        <f>+VLOOKUP(Tabla1[[#This Row],[ESPECÍFICA]],CLASIFICADOR_,8,0)</f>
        <v>0</v>
      </c>
      <c r="CW256" s="113" t="str">
        <f>+CONCATENATE("2.",Tabla1[[#This Row],[generica]])</f>
        <v>2.1.PERSONAL Y OBLIGACIONES SOCIALES</v>
      </c>
      <c r="CX256" s="10" t="str">
        <f t="shared" si="42"/>
        <v>0012-OAJ</v>
      </c>
      <c r="CY256" s="5" t="str">
        <f t="shared" si="43"/>
        <v>0012-OAJ</v>
      </c>
      <c r="CZ256" t="str">
        <f t="shared" si="44"/>
        <v>0012-OAJ</v>
      </c>
      <c r="DA256" s="113" t="str">
        <f>+CONCATENATE(Tabla1[[#This Row],[CC COMPLETO]],Tabla1[[#This Row],[ESPECÍFICA]])</f>
        <v>0012-OAJ2.1.3.1.1.13</v>
      </c>
      <c r="DB256" s="11">
        <f t="shared" si="45"/>
        <v>7870.0500000000011</v>
      </c>
      <c r="DC256" s="11">
        <f t="shared" si="46"/>
        <v>7870.0500000000011</v>
      </c>
      <c r="DD256" s="11">
        <f t="shared" si="47"/>
        <v>7870.0500000000011</v>
      </c>
      <c r="DE256" s="11">
        <f t="shared" si="48"/>
        <v>3755.5200000000004</v>
      </c>
      <c r="DF256" s="11">
        <f t="shared" si="49"/>
        <v>0</v>
      </c>
      <c r="DG256" s="11">
        <f t="shared" si="50"/>
        <v>3397.4299999999985</v>
      </c>
      <c r="DH256" s="11">
        <f t="shared" si="51"/>
        <v>7152.9499999999989</v>
      </c>
      <c r="DI256" s="12">
        <f t="shared" si="52"/>
        <v>0</v>
      </c>
      <c r="DJ256" s="77">
        <f>+SUM(Tabla1[[#This Row],[EJECUTADO 01]:[EJECUTADO 06]])</f>
        <v>2899.4900000000002</v>
      </c>
      <c r="DK256" s="78">
        <f>+Tabla1[[#This Row],[mto_devenga_01]]</f>
        <v>0</v>
      </c>
      <c r="DL256" s="78">
        <f>+Tabla1[[#This Row],[mto_devenga_02]]</f>
        <v>0</v>
      </c>
      <c r="DM256" s="78">
        <f>+Tabla1[[#This Row],[mto_devenga_03]]</f>
        <v>0</v>
      </c>
      <c r="DN256" s="78">
        <f>+Tabla1[[#This Row],[mto_devenga_04]]</f>
        <v>414.21</v>
      </c>
      <c r="DO256" s="78">
        <f>+Tabla1[[#This Row],[mto_devenga_05]]</f>
        <v>1242.6400000000001</v>
      </c>
      <c r="DP256" s="76">
        <f>+Tabla1[[#This Row],[mto_devenga_06]]</f>
        <v>1242.6400000000001</v>
      </c>
      <c r="DQ256" s="76">
        <f>+Tabla1[[#This Row],[mto_devenga_07]]</f>
        <v>1242.6400000000001</v>
      </c>
      <c r="DR256" s="76">
        <f>+Tabla1[[#This Row],[mto_devenga_08]]</f>
        <v>1242.6400000000001</v>
      </c>
      <c r="DS256" s="76">
        <f>+Tabla1[[#This Row],[mto_devenga_09]]</f>
        <v>1242.6400000000001</v>
      </c>
      <c r="DT256" s="76">
        <f>IFERROR(VLOOKUP(Tabla1[[#This Row],[COD SE]],PF_OCTUBRE,14,0),"0")</f>
        <v>1251.8399999999999</v>
      </c>
      <c r="DU256" s="76">
        <f>IFERROR(VLOOKUP(Tabla1[[#This Row],[COD SE]],PF_OCTUBRE,15,0),"0")</f>
        <v>1251.8399999999999</v>
      </c>
      <c r="DV256" s="76">
        <f>IFERROR(VLOOKUP(Tabla1[[#This Row],[COD SE]],PF_OCTUBRE,16,0),"0")</f>
        <v>1251.8400000000001</v>
      </c>
      <c r="DW256" s="76">
        <f>+SUM(Tabla1[[#This Row],[EJECUTADO 01]:[PF DICIEMBRE
]])</f>
        <v>10382.93</v>
      </c>
      <c r="DX256" s="76">
        <f>IFERROR(VLOOKUP(Tabla1[[#This Row],[COD SE]],PF_OCTUBRE,18,0),"0")</f>
        <v>0</v>
      </c>
      <c r="DY256" s="76">
        <f>IFERROR(VLOOKUP(Tabla1[[#This Row],[COD SE]],PF_OCTUBRE,19,0),"0")</f>
        <v>4640.07</v>
      </c>
      <c r="DZ256" s="76">
        <f>IFERROR(VLOOKUP(Tabla1[[#This Row],[COD SE]],PF_OCTUBRE,20,0),"0")</f>
        <v>4640.07</v>
      </c>
      <c r="EA256" s="76">
        <f>+Tabla1[[#This Row],[TOTAL EJEC REAL]]+Tabla1[[#This Row],[SALDO FINAL]]</f>
        <v>15023</v>
      </c>
      <c r="EB256" s="76">
        <f>IFERROR(VLOOKUP(Tabla1[[#This Row],[COD SE]],PF_OCTUBRE,22,0),"0")</f>
        <v>5891.91</v>
      </c>
      <c r="EC256" s="76">
        <f>+IFERROR(VLOOKUP(Tabla1[[#This Row],[COD SE]],SALDO_ESC_2,7,0),0)</f>
        <v>0</v>
      </c>
      <c r="ED256" s="76">
        <f>+IFERROR(VLOOKUP(Tabla1[[#This Row],[COD SE]],SALDO_ESC_3,7,0),0)</f>
        <v>4640.07</v>
      </c>
      <c r="EE256" s="76">
        <f>+Tabla1[[#This Row],[mto_pim]]-Tabla1[[#This Row],[TRANSF ESC2 ]]</f>
        <v>15023</v>
      </c>
      <c r="EF256" s="76">
        <f>+Tabla1[[#This Row],[mto_pim]]-Tabla1[[#This Row],[TRANFS ESC 3 ]]</f>
        <v>10382.93</v>
      </c>
      <c r="EG256" s="76">
        <f>+IFERROR(VLOOKUP(Tabla1[[#This Row],[COD SE]],HISTORICO,4,0),0)</f>
        <v>0</v>
      </c>
      <c r="EH256" s="76">
        <f>+IFERROR(VLOOKUP(Tabla1[[#This Row],[COD SE]],HISTORICO,5,0),0)</f>
        <v>0</v>
      </c>
      <c r="EI256" s="76">
        <f>+IFERROR(VLOOKUP(Tabla1[[#This Row],[COD SE]],HISTORICO,6,0),0)</f>
        <v>0</v>
      </c>
      <c r="EJ256" s="76">
        <f>+IFERROR(VLOOKUP(Tabla1[[#This Row],[COD SE]],HISTORICO,7,0),0)</f>
        <v>0</v>
      </c>
      <c r="EK256" s="76">
        <f>+IFERROR(VLOOKUP(Tabla1[[#This Row],[COD SE]],HISTORICO,8,0),0)</f>
        <v>0</v>
      </c>
      <c r="EL256" s="76">
        <f>+IFERROR(VLOOKUP(Tabla1[[#This Row],[COD SE]],HISTORICO,9,0),0)</f>
        <v>1251.8399999999999</v>
      </c>
      <c r="EM256" s="76">
        <f>+IFERROR(VLOOKUP(Tabla1[[#This Row],[COD SE]],HISTORICO,10,0),0)</f>
        <v>1251.8399999999999</v>
      </c>
      <c r="EN256" s="76">
        <f>+IFERROR(VLOOKUP(Tabla1[[#This Row],[COD SE]],HISTORICO,11,0),0)</f>
        <v>1251.8399999999999</v>
      </c>
      <c r="EO256" s="76">
        <f>+IFERROR(VLOOKUP(Tabla1[[#This Row],[COD SE]],HISTORICO,12,0),0)</f>
        <v>1251.8399999999999</v>
      </c>
      <c r="EP256" s="58">
        <f>+SUM(Tabla1[[#This Row],[EJECUTADO 01]:[EJECUTADO 03]])</f>
        <v>0</v>
      </c>
      <c r="EQ256" s="58">
        <f>+SUM(Tabla1[[#This Row],[EJECUTADO 04]:[EJECUTADO 06]])</f>
        <v>2899.4900000000002</v>
      </c>
      <c r="ER256" s="58">
        <f>+SUM(Tabla1[[#This Row],[EJECUTADO 07]:[EJECUTADO 09]])</f>
        <v>3727.92</v>
      </c>
      <c r="ES256" s="58">
        <f>+SUM(Tabla1[[#This Row],[PF OCTUBRE]:[PF DICIEMBRE
]])</f>
        <v>3755.52</v>
      </c>
      <c r="ET256" s="58">
        <f>+SUM(Tabla1[[#This Row],[EJECUTADO 01]:[EJECUTADO 09]])</f>
        <v>6627.4100000000008</v>
      </c>
    </row>
    <row r="257" spans="1:150" x14ac:dyDescent="0.2">
      <c r="A257" s="369">
        <v>2025</v>
      </c>
      <c r="B257" s="369" t="s">
        <v>1969</v>
      </c>
      <c r="C257" s="369" t="s">
        <v>1970</v>
      </c>
      <c r="D257" s="369" t="s">
        <v>1971</v>
      </c>
      <c r="E257" s="369">
        <v>1650</v>
      </c>
      <c r="F257" s="369" t="s">
        <v>1599</v>
      </c>
      <c r="G257" s="369" t="s">
        <v>1999</v>
      </c>
      <c r="H257" s="369" t="s">
        <v>1606</v>
      </c>
      <c r="I257" s="369" t="s">
        <v>2000</v>
      </c>
      <c r="J257" s="369" t="s">
        <v>2056</v>
      </c>
      <c r="K257" s="369" t="s">
        <v>1975</v>
      </c>
      <c r="L257" s="369" t="s">
        <v>2034</v>
      </c>
      <c r="M257" s="369" t="s">
        <v>2038</v>
      </c>
      <c r="N257" s="369">
        <v>1</v>
      </c>
      <c r="O257" s="369" t="s">
        <v>2057</v>
      </c>
      <c r="P257" s="369" t="s">
        <v>2032</v>
      </c>
      <c r="Q257" s="369">
        <v>800</v>
      </c>
      <c r="R257" s="369">
        <v>0</v>
      </c>
      <c r="S257" s="369">
        <v>0</v>
      </c>
      <c r="T257" s="369">
        <v>0</v>
      </c>
      <c r="U257" s="369">
        <v>12</v>
      </c>
      <c r="V257" s="369" t="s">
        <v>1980</v>
      </c>
      <c r="W257" s="369" t="s">
        <v>1981</v>
      </c>
      <c r="X257" s="369" t="s">
        <v>1982</v>
      </c>
      <c r="Y257" s="369" t="s">
        <v>1983</v>
      </c>
      <c r="Z257" s="369" t="s">
        <v>1984</v>
      </c>
      <c r="AA257" s="369" t="s">
        <v>2004</v>
      </c>
      <c r="AB257" s="369" t="s">
        <v>1986</v>
      </c>
      <c r="AC257" s="369" t="s">
        <v>1672</v>
      </c>
      <c r="AD257" s="369" t="s">
        <v>1673</v>
      </c>
      <c r="AE257" s="369" t="s">
        <v>1678</v>
      </c>
      <c r="AF257" s="369" t="s">
        <v>1699</v>
      </c>
      <c r="AG257" s="369" t="s">
        <v>1700</v>
      </c>
      <c r="AH257" s="369">
        <v>3000</v>
      </c>
      <c r="AI257" s="369">
        <v>-738</v>
      </c>
      <c r="AJ257" s="369">
        <v>2262</v>
      </c>
      <c r="AK257" s="370">
        <v>0</v>
      </c>
      <c r="AL257" s="370">
        <v>0</v>
      </c>
      <c r="AM257" s="370">
        <v>0</v>
      </c>
      <c r="AN257" s="370">
        <v>0</v>
      </c>
      <c r="AO257" s="370">
        <v>0</v>
      </c>
      <c r="AP257" s="370">
        <v>0</v>
      </c>
      <c r="AQ257" s="370">
        <v>0</v>
      </c>
      <c r="AR257" s="370">
        <v>0</v>
      </c>
      <c r="AS257" s="370">
        <v>0</v>
      </c>
      <c r="AT257" s="370">
        <v>0</v>
      </c>
      <c r="AU257" s="370">
        <v>0</v>
      </c>
      <c r="AV257" s="370">
        <v>0</v>
      </c>
      <c r="AW257" s="370">
        <v>0</v>
      </c>
      <c r="AX257" s="370">
        <v>0</v>
      </c>
      <c r="AY257" s="370">
        <v>0</v>
      </c>
      <c r="AZ257" s="370">
        <v>0</v>
      </c>
      <c r="BA257" s="370">
        <v>0</v>
      </c>
      <c r="BB257" s="370">
        <v>0</v>
      </c>
      <c r="BC257" s="370">
        <v>0</v>
      </c>
      <c r="BD257" s="370">
        <v>0</v>
      </c>
      <c r="BE257" s="370">
        <v>0</v>
      </c>
      <c r="BF257" s="370">
        <v>0</v>
      </c>
      <c r="BG257" s="370">
        <v>0</v>
      </c>
      <c r="BH257" s="370">
        <v>0</v>
      </c>
      <c r="BI257" s="370">
        <v>0</v>
      </c>
      <c r="BJ257" s="370">
        <v>0</v>
      </c>
      <c r="BK257" s="370">
        <v>0</v>
      </c>
      <c r="BL257" s="370">
        <v>0</v>
      </c>
      <c r="BM257" s="370">
        <v>0</v>
      </c>
      <c r="BN257" s="370">
        <v>0</v>
      </c>
      <c r="BO257" s="370">
        <v>0</v>
      </c>
      <c r="BP257" s="370">
        <v>0</v>
      </c>
      <c r="BQ257" s="370">
        <v>0</v>
      </c>
      <c r="BR257" s="370">
        <v>0</v>
      </c>
      <c r="BS257" s="370">
        <v>0</v>
      </c>
      <c r="BT257" s="370">
        <v>0</v>
      </c>
      <c r="BU257" s="370">
        <v>0</v>
      </c>
      <c r="BV257" s="370">
        <v>0</v>
      </c>
      <c r="BW257" s="370">
        <v>0</v>
      </c>
      <c r="BX257" s="370">
        <v>0</v>
      </c>
      <c r="BY257" s="370">
        <v>0</v>
      </c>
      <c r="BZ257" s="370">
        <v>0</v>
      </c>
      <c r="CA257" s="370">
        <v>0</v>
      </c>
      <c r="CB257" s="370">
        <v>0</v>
      </c>
      <c r="CC257" s="370">
        <v>0</v>
      </c>
      <c r="CD257" s="370">
        <v>0</v>
      </c>
      <c r="CE257" s="370">
        <v>0</v>
      </c>
      <c r="CF257" s="370">
        <v>0</v>
      </c>
      <c r="CG257" s="370">
        <v>0</v>
      </c>
      <c r="CH257" s="370">
        <v>0</v>
      </c>
      <c r="CI257" s="48" t="s">
        <v>1987</v>
      </c>
      <c r="CJ257" s="48" t="s">
        <v>1991</v>
      </c>
      <c r="CK257" s="48" t="s">
        <v>1987</v>
      </c>
      <c r="CL257" s="48" t="s">
        <v>1989</v>
      </c>
      <c r="CM257" s="48" t="s">
        <v>2020</v>
      </c>
      <c r="CN257" s="48" t="s">
        <v>2012</v>
      </c>
      <c r="CO257" s="10" t="str">
        <f t="shared" si="60"/>
        <v>2.3.2.7.14.98</v>
      </c>
      <c r="CP257" s="10" t="str">
        <f>+VLOOKUP(Tabla1[[#This Row],[ESPECÍFICA]],CLASIFICADOR_,2,0)</f>
        <v>2.3.2.7.14.98 - OTROS SERVICIOS TÉCNICOS Y PROFESIONALES DESARROLLADOS POR PERSONAS NATURALES</v>
      </c>
      <c r="CQ257" s="10" t="str">
        <f>+VLOOKUP(Tabla1[[#This Row],[ESPECÍFICA]],CLASIFICADOR_,3,0)</f>
        <v>2.3.2.7 - SERVICIOS PROFESIONALES Y TECNICOS</v>
      </c>
      <c r="CR257" s="10" t="str">
        <f>+VLOOKUP(Tabla1[[#This Row],[ESPECÍFICA]],CLASIFICADOR_,4,0)</f>
        <v xml:space="preserve"> </v>
      </c>
      <c r="CS257" s="10">
        <f>+VLOOKUP(Tabla1[[#This Row],[ESPECÍFICA]],CLASIFICADOR_,5,0)</f>
        <v>0</v>
      </c>
      <c r="CT257" s="5" t="str">
        <f>+VLOOKUP(Tabla1[[#This Row],[ESPECÍFICA]],CLASIFICADOR_,6,0)</f>
        <v>N/R</v>
      </c>
      <c r="CU257" s="10" t="str">
        <f>+VLOOKUP(Tabla1[[#This Row],[ESPECÍFICA]],CLASIFICADOR_,7,0)</f>
        <v>N/R</v>
      </c>
      <c r="CV257" s="10">
        <f>+VLOOKUP(Tabla1[[#This Row],[ESPECÍFICA]],CLASIFICADOR_,8,0)</f>
        <v>0</v>
      </c>
      <c r="CW257" s="113" t="str">
        <f>+CONCATENATE("2.",Tabla1[[#This Row],[generica]])</f>
        <v>2.3.BIENES Y SERVICIOS</v>
      </c>
      <c r="CX257" s="10" t="str">
        <f t="shared" si="42"/>
        <v>0012-OAJ</v>
      </c>
      <c r="CY257" s="5" t="str">
        <f t="shared" si="43"/>
        <v>0012-OAJ</v>
      </c>
      <c r="CZ257" t="str">
        <f t="shared" si="44"/>
        <v>0012-OAJ</v>
      </c>
      <c r="DA257" s="113" t="str">
        <f>+CONCATENATE(Tabla1[[#This Row],[CC COMPLETO]],Tabla1[[#This Row],[ESPECÍFICA]])</f>
        <v>0012-OAJ2.3.2.7.14.98</v>
      </c>
      <c r="DB257" s="11">
        <f t="shared" si="45"/>
        <v>0</v>
      </c>
      <c r="DC257" s="11">
        <f t="shared" si="46"/>
        <v>0</v>
      </c>
      <c r="DD257" s="11">
        <f t="shared" si="47"/>
        <v>0</v>
      </c>
      <c r="DE257" s="11">
        <f t="shared" si="48"/>
        <v>2262</v>
      </c>
      <c r="DF257" s="11">
        <f t="shared" si="49"/>
        <v>0</v>
      </c>
      <c r="DG257" s="11">
        <f t="shared" si="50"/>
        <v>0</v>
      </c>
      <c r="DH257" s="11">
        <f t="shared" si="51"/>
        <v>2262</v>
      </c>
      <c r="DI257" s="12">
        <f t="shared" si="52"/>
        <v>0</v>
      </c>
      <c r="DJ257" s="77">
        <f>+SUM(Tabla1[[#This Row],[EJECUTADO 01]:[EJECUTADO 06]])</f>
        <v>0</v>
      </c>
      <c r="DK257" s="78">
        <f>+Tabla1[[#This Row],[mto_devenga_01]]</f>
        <v>0</v>
      </c>
      <c r="DL257" s="78">
        <f>+Tabla1[[#This Row],[mto_devenga_02]]</f>
        <v>0</v>
      </c>
      <c r="DM257" s="78">
        <f>+Tabla1[[#This Row],[mto_devenga_03]]</f>
        <v>0</v>
      </c>
      <c r="DN257" s="78">
        <f>+Tabla1[[#This Row],[mto_devenga_04]]</f>
        <v>0</v>
      </c>
      <c r="DO257" s="78">
        <f>+Tabla1[[#This Row],[mto_devenga_05]]</f>
        <v>0</v>
      </c>
      <c r="DP257" s="76">
        <f>+Tabla1[[#This Row],[mto_devenga_06]]</f>
        <v>0</v>
      </c>
      <c r="DQ257" s="76">
        <f>+Tabla1[[#This Row],[mto_devenga_07]]</f>
        <v>0</v>
      </c>
      <c r="DR257" s="76">
        <f>+Tabla1[[#This Row],[mto_devenga_08]]</f>
        <v>0</v>
      </c>
      <c r="DS257" s="76">
        <f>+Tabla1[[#This Row],[mto_devenga_09]]</f>
        <v>0</v>
      </c>
      <c r="DT257" s="76">
        <f>IFERROR(VLOOKUP(Tabla1[[#This Row],[COD SE]],PF_OCTUBRE,14,0),"0")</f>
        <v>0</v>
      </c>
      <c r="DU257" s="76">
        <f>IFERROR(VLOOKUP(Tabla1[[#This Row],[COD SE]],PF_OCTUBRE,15,0),"0")</f>
        <v>2262</v>
      </c>
      <c r="DV257" s="76">
        <f>IFERROR(VLOOKUP(Tabla1[[#This Row],[COD SE]],PF_OCTUBRE,16,0),"0")</f>
        <v>0</v>
      </c>
      <c r="DW257" s="76">
        <f>+SUM(Tabla1[[#This Row],[EJECUTADO 01]:[PF DICIEMBRE
]])</f>
        <v>2262</v>
      </c>
      <c r="DX257" s="76">
        <f>IFERROR(VLOOKUP(Tabla1[[#This Row],[COD SE]],PF_OCTUBRE,18,0),"0")</f>
        <v>0</v>
      </c>
      <c r="DY257" s="76">
        <f>IFERROR(VLOOKUP(Tabla1[[#This Row],[COD SE]],PF_OCTUBRE,19,0),"0")</f>
        <v>0</v>
      </c>
      <c r="DZ257" s="76">
        <f>IFERROR(VLOOKUP(Tabla1[[#This Row],[COD SE]],PF_OCTUBRE,20,0),"0")</f>
        <v>0</v>
      </c>
      <c r="EA257" s="76">
        <f>+Tabla1[[#This Row],[TOTAL EJEC REAL]]+Tabla1[[#This Row],[SALDO FINAL]]</f>
        <v>2262</v>
      </c>
      <c r="EB257" s="76">
        <f>IFERROR(VLOOKUP(Tabla1[[#This Row],[COD SE]],PF_OCTUBRE,22,0),"0")</f>
        <v>0</v>
      </c>
      <c r="EC257" s="76">
        <f>+IFERROR(VLOOKUP(Tabla1[[#This Row],[COD SE]],SALDO_ESC_2,7,0),0)</f>
        <v>0</v>
      </c>
      <c r="ED257" s="76">
        <f>+IFERROR(VLOOKUP(Tabla1[[#This Row],[COD SE]],SALDO_ESC_3,7,0),0)</f>
        <v>0</v>
      </c>
      <c r="EE257" s="76">
        <f>+Tabla1[[#This Row],[mto_pim]]-Tabla1[[#This Row],[TRANSF ESC2 ]]</f>
        <v>2262</v>
      </c>
      <c r="EF257" s="76">
        <f>+Tabla1[[#This Row],[mto_pim]]-Tabla1[[#This Row],[TRANFS ESC 3 ]]</f>
        <v>2262</v>
      </c>
      <c r="EG257" s="76">
        <f>+IFERROR(VLOOKUP(Tabla1[[#This Row],[COD SE]],HISTORICO,4,0),0)</f>
        <v>0</v>
      </c>
      <c r="EH257" s="76">
        <f>+IFERROR(VLOOKUP(Tabla1[[#This Row],[COD SE]],HISTORICO,5,0),0)</f>
        <v>0</v>
      </c>
      <c r="EI257" s="76">
        <f>+IFERROR(VLOOKUP(Tabla1[[#This Row],[COD SE]],HISTORICO,6,0),0)</f>
        <v>0</v>
      </c>
      <c r="EJ257" s="76">
        <f>+IFERROR(VLOOKUP(Tabla1[[#This Row],[COD SE]],HISTORICO,7,0),0)</f>
        <v>0</v>
      </c>
      <c r="EK257" s="76">
        <f>+IFERROR(VLOOKUP(Tabla1[[#This Row],[COD SE]],HISTORICO,8,0),0)</f>
        <v>0</v>
      </c>
      <c r="EL257" s="76">
        <f>+IFERROR(VLOOKUP(Tabla1[[#This Row],[COD SE]],HISTORICO,9,0),0)</f>
        <v>0</v>
      </c>
      <c r="EM257" s="76">
        <f>+IFERROR(VLOOKUP(Tabla1[[#This Row],[COD SE]],HISTORICO,10,0),0)</f>
        <v>0</v>
      </c>
      <c r="EN257" s="76">
        <f>+IFERROR(VLOOKUP(Tabla1[[#This Row],[COD SE]],HISTORICO,11,0),0)</f>
        <v>0</v>
      </c>
      <c r="EO257" s="76">
        <f>+IFERROR(VLOOKUP(Tabla1[[#This Row],[COD SE]],HISTORICO,12,0),0)</f>
        <v>0</v>
      </c>
      <c r="EP257" s="58">
        <f>+SUM(Tabla1[[#This Row],[EJECUTADO 01]:[EJECUTADO 03]])</f>
        <v>0</v>
      </c>
      <c r="EQ257" s="58">
        <f>+SUM(Tabla1[[#This Row],[EJECUTADO 04]:[EJECUTADO 06]])</f>
        <v>0</v>
      </c>
      <c r="ER257" s="58">
        <f>+SUM(Tabla1[[#This Row],[EJECUTADO 07]:[EJECUTADO 09]])</f>
        <v>0</v>
      </c>
      <c r="ES257" s="58">
        <f>+SUM(Tabla1[[#This Row],[PF OCTUBRE]:[PF DICIEMBRE
]])</f>
        <v>2262</v>
      </c>
      <c r="ET257" s="58">
        <f>+SUM(Tabla1[[#This Row],[EJECUTADO 01]:[EJECUTADO 09]])</f>
        <v>0</v>
      </c>
    </row>
    <row r="258" spans="1:150" x14ac:dyDescent="0.2">
      <c r="A258" s="369">
        <v>2025</v>
      </c>
      <c r="B258" s="369" t="s">
        <v>1969</v>
      </c>
      <c r="C258" s="369" t="s">
        <v>1970</v>
      </c>
      <c r="D258" s="369" t="s">
        <v>1971</v>
      </c>
      <c r="E258" s="369">
        <v>1650</v>
      </c>
      <c r="F258" s="369" t="s">
        <v>1599</v>
      </c>
      <c r="G258" s="369" t="s">
        <v>1999</v>
      </c>
      <c r="H258" s="369" t="s">
        <v>1606</v>
      </c>
      <c r="I258" s="369" t="s">
        <v>2000</v>
      </c>
      <c r="J258" s="369" t="s">
        <v>2056</v>
      </c>
      <c r="K258" s="369" t="s">
        <v>1975</v>
      </c>
      <c r="L258" s="369" t="s">
        <v>2034</v>
      </c>
      <c r="M258" s="369" t="s">
        <v>2038</v>
      </c>
      <c r="N258" s="369">
        <v>1</v>
      </c>
      <c r="O258" s="369" t="s">
        <v>2057</v>
      </c>
      <c r="P258" s="369" t="s">
        <v>2032</v>
      </c>
      <c r="Q258" s="369">
        <v>800</v>
      </c>
      <c r="R258" s="369">
        <v>0</v>
      </c>
      <c r="S258" s="369">
        <v>0</v>
      </c>
      <c r="T258" s="369">
        <v>0</v>
      </c>
      <c r="U258" s="369">
        <v>12</v>
      </c>
      <c r="V258" s="369" t="s">
        <v>1980</v>
      </c>
      <c r="W258" s="369" t="s">
        <v>1981</v>
      </c>
      <c r="X258" s="369" t="s">
        <v>1982</v>
      </c>
      <c r="Y258" s="369" t="s">
        <v>1983</v>
      </c>
      <c r="Z258" s="369" t="s">
        <v>1984</v>
      </c>
      <c r="AA258" s="369" t="s">
        <v>2004</v>
      </c>
      <c r="AB258" s="369" t="s">
        <v>1986</v>
      </c>
      <c r="AC258" s="369" t="s">
        <v>1672</v>
      </c>
      <c r="AD258" s="369" t="s">
        <v>1673</v>
      </c>
      <c r="AE258" s="369" t="s">
        <v>1681</v>
      </c>
      <c r="AF258" s="369" t="s">
        <v>1682</v>
      </c>
      <c r="AG258" s="369" t="s">
        <v>1682</v>
      </c>
      <c r="AH258" s="369">
        <v>0</v>
      </c>
      <c r="AI258" s="369">
        <v>76000</v>
      </c>
      <c r="AJ258" s="369">
        <v>76000</v>
      </c>
      <c r="AK258" s="370">
        <v>76000</v>
      </c>
      <c r="AL258" s="370">
        <v>76000</v>
      </c>
      <c r="AM258" s="370">
        <v>36000</v>
      </c>
      <c r="AN258" s="370">
        <v>0</v>
      </c>
      <c r="AO258" s="370">
        <v>10000</v>
      </c>
      <c r="AP258" s="370">
        <v>30000</v>
      </c>
      <c r="AQ258" s="370">
        <v>0</v>
      </c>
      <c r="AR258" s="370">
        <v>0</v>
      </c>
      <c r="AS258" s="370">
        <v>0</v>
      </c>
      <c r="AT258" s="370">
        <v>0</v>
      </c>
      <c r="AU258" s="370">
        <v>0</v>
      </c>
      <c r="AV258" s="370">
        <v>0</v>
      </c>
      <c r="AW258" s="370">
        <v>0</v>
      </c>
      <c r="AX258" s="370">
        <v>0</v>
      </c>
      <c r="AY258" s="370">
        <v>24000</v>
      </c>
      <c r="AZ258" s="370">
        <v>12000</v>
      </c>
      <c r="BA258" s="370">
        <v>0</v>
      </c>
      <c r="BB258" s="370">
        <v>0</v>
      </c>
      <c r="BC258" s="370">
        <v>30000</v>
      </c>
      <c r="BD258" s="370">
        <v>10000</v>
      </c>
      <c r="BE258" s="370">
        <v>0</v>
      </c>
      <c r="BF258" s="370">
        <v>0</v>
      </c>
      <c r="BG258" s="370">
        <v>0</v>
      </c>
      <c r="BH258" s="370">
        <v>0</v>
      </c>
      <c r="BI258" s="370">
        <v>0</v>
      </c>
      <c r="BJ258" s="370">
        <v>0</v>
      </c>
      <c r="BK258" s="370">
        <v>24000</v>
      </c>
      <c r="BL258" s="370">
        <v>12000</v>
      </c>
      <c r="BM258" s="370">
        <v>0</v>
      </c>
      <c r="BN258" s="370">
        <v>0</v>
      </c>
      <c r="BO258" s="370">
        <v>30000</v>
      </c>
      <c r="BP258" s="370">
        <v>10000</v>
      </c>
      <c r="BQ258" s="370">
        <v>0</v>
      </c>
      <c r="BR258" s="370">
        <v>0</v>
      </c>
      <c r="BS258" s="370">
        <v>0</v>
      </c>
      <c r="BT258" s="370">
        <v>0</v>
      </c>
      <c r="BU258" s="370">
        <v>0</v>
      </c>
      <c r="BV258" s="370">
        <v>0</v>
      </c>
      <c r="BW258" s="370">
        <v>36000</v>
      </c>
      <c r="BX258" s="370">
        <v>0</v>
      </c>
      <c r="BY258" s="370">
        <v>10000</v>
      </c>
      <c r="BZ258" s="370">
        <v>30000</v>
      </c>
      <c r="CA258" s="370">
        <v>0</v>
      </c>
      <c r="CB258" s="370">
        <v>0</v>
      </c>
      <c r="CC258" s="370">
        <v>0</v>
      </c>
      <c r="CD258" s="370">
        <v>0</v>
      </c>
      <c r="CE258" s="370">
        <v>0</v>
      </c>
      <c r="CF258" s="370">
        <v>0</v>
      </c>
      <c r="CG258" s="370">
        <v>0</v>
      </c>
      <c r="CH258" s="370">
        <v>0</v>
      </c>
      <c r="CI258" s="48" t="s">
        <v>1987</v>
      </c>
      <c r="CJ258" s="48" t="s">
        <v>1991</v>
      </c>
      <c r="CK258" s="48" t="s">
        <v>1987</v>
      </c>
      <c r="CL258" s="48" t="s">
        <v>2005</v>
      </c>
      <c r="CM258" s="48" t="s">
        <v>1990</v>
      </c>
      <c r="CN258" s="48" t="s">
        <v>1990</v>
      </c>
      <c r="CO258" s="48" t="str">
        <f t="shared" ref="CO258:CO261" si="61">+CONCATENATE(CI258,".",CJ258,".",CK258,".",CL258,".",CM258,".",CN258)</f>
        <v>2.3.2.9.1.1</v>
      </c>
      <c r="CP258" s="48" t="str">
        <f>+VLOOKUP(Tabla1[[#This Row],[ESPECÍFICA]],CLASIFICADOR_,2,0)</f>
        <v>2.3.2.9.1.1 - LOCACIÓN DE SERVICIOS REALIZADOS POR PERSONA NATURAL</v>
      </c>
      <c r="CQ258" s="48" t="str">
        <f>+VLOOKUP(Tabla1[[#This Row],[ESPECÍFICA]],CLASIFICADOR_,3,0)</f>
        <v>2.3.2.9 - LOCACIÓN DE SERVICIOS REALIZADOS POR PERSONA NATURAL</v>
      </c>
      <c r="CR258" s="48" t="str">
        <f>+VLOOKUP(Tabla1[[#This Row],[ESPECÍFICA]],CLASIFICADOR_,4,0)</f>
        <v xml:space="preserve"> </v>
      </c>
      <c r="CS258" s="48">
        <f>+VLOOKUP(Tabla1[[#This Row],[ESPECÍFICA]],CLASIFICADOR_,5,0)</f>
        <v>0</v>
      </c>
      <c r="CT258" s="113" t="str">
        <f>+VLOOKUP(Tabla1[[#This Row],[ESPECÍFICA]],CLASIFICADOR_,6,0)</f>
        <v>N/R</v>
      </c>
      <c r="CU258" s="48" t="str">
        <f>+VLOOKUP(Tabla1[[#This Row],[ESPECÍFICA]],CLASIFICADOR_,7,0)</f>
        <v>N/R</v>
      </c>
      <c r="CV258" s="48">
        <f>+VLOOKUP(Tabla1[[#This Row],[ESPECÍFICA]],CLASIFICADOR_,8,0)</f>
        <v>0</v>
      </c>
      <c r="CW258" s="113" t="str">
        <f>+CONCATENATE("2.",Tabla1[[#This Row],[generica]])</f>
        <v>2.3.BIENES Y SERVICIOS</v>
      </c>
      <c r="CX258" s="48" t="str">
        <f t="shared" si="42"/>
        <v>0012-OAJ</v>
      </c>
      <c r="CY258" s="113" t="str">
        <f t="shared" si="43"/>
        <v>0012-OAJ</v>
      </c>
      <c r="CZ258" s="20" t="str">
        <f t="shared" si="44"/>
        <v>0012-OAJ</v>
      </c>
      <c r="DA258" s="113" t="str">
        <f>+CONCATENATE(Tabla1[[#This Row],[CC COMPLETO]],Tabla1[[#This Row],[ESPECÍFICA]])</f>
        <v>0012-OAJ2.3.2.9.1.1</v>
      </c>
      <c r="DB258" s="49">
        <f t="shared" si="45"/>
        <v>76000</v>
      </c>
      <c r="DC258" s="49">
        <f t="shared" si="46"/>
        <v>76000</v>
      </c>
      <c r="DD258" s="49">
        <f t="shared" si="47"/>
        <v>76000</v>
      </c>
      <c r="DE258" s="49">
        <f t="shared" si="48"/>
        <v>0</v>
      </c>
      <c r="DF258" s="49">
        <f t="shared" si="49"/>
        <v>0</v>
      </c>
      <c r="DG258" s="49">
        <f t="shared" si="50"/>
        <v>0</v>
      </c>
      <c r="DH258" s="49">
        <f t="shared" si="51"/>
        <v>0</v>
      </c>
      <c r="DI258" s="50">
        <f t="shared" si="52"/>
        <v>0</v>
      </c>
      <c r="DJ258" s="78">
        <f>+SUM(Tabla1[[#This Row],[EJECUTADO 01]:[EJECUTADO 06]])</f>
        <v>76000</v>
      </c>
      <c r="DK258" s="78">
        <f>+Tabla1[[#This Row],[mto_devenga_01]]</f>
        <v>24000</v>
      </c>
      <c r="DL258" s="78">
        <f>+Tabla1[[#This Row],[mto_devenga_02]]</f>
        <v>12000</v>
      </c>
      <c r="DM258" s="78">
        <f>+Tabla1[[#This Row],[mto_devenga_03]]</f>
        <v>0</v>
      </c>
      <c r="DN258" s="78">
        <f>+Tabla1[[#This Row],[mto_devenga_04]]</f>
        <v>0</v>
      </c>
      <c r="DO258" s="78">
        <f>+Tabla1[[#This Row],[mto_devenga_05]]</f>
        <v>30000</v>
      </c>
      <c r="DP258" s="76">
        <f>+Tabla1[[#This Row],[mto_devenga_06]]</f>
        <v>10000</v>
      </c>
      <c r="DQ258" s="76">
        <f>+Tabla1[[#This Row],[mto_devenga_07]]</f>
        <v>0</v>
      </c>
      <c r="DR258" s="76">
        <f>+Tabla1[[#This Row],[mto_devenga_08]]</f>
        <v>0</v>
      </c>
      <c r="DS258" s="76">
        <f>+Tabla1[[#This Row],[mto_devenga_09]]</f>
        <v>0</v>
      </c>
      <c r="DT258" s="76">
        <f>IFERROR(VLOOKUP(Tabla1[[#This Row],[COD SE]],PF_OCTUBRE,14,0),"0")</f>
        <v>0</v>
      </c>
      <c r="DU258" s="76">
        <f>IFERROR(VLOOKUP(Tabla1[[#This Row],[COD SE]],PF_OCTUBRE,15,0),"0")</f>
        <v>0</v>
      </c>
      <c r="DV258" s="76">
        <f>IFERROR(VLOOKUP(Tabla1[[#This Row],[COD SE]],PF_OCTUBRE,16,0),"0")</f>
        <v>0</v>
      </c>
      <c r="DW258" s="76">
        <f>+SUM(Tabla1[[#This Row],[EJECUTADO 01]:[PF DICIEMBRE
]])</f>
        <v>76000</v>
      </c>
      <c r="DX258" s="76">
        <f>IFERROR(VLOOKUP(Tabla1[[#This Row],[COD SE]],PF_OCTUBRE,18,0),"0")</f>
        <v>0</v>
      </c>
      <c r="DY258" s="76">
        <f>IFERROR(VLOOKUP(Tabla1[[#This Row],[COD SE]],PF_OCTUBRE,19,0),"0")</f>
        <v>0</v>
      </c>
      <c r="DZ258" s="76">
        <f>IFERROR(VLOOKUP(Tabla1[[#This Row],[COD SE]],PF_OCTUBRE,20,0),"0")</f>
        <v>0</v>
      </c>
      <c r="EA258" s="76">
        <f>+Tabla1[[#This Row],[TOTAL EJEC REAL]]+Tabla1[[#This Row],[SALDO FINAL]]</f>
        <v>76000</v>
      </c>
      <c r="EB258" s="76">
        <f>IFERROR(VLOOKUP(Tabla1[[#This Row],[COD SE]],PF_OCTUBRE,22,0),"0")</f>
        <v>0</v>
      </c>
      <c r="EC258" s="76">
        <f>+IFERROR(VLOOKUP(Tabla1[[#This Row],[COD SE]],SALDO_ESC_2,7,0),0)</f>
        <v>0</v>
      </c>
      <c r="ED258" s="76">
        <f>+IFERROR(VLOOKUP(Tabla1[[#This Row],[COD SE]],SALDO_ESC_3,7,0),0)</f>
        <v>0</v>
      </c>
      <c r="EE258" s="76">
        <f>+Tabla1[[#This Row],[mto_pim]]-Tabla1[[#This Row],[TRANSF ESC2 ]]</f>
        <v>76000</v>
      </c>
      <c r="EF258" s="76">
        <f>+Tabla1[[#This Row],[mto_pim]]-Tabla1[[#This Row],[TRANFS ESC 3 ]]</f>
        <v>76000</v>
      </c>
      <c r="EG258" s="76">
        <f>+IFERROR(VLOOKUP(Tabla1[[#This Row],[COD SE]],HISTORICO,4,0),0)</f>
        <v>24000</v>
      </c>
      <c r="EH258" s="76">
        <f>+IFERROR(VLOOKUP(Tabla1[[#This Row],[COD SE]],HISTORICO,5,0),0)</f>
        <v>12000</v>
      </c>
      <c r="EI258" s="76">
        <f>+IFERROR(VLOOKUP(Tabla1[[#This Row],[COD SE]],HISTORICO,6,0),0)</f>
        <v>0</v>
      </c>
      <c r="EJ258" s="76">
        <f>+IFERROR(VLOOKUP(Tabla1[[#This Row],[COD SE]],HISTORICO,7,0),0)</f>
        <v>20000</v>
      </c>
      <c r="EK258" s="76">
        <f>+IFERROR(VLOOKUP(Tabla1[[#This Row],[COD SE]],HISTORICO,8,0),0)</f>
        <v>20000</v>
      </c>
      <c r="EL258" s="76">
        <f>+IFERROR(VLOOKUP(Tabla1[[#This Row],[COD SE]],HISTORICO,9,0),0)</f>
        <v>0</v>
      </c>
      <c r="EM258" s="76">
        <f>+IFERROR(VLOOKUP(Tabla1[[#This Row],[COD SE]],HISTORICO,10,0),0)</f>
        <v>0</v>
      </c>
      <c r="EN258" s="76">
        <f>+IFERROR(VLOOKUP(Tabla1[[#This Row],[COD SE]],HISTORICO,11,0),0)</f>
        <v>0</v>
      </c>
      <c r="EO258" s="76">
        <f>+IFERROR(VLOOKUP(Tabla1[[#This Row],[COD SE]],HISTORICO,12,0),0)</f>
        <v>0</v>
      </c>
      <c r="EP258" s="58">
        <f>+SUM(Tabla1[[#This Row],[EJECUTADO 01]:[EJECUTADO 03]])</f>
        <v>36000</v>
      </c>
      <c r="EQ258" s="58">
        <f>+SUM(Tabla1[[#This Row],[EJECUTADO 04]:[EJECUTADO 06]])</f>
        <v>40000</v>
      </c>
      <c r="ER258" s="58">
        <f>+SUM(Tabla1[[#This Row],[EJECUTADO 07]:[EJECUTADO 09]])</f>
        <v>0</v>
      </c>
      <c r="ES258" s="58">
        <f>+SUM(Tabla1[[#This Row],[PF OCTUBRE]:[PF DICIEMBRE
]])</f>
        <v>0</v>
      </c>
      <c r="ET258" s="58">
        <f>+SUM(Tabla1[[#This Row],[EJECUTADO 01]:[EJECUTADO 09]])</f>
        <v>76000</v>
      </c>
    </row>
    <row r="259" spans="1:150" x14ac:dyDescent="0.2">
      <c r="A259" s="369">
        <v>2025</v>
      </c>
      <c r="B259" s="369" t="s">
        <v>1969</v>
      </c>
      <c r="C259" s="369" t="s">
        <v>1970</v>
      </c>
      <c r="D259" s="369" t="s">
        <v>1971</v>
      </c>
      <c r="E259" s="369">
        <v>1650</v>
      </c>
      <c r="F259" s="369" t="s">
        <v>1599</v>
      </c>
      <c r="G259" s="369" t="s">
        <v>1999</v>
      </c>
      <c r="H259" s="369" t="s">
        <v>1606</v>
      </c>
      <c r="I259" s="369" t="s">
        <v>2000</v>
      </c>
      <c r="J259" s="369" t="s">
        <v>2056</v>
      </c>
      <c r="K259" s="369" t="s">
        <v>1975</v>
      </c>
      <c r="L259" s="369" t="s">
        <v>2034</v>
      </c>
      <c r="M259" s="369" t="s">
        <v>2038</v>
      </c>
      <c r="N259" s="369">
        <v>1</v>
      </c>
      <c r="O259" s="369" t="s">
        <v>2057</v>
      </c>
      <c r="P259" s="369" t="s">
        <v>2032</v>
      </c>
      <c r="Q259" s="369">
        <v>800</v>
      </c>
      <c r="R259" s="369">
        <v>0</v>
      </c>
      <c r="S259" s="369">
        <v>0</v>
      </c>
      <c r="T259" s="369">
        <v>0</v>
      </c>
      <c r="U259" s="369">
        <v>12</v>
      </c>
      <c r="V259" s="369" t="s">
        <v>1980</v>
      </c>
      <c r="W259" s="369" t="s">
        <v>1981</v>
      </c>
      <c r="X259" s="369" t="s">
        <v>1982</v>
      </c>
      <c r="Y259" s="369" t="s">
        <v>1983</v>
      </c>
      <c r="Z259" s="369" t="s">
        <v>1984</v>
      </c>
      <c r="AA259" s="369" t="s">
        <v>2004</v>
      </c>
      <c r="AB259" s="369" t="s">
        <v>1986</v>
      </c>
      <c r="AC259" s="369" t="s">
        <v>1656</v>
      </c>
      <c r="AD259" s="369" t="s">
        <v>1657</v>
      </c>
      <c r="AE259" s="369" t="s">
        <v>1664</v>
      </c>
      <c r="AF259" s="369" t="s">
        <v>1665</v>
      </c>
      <c r="AG259" s="369" t="s">
        <v>1666</v>
      </c>
      <c r="AH259" s="369">
        <v>0</v>
      </c>
      <c r="AI259" s="369">
        <v>27819</v>
      </c>
      <c r="AJ259" s="369">
        <v>27819</v>
      </c>
      <c r="AK259" s="370">
        <v>27819</v>
      </c>
      <c r="AL259" s="370">
        <v>27819</v>
      </c>
      <c r="AM259" s="370">
        <v>0</v>
      </c>
      <c r="AN259" s="370">
        <v>0</v>
      </c>
      <c r="AO259" s="370">
        <v>0</v>
      </c>
      <c r="AP259" s="370">
        <v>0</v>
      </c>
      <c r="AQ259" s="370">
        <v>0</v>
      </c>
      <c r="AR259" s="370">
        <v>0</v>
      </c>
      <c r="AS259" s="370">
        <v>5369.44</v>
      </c>
      <c r="AT259" s="370">
        <v>0</v>
      </c>
      <c r="AU259" s="370">
        <v>0</v>
      </c>
      <c r="AV259" s="370">
        <v>0</v>
      </c>
      <c r="AW259" s="370">
        <v>0</v>
      </c>
      <c r="AX259" s="370">
        <v>0</v>
      </c>
      <c r="AY259" s="370">
        <v>0</v>
      </c>
      <c r="AZ259" s="370">
        <v>0</v>
      </c>
      <c r="BA259" s="370">
        <v>0</v>
      </c>
      <c r="BB259" s="370">
        <v>0</v>
      </c>
      <c r="BC259" s="370">
        <v>0</v>
      </c>
      <c r="BD259" s="370">
        <v>0</v>
      </c>
      <c r="BE259" s="370">
        <v>5369.44</v>
      </c>
      <c r="BF259" s="370">
        <v>0</v>
      </c>
      <c r="BG259" s="370">
        <v>0</v>
      </c>
      <c r="BH259" s="370">
        <v>0</v>
      </c>
      <c r="BI259" s="370">
        <v>0</v>
      </c>
      <c r="BJ259" s="370">
        <v>0</v>
      </c>
      <c r="BK259" s="370">
        <v>0</v>
      </c>
      <c r="BL259" s="370">
        <v>0</v>
      </c>
      <c r="BM259" s="370">
        <v>0</v>
      </c>
      <c r="BN259" s="370">
        <v>0</v>
      </c>
      <c r="BO259" s="370">
        <v>0</v>
      </c>
      <c r="BP259" s="370">
        <v>0</v>
      </c>
      <c r="BQ259" s="370">
        <v>5369.44</v>
      </c>
      <c r="BR259" s="370">
        <v>0</v>
      </c>
      <c r="BS259" s="370">
        <v>0</v>
      </c>
      <c r="BT259" s="370">
        <v>0</v>
      </c>
      <c r="BU259" s="370">
        <v>0</v>
      </c>
      <c r="BV259" s="370">
        <v>0</v>
      </c>
      <c r="BW259" s="370">
        <v>0</v>
      </c>
      <c r="BX259" s="370">
        <v>0</v>
      </c>
      <c r="BY259" s="370">
        <v>0</v>
      </c>
      <c r="BZ259" s="370">
        <v>0</v>
      </c>
      <c r="CA259" s="370">
        <v>0</v>
      </c>
      <c r="CB259" s="370">
        <v>0</v>
      </c>
      <c r="CC259" s="370">
        <v>5369.44</v>
      </c>
      <c r="CD259" s="370">
        <v>0</v>
      </c>
      <c r="CE259" s="370">
        <v>0</v>
      </c>
      <c r="CF259" s="370">
        <v>0</v>
      </c>
      <c r="CG259" s="370">
        <v>0</v>
      </c>
      <c r="CH259" s="370">
        <v>0</v>
      </c>
      <c r="CI259" s="48" t="s">
        <v>1987</v>
      </c>
      <c r="CJ259" s="48" t="s">
        <v>1990</v>
      </c>
      <c r="CK259" s="48" t="s">
        <v>1990</v>
      </c>
      <c r="CL259" s="48" t="s">
        <v>2005</v>
      </c>
      <c r="CM259" s="48" t="s">
        <v>1990</v>
      </c>
      <c r="CN259" s="48" t="s">
        <v>1987</v>
      </c>
      <c r="CO259" s="48" t="str">
        <f t="shared" si="61"/>
        <v>2.1.1.9.1.2</v>
      </c>
      <c r="CP259" s="48" t="str">
        <f>+VLOOKUP(Tabla1[[#This Row],[ESPECÍFICA]],CLASIFICADOR_,2,0)</f>
        <v>2.1.1.9.1.2 - AGUINALDOS</v>
      </c>
      <c r="CQ259" s="48" t="str">
        <f>+VLOOKUP(Tabla1[[#This Row],[ESPECÍFICA]],CLASIFICADOR_,3,0)</f>
        <v>02.SERVIR</v>
      </c>
      <c r="CR259" s="48" t="str">
        <f>+VLOOKUP(Tabla1[[#This Row],[ESPECÍFICA]],CLASIFICADOR_,4,0)</f>
        <v xml:space="preserve"> </v>
      </c>
      <c r="CS259" s="48">
        <f>+VLOOKUP(Tabla1[[#This Row],[ESPECÍFICA]],CLASIFICADOR_,5,0)</f>
        <v>0</v>
      </c>
      <c r="CT259" s="113" t="str">
        <f>+VLOOKUP(Tabla1[[#This Row],[ESPECÍFICA]],CLASIFICADOR_,6,0)</f>
        <v>N/R</v>
      </c>
      <c r="CU259" s="48" t="str">
        <f>+VLOOKUP(Tabla1[[#This Row],[ESPECÍFICA]],CLASIFICADOR_,7,0)</f>
        <v>N/R</v>
      </c>
      <c r="CV259" s="48">
        <f>+VLOOKUP(Tabla1[[#This Row],[ESPECÍFICA]],CLASIFICADOR_,8,0)</f>
        <v>0</v>
      </c>
      <c r="CW259" s="113" t="str">
        <f>+CONCATENATE("2.",Tabla1[[#This Row],[generica]])</f>
        <v>2.1.PERSONAL Y OBLIGACIONES SOCIALES</v>
      </c>
      <c r="CX259" s="48" t="str">
        <f t="shared" si="42"/>
        <v>0012-OAJ</v>
      </c>
      <c r="CY259" s="113" t="str">
        <f t="shared" si="43"/>
        <v>0012-OAJ</v>
      </c>
      <c r="CZ259" s="20" t="str">
        <f t="shared" si="44"/>
        <v>0012-OAJ</v>
      </c>
      <c r="DA259" s="113" t="str">
        <f>+CONCATENATE(Tabla1[[#This Row],[CC COMPLETO]],Tabla1[[#This Row],[ESPECÍFICA]])</f>
        <v>0012-OAJ2.1.1.9.1.2</v>
      </c>
      <c r="DB259" s="49">
        <f t="shared" si="45"/>
        <v>5369.44</v>
      </c>
      <c r="DC259" s="49">
        <f t="shared" si="46"/>
        <v>5369.44</v>
      </c>
      <c r="DD259" s="49">
        <f t="shared" si="47"/>
        <v>5369.44</v>
      </c>
      <c r="DE259" s="49">
        <f t="shared" si="48"/>
        <v>0</v>
      </c>
      <c r="DF259" s="49">
        <f t="shared" si="49"/>
        <v>0</v>
      </c>
      <c r="DG259" s="49">
        <f t="shared" si="50"/>
        <v>22449.56</v>
      </c>
      <c r="DH259" s="49">
        <f t="shared" si="51"/>
        <v>22449.56</v>
      </c>
      <c r="DI259" s="50">
        <f t="shared" si="52"/>
        <v>0</v>
      </c>
      <c r="DJ259" s="78">
        <f>+SUM(Tabla1[[#This Row],[EJECUTADO 01]:[EJECUTADO 06]])</f>
        <v>0</v>
      </c>
      <c r="DK259" s="78">
        <f>+Tabla1[[#This Row],[mto_devenga_01]]</f>
        <v>0</v>
      </c>
      <c r="DL259" s="78">
        <f>+Tabla1[[#This Row],[mto_devenga_02]]</f>
        <v>0</v>
      </c>
      <c r="DM259" s="78">
        <f>+Tabla1[[#This Row],[mto_devenga_03]]</f>
        <v>0</v>
      </c>
      <c r="DN259" s="78">
        <f>+Tabla1[[#This Row],[mto_devenga_04]]</f>
        <v>0</v>
      </c>
      <c r="DO259" s="78">
        <f>+Tabla1[[#This Row],[mto_devenga_05]]</f>
        <v>0</v>
      </c>
      <c r="DP259" s="76">
        <f>+Tabla1[[#This Row],[mto_devenga_06]]</f>
        <v>0</v>
      </c>
      <c r="DQ259" s="76">
        <f>+Tabla1[[#This Row],[mto_devenga_07]]</f>
        <v>5369.44</v>
      </c>
      <c r="DR259" s="76">
        <f>+Tabla1[[#This Row],[mto_devenga_08]]</f>
        <v>0</v>
      </c>
      <c r="DS259" s="76">
        <f>+Tabla1[[#This Row],[mto_devenga_09]]</f>
        <v>0</v>
      </c>
      <c r="DT259" s="76">
        <f>IFERROR(VLOOKUP(Tabla1[[#This Row],[COD SE]],PF_OCTUBRE,14,0),"0")</f>
        <v>0</v>
      </c>
      <c r="DU259" s="76">
        <f>IFERROR(VLOOKUP(Tabla1[[#This Row],[COD SE]],PF_OCTUBRE,15,0),"0")</f>
        <v>0</v>
      </c>
      <c r="DV259" s="76">
        <f>IFERROR(VLOOKUP(Tabla1[[#This Row],[COD SE]],PF_OCTUBRE,16,0),"0")</f>
        <v>13909.35</v>
      </c>
      <c r="DW259" s="76">
        <f>+SUM(Tabla1[[#This Row],[EJECUTADO 01]:[PF DICIEMBRE
]])</f>
        <v>19278.79</v>
      </c>
      <c r="DX259" s="76">
        <f>IFERROR(VLOOKUP(Tabla1[[#This Row],[COD SE]],PF_OCTUBRE,18,0),"0")</f>
        <v>0</v>
      </c>
      <c r="DY259" s="76">
        <f>IFERROR(VLOOKUP(Tabla1[[#This Row],[COD SE]],PF_OCTUBRE,19,0),"0")</f>
        <v>8540.2100000000009</v>
      </c>
      <c r="DZ259" s="76">
        <f>IFERROR(VLOOKUP(Tabla1[[#This Row],[COD SE]],PF_OCTUBRE,20,0),"0")</f>
        <v>8540.2100000000009</v>
      </c>
      <c r="EA259" s="76">
        <f>+Tabla1[[#This Row],[TOTAL EJEC REAL]]+Tabla1[[#This Row],[SALDO FINAL]]</f>
        <v>27819</v>
      </c>
      <c r="EB259" s="76">
        <f>IFERROR(VLOOKUP(Tabla1[[#This Row],[COD SE]],PF_OCTUBRE,22,0),"0")</f>
        <v>22449.56</v>
      </c>
      <c r="EC259" s="76">
        <f>+IFERROR(VLOOKUP(Tabla1[[#This Row],[COD SE]],SALDO_ESC_2,7,0),0)</f>
        <v>0</v>
      </c>
      <c r="ED259" s="76">
        <f>+IFERROR(VLOOKUP(Tabla1[[#This Row],[COD SE]],SALDO_ESC_3,7,0),0)</f>
        <v>8540.2100000000009</v>
      </c>
      <c r="EE259" s="76">
        <f>+Tabla1[[#This Row],[mto_pim]]-Tabla1[[#This Row],[TRANSF ESC2 ]]</f>
        <v>27819</v>
      </c>
      <c r="EF259" s="76">
        <f>+Tabla1[[#This Row],[mto_pim]]-Tabla1[[#This Row],[TRANFS ESC 3 ]]</f>
        <v>19278.79</v>
      </c>
      <c r="EG259" s="76">
        <f>+IFERROR(VLOOKUP(Tabla1[[#This Row],[COD SE]],HISTORICO,4,0),0)</f>
        <v>0</v>
      </c>
      <c r="EH259" s="76">
        <f>+IFERROR(VLOOKUP(Tabla1[[#This Row],[COD SE]],HISTORICO,5,0),0)</f>
        <v>0</v>
      </c>
      <c r="EI259" s="76">
        <f>+IFERROR(VLOOKUP(Tabla1[[#This Row],[COD SE]],HISTORICO,6,0),0)</f>
        <v>0</v>
      </c>
      <c r="EJ259" s="76">
        <f>+IFERROR(VLOOKUP(Tabla1[[#This Row],[COD SE]],HISTORICO,7,0),0)</f>
        <v>0</v>
      </c>
      <c r="EK259" s="76">
        <f>+IFERROR(VLOOKUP(Tabla1[[#This Row],[COD SE]],HISTORICO,8,0),0)</f>
        <v>0</v>
      </c>
      <c r="EL259" s="76">
        <f>+IFERROR(VLOOKUP(Tabla1[[#This Row],[COD SE]],HISTORICO,9,0),0)</f>
        <v>0</v>
      </c>
      <c r="EM259" s="76">
        <f>+IFERROR(VLOOKUP(Tabla1[[#This Row],[COD SE]],HISTORICO,10,0),0)</f>
        <v>13909.35</v>
      </c>
      <c r="EN259" s="76">
        <f>+IFERROR(VLOOKUP(Tabla1[[#This Row],[COD SE]],HISTORICO,11,0),0)</f>
        <v>0</v>
      </c>
      <c r="EO259" s="76">
        <f>+IFERROR(VLOOKUP(Tabla1[[#This Row],[COD SE]],HISTORICO,12,0),0)</f>
        <v>0</v>
      </c>
      <c r="EP259" s="58">
        <f>+SUM(Tabla1[[#This Row],[EJECUTADO 01]:[EJECUTADO 03]])</f>
        <v>0</v>
      </c>
      <c r="EQ259" s="58">
        <f>+SUM(Tabla1[[#This Row],[EJECUTADO 04]:[EJECUTADO 06]])</f>
        <v>0</v>
      </c>
      <c r="ER259" s="58">
        <f>+SUM(Tabla1[[#This Row],[EJECUTADO 07]:[EJECUTADO 09]])</f>
        <v>5369.44</v>
      </c>
      <c r="ES259" s="58">
        <f>+SUM(Tabla1[[#This Row],[PF OCTUBRE]:[PF DICIEMBRE
]])</f>
        <v>13909.35</v>
      </c>
      <c r="ET259" s="58">
        <f>+SUM(Tabla1[[#This Row],[EJECUTADO 01]:[EJECUTADO 09]])</f>
        <v>5369.44</v>
      </c>
    </row>
    <row r="260" spans="1:150" x14ac:dyDescent="0.2">
      <c r="A260" s="369">
        <v>2025</v>
      </c>
      <c r="B260" s="369" t="s">
        <v>1969</v>
      </c>
      <c r="C260" s="369" t="s">
        <v>1970</v>
      </c>
      <c r="D260" s="369" t="s">
        <v>1971</v>
      </c>
      <c r="E260" s="369">
        <v>1650</v>
      </c>
      <c r="F260" s="369" t="s">
        <v>1599</v>
      </c>
      <c r="G260" s="369" t="s">
        <v>1999</v>
      </c>
      <c r="H260" s="369" t="s">
        <v>1606</v>
      </c>
      <c r="I260" s="369" t="s">
        <v>2000</v>
      </c>
      <c r="J260" s="369" t="s">
        <v>2056</v>
      </c>
      <c r="K260" s="369" t="s">
        <v>1975</v>
      </c>
      <c r="L260" s="369" t="s">
        <v>2034</v>
      </c>
      <c r="M260" s="369" t="s">
        <v>2038</v>
      </c>
      <c r="N260" s="369">
        <v>1</v>
      </c>
      <c r="O260" s="369" t="s">
        <v>2057</v>
      </c>
      <c r="P260" s="369" t="s">
        <v>2032</v>
      </c>
      <c r="Q260" s="369">
        <v>800</v>
      </c>
      <c r="R260" s="369">
        <v>0</v>
      </c>
      <c r="S260" s="369">
        <v>0</v>
      </c>
      <c r="T260" s="369">
        <v>0</v>
      </c>
      <c r="U260" s="369">
        <v>12</v>
      </c>
      <c r="V260" s="369" t="s">
        <v>1980</v>
      </c>
      <c r="W260" s="369" t="s">
        <v>1981</v>
      </c>
      <c r="X260" s="369" t="s">
        <v>1982</v>
      </c>
      <c r="Y260" s="369" t="s">
        <v>1983</v>
      </c>
      <c r="Z260" s="369" t="s">
        <v>1984</v>
      </c>
      <c r="AA260" s="369" t="s">
        <v>2004</v>
      </c>
      <c r="AB260" s="369" t="s">
        <v>1986</v>
      </c>
      <c r="AC260" s="369" t="s">
        <v>1656</v>
      </c>
      <c r="AD260" s="369" t="s">
        <v>1657</v>
      </c>
      <c r="AE260" s="369" t="s">
        <v>1660</v>
      </c>
      <c r="AF260" s="369" t="s">
        <v>1661</v>
      </c>
      <c r="AG260" s="369" t="s">
        <v>1662</v>
      </c>
      <c r="AH260" s="369">
        <v>447852</v>
      </c>
      <c r="AI260" s="369">
        <v>-81170</v>
      </c>
      <c r="AJ260" s="369">
        <v>366682</v>
      </c>
      <c r="AK260" s="370">
        <v>366681.12</v>
      </c>
      <c r="AL260" s="370">
        <v>366681.12</v>
      </c>
      <c r="AM260" s="370">
        <v>30360.16</v>
      </c>
      <c r="AN260" s="370">
        <v>30432.61</v>
      </c>
      <c r="AO260" s="370">
        <v>30356.1</v>
      </c>
      <c r="AP260" s="370">
        <v>30556.76</v>
      </c>
      <c r="AQ260" s="370">
        <v>30556.76</v>
      </c>
      <c r="AR260" s="370">
        <v>30298.74</v>
      </c>
      <c r="AS260" s="370">
        <v>30473.54</v>
      </c>
      <c r="AT260" s="370">
        <v>30350.29</v>
      </c>
      <c r="AU260" s="370">
        <v>30385.46</v>
      </c>
      <c r="AV260" s="370">
        <v>30402.5</v>
      </c>
      <c r="AW260" s="370">
        <v>0</v>
      </c>
      <c r="AX260" s="370">
        <v>0</v>
      </c>
      <c r="AY260" s="370">
        <v>30360.16</v>
      </c>
      <c r="AZ260" s="370">
        <v>30432.61</v>
      </c>
      <c r="BA260" s="370">
        <v>30356.1</v>
      </c>
      <c r="BB260" s="370">
        <v>30556.76</v>
      </c>
      <c r="BC260" s="370">
        <v>30556.76</v>
      </c>
      <c r="BD260" s="370">
        <v>30298.74</v>
      </c>
      <c r="BE260" s="370">
        <v>30473.54</v>
      </c>
      <c r="BF260" s="370">
        <v>30350.29</v>
      </c>
      <c r="BG260" s="370">
        <v>30385.46</v>
      </c>
      <c r="BH260" s="370">
        <v>30402.5</v>
      </c>
      <c r="BI260" s="370">
        <v>0</v>
      </c>
      <c r="BJ260" s="370">
        <v>0</v>
      </c>
      <c r="BK260" s="370">
        <v>30360.16</v>
      </c>
      <c r="BL260" s="370">
        <v>30432.61</v>
      </c>
      <c r="BM260" s="370">
        <v>30356.1</v>
      </c>
      <c r="BN260" s="370">
        <v>28415.55</v>
      </c>
      <c r="BO260" s="370">
        <v>32697.97</v>
      </c>
      <c r="BP260" s="370">
        <v>30298.74</v>
      </c>
      <c r="BQ260" s="370">
        <v>30473.54</v>
      </c>
      <c r="BR260" s="370">
        <v>30350.29</v>
      </c>
      <c r="BS260" s="370">
        <v>30385.46</v>
      </c>
      <c r="BT260" s="370">
        <v>28272.720000000001</v>
      </c>
      <c r="BU260" s="370">
        <v>0</v>
      </c>
      <c r="BV260" s="370">
        <v>0</v>
      </c>
      <c r="BW260" s="370">
        <v>30360.16</v>
      </c>
      <c r="BX260" s="370">
        <v>30432.61</v>
      </c>
      <c r="BY260" s="370">
        <v>30356.1</v>
      </c>
      <c r="BZ260" s="370">
        <v>30556.76</v>
      </c>
      <c r="CA260" s="370">
        <v>30556.76</v>
      </c>
      <c r="CB260" s="370">
        <v>30298.74</v>
      </c>
      <c r="CC260" s="370">
        <v>30473.54</v>
      </c>
      <c r="CD260" s="370">
        <v>30350.29</v>
      </c>
      <c r="CE260" s="370">
        <v>30385.46</v>
      </c>
      <c r="CF260" s="370">
        <v>28272.720000000001</v>
      </c>
      <c r="CG260" s="370">
        <v>0</v>
      </c>
      <c r="CH260" s="370">
        <v>0</v>
      </c>
      <c r="CI260" s="48" t="s">
        <v>1987</v>
      </c>
      <c r="CJ260" s="48" t="s">
        <v>1990</v>
      </c>
      <c r="CK260" s="48" t="s">
        <v>1990</v>
      </c>
      <c r="CL260" s="48" t="s">
        <v>2010</v>
      </c>
      <c r="CM260" s="48" t="s">
        <v>1990</v>
      </c>
      <c r="CN260" s="48" t="s">
        <v>1990</v>
      </c>
      <c r="CO260" s="48" t="str">
        <f t="shared" si="61"/>
        <v>2.1.1.13.1.1</v>
      </c>
      <c r="CP260" s="48" t="str">
        <f>+VLOOKUP(Tabla1[[#This Row],[ESPECÍFICA]],CLASIFICADOR_,2,0)</f>
        <v>2.1.1.13.1.1 - CONTRATO ADMINISTRATIVO DE SERVICIOS - INDETERMINADO</v>
      </c>
      <c r="CQ260" s="48" t="str">
        <f>+VLOOKUP(Tabla1[[#This Row],[ESPECÍFICA]],CLASIFICADOR_,3,0)</f>
        <v>01.CAS</v>
      </c>
      <c r="CR260" s="48" t="str">
        <f>+VLOOKUP(Tabla1[[#This Row],[ESPECÍFICA]],CLASIFICADOR_,4,0)</f>
        <v xml:space="preserve"> </v>
      </c>
      <c r="CS260" s="48">
        <f>+VLOOKUP(Tabla1[[#This Row],[ESPECÍFICA]],CLASIFICADOR_,5,0)</f>
        <v>0</v>
      </c>
      <c r="CT260" s="113" t="str">
        <f>+VLOOKUP(Tabla1[[#This Row],[ESPECÍFICA]],CLASIFICADOR_,6,0)</f>
        <v>N/R</v>
      </c>
      <c r="CU260" s="48" t="str">
        <f>+VLOOKUP(Tabla1[[#This Row],[ESPECÍFICA]],CLASIFICADOR_,7,0)</f>
        <v>N/R</v>
      </c>
      <c r="CV260" s="48">
        <f>+VLOOKUP(Tabla1[[#This Row],[ESPECÍFICA]],CLASIFICADOR_,8,0)</f>
        <v>0</v>
      </c>
      <c r="CW260" s="113" t="str">
        <f>+CONCATENATE("2.",Tabla1[[#This Row],[generica]])</f>
        <v>2.1.PERSONAL Y OBLIGACIONES SOCIALES</v>
      </c>
      <c r="CX260" s="48" t="str">
        <f t="shared" si="42"/>
        <v>0012-OAJ</v>
      </c>
      <c r="CY260" s="113" t="str">
        <f t="shared" si="43"/>
        <v>0012-OAJ</v>
      </c>
      <c r="CZ260" s="20" t="str">
        <f t="shared" si="44"/>
        <v>0012-OAJ</v>
      </c>
      <c r="DA260" s="113" t="str">
        <f>+CONCATENATE(Tabla1[[#This Row],[CC COMPLETO]],Tabla1[[#This Row],[ESPECÍFICA]])</f>
        <v>0012-OAJ2.1.1.13.1.1</v>
      </c>
      <c r="DB260" s="49">
        <f t="shared" si="45"/>
        <v>304172.92</v>
      </c>
      <c r="DC260" s="49">
        <f t="shared" si="46"/>
        <v>304172.92</v>
      </c>
      <c r="DD260" s="49">
        <f t="shared" si="47"/>
        <v>302043.14</v>
      </c>
      <c r="DE260" s="49">
        <f t="shared" si="48"/>
        <v>0.88000000000465661</v>
      </c>
      <c r="DF260" s="49">
        <f t="shared" si="49"/>
        <v>0</v>
      </c>
      <c r="DG260" s="49">
        <f t="shared" si="50"/>
        <v>62508.200000000012</v>
      </c>
      <c r="DH260" s="49">
        <f t="shared" si="51"/>
        <v>62509.080000000016</v>
      </c>
      <c r="DI260" s="50">
        <f t="shared" si="52"/>
        <v>0.67918178326768663</v>
      </c>
      <c r="DJ260" s="78">
        <f>+SUM(Tabla1[[#This Row],[EJECUTADO 01]:[EJECUTADO 06]])</f>
        <v>182561.12999999998</v>
      </c>
      <c r="DK260" s="78">
        <f>+Tabla1[[#This Row],[mto_devenga_01]]</f>
        <v>30360.16</v>
      </c>
      <c r="DL260" s="78">
        <f>+Tabla1[[#This Row],[mto_devenga_02]]</f>
        <v>30432.61</v>
      </c>
      <c r="DM260" s="78">
        <f>+Tabla1[[#This Row],[mto_devenga_03]]</f>
        <v>30356.1</v>
      </c>
      <c r="DN260" s="78">
        <f>+Tabla1[[#This Row],[mto_devenga_04]]</f>
        <v>30556.76</v>
      </c>
      <c r="DO260" s="78">
        <f>+Tabla1[[#This Row],[mto_devenga_05]]</f>
        <v>30556.76</v>
      </c>
      <c r="DP260" s="76">
        <f>+Tabla1[[#This Row],[mto_devenga_06]]</f>
        <v>30298.74</v>
      </c>
      <c r="DQ260" s="76">
        <f>+Tabla1[[#This Row],[mto_devenga_07]]</f>
        <v>30473.54</v>
      </c>
      <c r="DR260" s="76">
        <f>+Tabla1[[#This Row],[mto_devenga_08]]</f>
        <v>30350.29</v>
      </c>
      <c r="DS260" s="76">
        <f>+Tabla1[[#This Row],[mto_devenga_09]]</f>
        <v>30385.46</v>
      </c>
      <c r="DT260" s="76">
        <f>IFERROR(VLOOKUP(Tabla1[[#This Row],[COD SE]],PF_OCTUBRE,14,0),"0")</f>
        <v>30556.76</v>
      </c>
      <c r="DU260" s="76">
        <f>IFERROR(VLOOKUP(Tabla1[[#This Row],[COD SE]],PF_OCTUBRE,15,0),"0")</f>
        <v>30556.76</v>
      </c>
      <c r="DV260" s="76">
        <f>IFERROR(VLOOKUP(Tabla1[[#This Row],[COD SE]],PF_OCTUBRE,16,0),"0")</f>
        <v>30556.76</v>
      </c>
      <c r="DW260" s="76">
        <f>+SUM(Tabla1[[#This Row],[EJECUTADO 01]:[PF DICIEMBRE
]])</f>
        <v>365440.7</v>
      </c>
      <c r="DX260" s="76">
        <f>IFERROR(VLOOKUP(Tabla1[[#This Row],[COD SE]],PF_OCTUBRE,18,0),"0")</f>
        <v>0</v>
      </c>
      <c r="DY260" s="76">
        <f>IFERROR(VLOOKUP(Tabla1[[#This Row],[COD SE]],PF_OCTUBRE,19,0),"0")</f>
        <v>1241.2999999999986</v>
      </c>
      <c r="DZ260" s="76">
        <f>IFERROR(VLOOKUP(Tabla1[[#This Row],[COD SE]],PF_OCTUBRE,20,0),"0")</f>
        <v>1241.2999999999986</v>
      </c>
      <c r="EA260" s="76">
        <f>+Tabla1[[#This Row],[TOTAL EJEC REAL]]+Tabla1[[#This Row],[SALDO FINAL]]</f>
        <v>366682</v>
      </c>
      <c r="EB260" s="76">
        <f>IFERROR(VLOOKUP(Tabla1[[#This Row],[COD SE]],PF_OCTUBRE,22,0),"0")</f>
        <v>31798.059999999998</v>
      </c>
      <c r="EC260" s="76">
        <f>+IFERROR(VLOOKUP(Tabla1[[#This Row],[COD SE]],SALDO_ESC_2,7,0),0)</f>
        <v>0</v>
      </c>
      <c r="ED260" s="76">
        <f>+IFERROR(VLOOKUP(Tabla1[[#This Row],[COD SE]],SALDO_ESC_3,7,0),0)</f>
        <v>1241.2999999999986</v>
      </c>
      <c r="EE260" s="76">
        <f>+Tabla1[[#This Row],[mto_pim]]-Tabla1[[#This Row],[TRANSF ESC2 ]]</f>
        <v>366682</v>
      </c>
      <c r="EF260" s="76">
        <f>+Tabla1[[#This Row],[mto_pim]]-Tabla1[[#This Row],[TRANFS ESC 3 ]]</f>
        <v>365440.7</v>
      </c>
      <c r="EG260" s="76">
        <f>+IFERROR(VLOOKUP(Tabla1[[#This Row],[COD SE]],HISTORICO,4,0),0)</f>
        <v>37720.950000000004</v>
      </c>
      <c r="EH260" s="76">
        <f>+IFERROR(VLOOKUP(Tabla1[[#This Row],[COD SE]],HISTORICO,5,0),0)</f>
        <v>30556.760000000002</v>
      </c>
      <c r="EI260" s="76">
        <f>+IFERROR(VLOOKUP(Tabla1[[#This Row],[COD SE]],HISTORICO,6,0),0)</f>
        <v>37720.950000000004</v>
      </c>
      <c r="EJ260" s="76">
        <f>+IFERROR(VLOOKUP(Tabla1[[#This Row],[COD SE]],HISTORICO,7,0),0)</f>
        <v>30556.76</v>
      </c>
      <c r="EK260" s="76">
        <f>+IFERROR(VLOOKUP(Tabla1[[#This Row],[COD SE]],HISTORICO,8,0),0)</f>
        <v>36556.76</v>
      </c>
      <c r="EL260" s="76">
        <f>+IFERROR(VLOOKUP(Tabla1[[#This Row],[COD SE]],HISTORICO,9,0),0)</f>
        <v>30556.76</v>
      </c>
      <c r="EM260" s="76">
        <f>+IFERROR(VLOOKUP(Tabla1[[#This Row],[COD SE]],HISTORICO,10,0),0)</f>
        <v>30556.76</v>
      </c>
      <c r="EN260" s="76">
        <f>+IFERROR(VLOOKUP(Tabla1[[#This Row],[COD SE]],HISTORICO,11,0),0)</f>
        <v>30556.76</v>
      </c>
      <c r="EO260" s="76">
        <f>+IFERROR(VLOOKUP(Tabla1[[#This Row],[COD SE]],HISTORICO,12,0),0)</f>
        <v>30556.76</v>
      </c>
      <c r="EP260" s="58">
        <f>+SUM(Tabla1[[#This Row],[EJECUTADO 01]:[EJECUTADO 03]])</f>
        <v>91148.87</v>
      </c>
      <c r="EQ260" s="58">
        <f>+SUM(Tabla1[[#This Row],[EJECUTADO 04]:[EJECUTADO 06]])</f>
        <v>91412.26</v>
      </c>
      <c r="ER260" s="58">
        <f>+SUM(Tabla1[[#This Row],[EJECUTADO 07]:[EJECUTADO 09]])</f>
        <v>91209.290000000008</v>
      </c>
      <c r="ES260" s="58">
        <f>+SUM(Tabla1[[#This Row],[PF OCTUBRE]:[PF DICIEMBRE
]])</f>
        <v>91670.28</v>
      </c>
      <c r="ET260" s="58">
        <f>+SUM(Tabla1[[#This Row],[EJECUTADO 01]:[EJECUTADO 09]])</f>
        <v>273770.42</v>
      </c>
    </row>
    <row r="261" spans="1:150" x14ac:dyDescent="0.2">
      <c r="A261" s="369">
        <v>2025</v>
      </c>
      <c r="B261" s="369" t="s">
        <v>1969</v>
      </c>
      <c r="C261" s="369" t="s">
        <v>1970</v>
      </c>
      <c r="D261" s="369" t="s">
        <v>1971</v>
      </c>
      <c r="E261" s="369">
        <v>1650</v>
      </c>
      <c r="F261" s="369" t="s">
        <v>1599</v>
      </c>
      <c r="G261" s="369" t="s">
        <v>1999</v>
      </c>
      <c r="H261" s="369" t="s">
        <v>1606</v>
      </c>
      <c r="I261" s="369" t="s">
        <v>2000</v>
      </c>
      <c r="J261" s="369" t="s">
        <v>2058</v>
      </c>
      <c r="K261" s="369" t="s">
        <v>1975</v>
      </c>
      <c r="L261" s="369" t="s">
        <v>2034</v>
      </c>
      <c r="M261" s="369" t="s">
        <v>2059</v>
      </c>
      <c r="N261" s="369">
        <v>1</v>
      </c>
      <c r="O261" s="369" t="s">
        <v>2060</v>
      </c>
      <c r="P261" s="369" t="s">
        <v>2061</v>
      </c>
      <c r="Q261" s="369">
        <v>1</v>
      </c>
      <c r="R261" s="369">
        <v>0</v>
      </c>
      <c r="S261" s="369">
        <v>0</v>
      </c>
      <c r="T261" s="369">
        <v>0</v>
      </c>
      <c r="U261" s="369">
        <v>13</v>
      </c>
      <c r="V261" s="369" t="s">
        <v>1980</v>
      </c>
      <c r="W261" s="369" t="s">
        <v>1981</v>
      </c>
      <c r="X261" s="369" t="s">
        <v>1981</v>
      </c>
      <c r="Y261" s="369" t="s">
        <v>1983</v>
      </c>
      <c r="Z261" s="369" t="s">
        <v>1984</v>
      </c>
      <c r="AA261" s="369" t="s">
        <v>2004</v>
      </c>
      <c r="AB261" s="369" t="s">
        <v>1986</v>
      </c>
      <c r="AC261" s="369" t="s">
        <v>1656</v>
      </c>
      <c r="AD261" s="369" t="s">
        <v>1657</v>
      </c>
      <c r="AE261" s="369" t="s">
        <v>1660</v>
      </c>
      <c r="AF261" s="369" t="s">
        <v>1661</v>
      </c>
      <c r="AG261" s="369" t="s">
        <v>1663</v>
      </c>
      <c r="AH261" s="369">
        <v>84000</v>
      </c>
      <c r="AI261" s="369">
        <v>-84000</v>
      </c>
      <c r="AJ261" s="369">
        <v>0</v>
      </c>
      <c r="AK261" s="370">
        <v>0</v>
      </c>
      <c r="AL261" s="370">
        <v>0</v>
      </c>
      <c r="AM261" s="370">
        <v>0</v>
      </c>
      <c r="AN261" s="370">
        <v>0</v>
      </c>
      <c r="AO261" s="370">
        <v>0</v>
      </c>
      <c r="AP261" s="370">
        <v>0</v>
      </c>
      <c r="AQ261" s="370">
        <v>0</v>
      </c>
      <c r="AR261" s="370">
        <v>0</v>
      </c>
      <c r="AS261" s="370">
        <v>0</v>
      </c>
      <c r="AT261" s="370">
        <v>0</v>
      </c>
      <c r="AU261" s="370">
        <v>0</v>
      </c>
      <c r="AV261" s="370">
        <v>0</v>
      </c>
      <c r="AW261" s="370">
        <v>0</v>
      </c>
      <c r="AX261" s="370">
        <v>0</v>
      </c>
      <c r="AY261" s="370">
        <v>0</v>
      </c>
      <c r="AZ261" s="370">
        <v>0</v>
      </c>
      <c r="BA261" s="370">
        <v>0</v>
      </c>
      <c r="BB261" s="370">
        <v>0</v>
      </c>
      <c r="BC261" s="370">
        <v>0</v>
      </c>
      <c r="BD261" s="370">
        <v>0</v>
      </c>
      <c r="BE261" s="370">
        <v>0</v>
      </c>
      <c r="BF261" s="370">
        <v>0</v>
      </c>
      <c r="BG261" s="370">
        <v>0</v>
      </c>
      <c r="BH261" s="370">
        <v>0</v>
      </c>
      <c r="BI261" s="370">
        <v>0</v>
      </c>
      <c r="BJ261" s="370">
        <v>0</v>
      </c>
      <c r="BK261" s="370">
        <v>0</v>
      </c>
      <c r="BL261" s="370">
        <v>0</v>
      </c>
      <c r="BM261" s="370">
        <v>0</v>
      </c>
      <c r="BN261" s="370">
        <v>0</v>
      </c>
      <c r="BO261" s="370">
        <v>0</v>
      </c>
      <c r="BP261" s="370">
        <v>0</v>
      </c>
      <c r="BQ261" s="370">
        <v>0</v>
      </c>
      <c r="BR261" s="370">
        <v>0</v>
      </c>
      <c r="BS261" s="370">
        <v>0</v>
      </c>
      <c r="BT261" s="370">
        <v>0</v>
      </c>
      <c r="BU261" s="370">
        <v>0</v>
      </c>
      <c r="BV261" s="370">
        <v>0</v>
      </c>
      <c r="BW261" s="370">
        <v>0</v>
      </c>
      <c r="BX261" s="370">
        <v>0</v>
      </c>
      <c r="BY261" s="370">
        <v>0</v>
      </c>
      <c r="BZ261" s="370">
        <v>0</v>
      </c>
      <c r="CA261" s="370">
        <v>0</v>
      </c>
      <c r="CB261" s="370">
        <v>0</v>
      </c>
      <c r="CC261" s="370">
        <v>0</v>
      </c>
      <c r="CD261" s="370">
        <v>0</v>
      </c>
      <c r="CE261" s="370">
        <v>0</v>
      </c>
      <c r="CF261" s="370">
        <v>0</v>
      </c>
      <c r="CG261" s="370">
        <v>0</v>
      </c>
      <c r="CH261" s="370">
        <v>0</v>
      </c>
      <c r="CI261" s="48" t="s">
        <v>1987</v>
      </c>
      <c r="CJ261" s="48" t="s">
        <v>1990</v>
      </c>
      <c r="CK261" s="48" t="s">
        <v>1990</v>
      </c>
      <c r="CL261" s="48" t="s">
        <v>2010</v>
      </c>
      <c r="CM261" s="48" t="s">
        <v>1990</v>
      </c>
      <c r="CN261" s="48" t="s">
        <v>1987</v>
      </c>
      <c r="CO261" s="48" t="str">
        <f t="shared" si="61"/>
        <v>2.1.1.13.1.2</v>
      </c>
      <c r="CP261" s="48" t="str">
        <f>+VLOOKUP(Tabla1[[#This Row],[ESPECÍFICA]],CLASIFICADOR_,2,0)</f>
        <v>2.1.1.13.1.2 - CONTRATO ADMINISTRATIVO DE SERVICIOS - TRANSITORIO</v>
      </c>
      <c r="CQ261" s="48" t="str">
        <f>+VLOOKUP(Tabla1[[#This Row],[ESPECÍFICA]],CLASIFICADOR_,3,0)</f>
        <v>01.CAS</v>
      </c>
      <c r="CR261" s="48" t="str">
        <f>+VLOOKUP(Tabla1[[#This Row],[ESPECÍFICA]],CLASIFICADOR_,4,0)</f>
        <v xml:space="preserve"> </v>
      </c>
      <c r="CS261" s="48">
        <f>+VLOOKUP(Tabla1[[#This Row],[ESPECÍFICA]],CLASIFICADOR_,5,0)</f>
        <v>0</v>
      </c>
      <c r="CT261" s="113" t="str">
        <f>+VLOOKUP(Tabla1[[#This Row],[ESPECÍFICA]],CLASIFICADOR_,6,0)</f>
        <v>N/R</v>
      </c>
      <c r="CU261" s="48" t="str">
        <f>+VLOOKUP(Tabla1[[#This Row],[ESPECÍFICA]],CLASIFICADOR_,7,0)</f>
        <v>N/R</v>
      </c>
      <c r="CV261" s="48">
        <f>+VLOOKUP(Tabla1[[#This Row],[ESPECÍFICA]],CLASIFICADOR_,8,0)</f>
        <v>0</v>
      </c>
      <c r="CW261" s="113" t="str">
        <f>+CONCATENATE("2.",Tabla1[[#This Row],[generica]])</f>
        <v>2.1.PERSONAL Y OBLIGACIONES SOCIALES</v>
      </c>
      <c r="CX261" s="48" t="str">
        <f t="shared" si="42"/>
        <v>0013-RRHH</v>
      </c>
      <c r="CY261" s="113" t="str">
        <f t="shared" si="43"/>
        <v>0013-RRHH</v>
      </c>
      <c r="CZ261" s="20">
        <f t="shared" si="44"/>
        <v>0</v>
      </c>
      <c r="DA261" s="113" t="str">
        <f>+CONCATENATE(Tabla1[[#This Row],[CC COMPLETO]],Tabla1[[#This Row],[ESPECÍFICA]])</f>
        <v>0013-RRHH2.1.1.13.1.2</v>
      </c>
      <c r="DB261" s="49">
        <f t="shared" si="45"/>
        <v>0</v>
      </c>
      <c r="DC261" s="49">
        <f t="shared" si="46"/>
        <v>0</v>
      </c>
      <c r="DD261" s="49">
        <f t="shared" si="47"/>
        <v>0</v>
      </c>
      <c r="DE261" s="49">
        <f t="shared" si="48"/>
        <v>0</v>
      </c>
      <c r="DF261" s="49">
        <f t="shared" si="49"/>
        <v>0</v>
      </c>
      <c r="DG261" s="49">
        <f t="shared" si="50"/>
        <v>0</v>
      </c>
      <c r="DH261" s="49">
        <f t="shared" si="51"/>
        <v>0</v>
      </c>
      <c r="DI261" s="50">
        <f t="shared" si="52"/>
        <v>0</v>
      </c>
      <c r="DJ261" s="78">
        <f>+SUM(Tabla1[[#This Row],[EJECUTADO 01]:[EJECUTADO 06]])</f>
        <v>0</v>
      </c>
      <c r="DK261" s="78">
        <f>+Tabla1[[#This Row],[mto_devenga_01]]</f>
        <v>0</v>
      </c>
      <c r="DL261" s="78">
        <f>+Tabla1[[#This Row],[mto_devenga_02]]</f>
        <v>0</v>
      </c>
      <c r="DM261" s="78">
        <f>+Tabla1[[#This Row],[mto_devenga_03]]</f>
        <v>0</v>
      </c>
      <c r="DN261" s="78">
        <f>+Tabla1[[#This Row],[mto_devenga_04]]</f>
        <v>0</v>
      </c>
      <c r="DO261" s="78">
        <f>+Tabla1[[#This Row],[mto_devenga_05]]</f>
        <v>0</v>
      </c>
      <c r="DP261" s="76">
        <f>+Tabla1[[#This Row],[mto_devenga_06]]</f>
        <v>0</v>
      </c>
      <c r="DQ261" s="76">
        <f>+Tabla1[[#This Row],[mto_devenga_07]]</f>
        <v>0</v>
      </c>
      <c r="DR261" s="76">
        <f>+Tabla1[[#This Row],[mto_devenga_08]]</f>
        <v>0</v>
      </c>
      <c r="DS261" s="76">
        <f>+Tabla1[[#This Row],[mto_devenga_09]]</f>
        <v>0</v>
      </c>
      <c r="DT261" s="76">
        <f>IFERROR(VLOOKUP(Tabla1[[#This Row],[COD SE]],PF_OCTUBRE,14,0),"0")</f>
        <v>0</v>
      </c>
      <c r="DU261" s="76">
        <f>IFERROR(VLOOKUP(Tabla1[[#This Row],[COD SE]],PF_OCTUBRE,15,0),"0")</f>
        <v>0</v>
      </c>
      <c r="DV261" s="76">
        <f>IFERROR(VLOOKUP(Tabla1[[#This Row],[COD SE]],PF_OCTUBRE,16,0),"0")</f>
        <v>0</v>
      </c>
      <c r="DW261" s="76">
        <f>+SUM(Tabla1[[#This Row],[EJECUTADO 01]:[PF DICIEMBRE
]])</f>
        <v>0</v>
      </c>
      <c r="DX261" s="76">
        <f>IFERROR(VLOOKUP(Tabla1[[#This Row],[COD SE]],PF_OCTUBRE,18,0),"0")</f>
        <v>0</v>
      </c>
      <c r="DY261" s="76">
        <f>IFERROR(VLOOKUP(Tabla1[[#This Row],[COD SE]],PF_OCTUBRE,19,0),"0")</f>
        <v>0</v>
      </c>
      <c r="DZ261" s="76">
        <f>IFERROR(VLOOKUP(Tabla1[[#This Row],[COD SE]],PF_OCTUBRE,20,0),"0")</f>
        <v>0</v>
      </c>
      <c r="EA261" s="76">
        <f>+Tabla1[[#This Row],[TOTAL EJEC REAL]]+Tabla1[[#This Row],[SALDO FINAL]]</f>
        <v>0</v>
      </c>
      <c r="EB261" s="76">
        <f>IFERROR(VLOOKUP(Tabla1[[#This Row],[COD SE]],PF_OCTUBRE,22,0),"0")</f>
        <v>0</v>
      </c>
      <c r="EC261" s="76">
        <f>+IFERROR(VLOOKUP(Tabla1[[#This Row],[COD SE]],SALDO_ESC_2,7,0),0)</f>
        <v>0</v>
      </c>
      <c r="ED261" s="76">
        <f>+IFERROR(VLOOKUP(Tabla1[[#This Row],[COD SE]],SALDO_ESC_3,7,0),0)</f>
        <v>0</v>
      </c>
      <c r="EE261" s="76">
        <f>+Tabla1[[#This Row],[mto_pim]]-Tabla1[[#This Row],[TRANSF ESC2 ]]</f>
        <v>0</v>
      </c>
      <c r="EF261" s="76">
        <f>+Tabla1[[#This Row],[mto_pim]]-Tabla1[[#This Row],[TRANFS ESC 3 ]]</f>
        <v>0</v>
      </c>
      <c r="EG261" s="76">
        <f>+IFERROR(VLOOKUP(Tabla1[[#This Row],[COD SE]],HISTORICO,4,0),0)</f>
        <v>46800</v>
      </c>
      <c r="EH261" s="76">
        <f>+IFERROR(VLOOKUP(Tabla1[[#This Row],[COD SE]],HISTORICO,5,0),0)</f>
        <v>0</v>
      </c>
      <c r="EI261" s="76">
        <f>+IFERROR(VLOOKUP(Tabla1[[#This Row],[COD SE]],HISTORICO,6,0),0)</f>
        <v>0</v>
      </c>
      <c r="EJ261" s="76">
        <f>+IFERROR(VLOOKUP(Tabla1[[#This Row],[COD SE]],HISTORICO,7,0),0)</f>
        <v>0</v>
      </c>
      <c r="EK261" s="76">
        <f>+IFERROR(VLOOKUP(Tabla1[[#This Row],[COD SE]],HISTORICO,8,0),0)</f>
        <v>0</v>
      </c>
      <c r="EL261" s="76">
        <f>+IFERROR(VLOOKUP(Tabla1[[#This Row],[COD SE]],HISTORICO,9,0),0)</f>
        <v>0</v>
      </c>
      <c r="EM261" s="76">
        <f>+IFERROR(VLOOKUP(Tabla1[[#This Row],[COD SE]],HISTORICO,10,0),0)</f>
        <v>0</v>
      </c>
      <c r="EN261" s="76">
        <f>+IFERROR(VLOOKUP(Tabla1[[#This Row],[COD SE]],HISTORICO,11,0),0)</f>
        <v>0</v>
      </c>
      <c r="EO261" s="76">
        <f>+IFERROR(VLOOKUP(Tabla1[[#This Row],[COD SE]],HISTORICO,12,0),0)</f>
        <v>0</v>
      </c>
      <c r="EP261" s="58">
        <f>+SUM(Tabla1[[#This Row],[EJECUTADO 01]:[EJECUTADO 03]])</f>
        <v>0</v>
      </c>
      <c r="EQ261" s="58">
        <f>+SUM(Tabla1[[#This Row],[EJECUTADO 04]:[EJECUTADO 06]])</f>
        <v>0</v>
      </c>
      <c r="ER261" s="58">
        <f>+SUM(Tabla1[[#This Row],[EJECUTADO 07]:[EJECUTADO 09]])</f>
        <v>0</v>
      </c>
      <c r="ES261" s="58">
        <f>+SUM(Tabla1[[#This Row],[PF OCTUBRE]:[PF DICIEMBRE
]])</f>
        <v>0</v>
      </c>
      <c r="ET261" s="58">
        <f>+SUM(Tabla1[[#This Row],[EJECUTADO 01]:[EJECUTADO 09]])</f>
        <v>0</v>
      </c>
    </row>
    <row r="262" spans="1:150" x14ac:dyDescent="0.2">
      <c r="A262" s="369">
        <v>2025</v>
      </c>
      <c r="B262" s="369" t="s">
        <v>1969</v>
      </c>
      <c r="C262" s="369" t="s">
        <v>1970</v>
      </c>
      <c r="D262" s="369" t="s">
        <v>1971</v>
      </c>
      <c r="E262" s="369">
        <v>1650</v>
      </c>
      <c r="F262" s="369" t="s">
        <v>1599</v>
      </c>
      <c r="G262" s="369" t="s">
        <v>1999</v>
      </c>
      <c r="H262" s="369" t="s">
        <v>1606</v>
      </c>
      <c r="I262" s="369" t="s">
        <v>2000</v>
      </c>
      <c r="J262" s="369" t="s">
        <v>2058</v>
      </c>
      <c r="K262" s="369" t="s">
        <v>1975</v>
      </c>
      <c r="L262" s="369" t="s">
        <v>2034</v>
      </c>
      <c r="M262" s="369" t="s">
        <v>2059</v>
      </c>
      <c r="N262" s="369">
        <v>1</v>
      </c>
      <c r="O262" s="369" t="s">
        <v>2060</v>
      </c>
      <c r="P262" s="369" t="s">
        <v>2061</v>
      </c>
      <c r="Q262" s="369">
        <v>1</v>
      </c>
      <c r="R262" s="369">
        <v>0</v>
      </c>
      <c r="S262" s="369">
        <v>0</v>
      </c>
      <c r="T262" s="369">
        <v>0</v>
      </c>
      <c r="U262" s="369">
        <v>13</v>
      </c>
      <c r="V262" s="369" t="s">
        <v>1980</v>
      </c>
      <c r="W262" s="369" t="s">
        <v>1981</v>
      </c>
      <c r="X262" s="369" t="s">
        <v>1981</v>
      </c>
      <c r="Y262" s="369" t="s">
        <v>1983</v>
      </c>
      <c r="Z262" s="369" t="s">
        <v>1984</v>
      </c>
      <c r="AA262" s="369" t="s">
        <v>2004</v>
      </c>
      <c r="AB262" s="369" t="s">
        <v>1986</v>
      </c>
      <c r="AC262" s="369" t="s">
        <v>1656</v>
      </c>
      <c r="AD262" s="369" t="s">
        <v>1657</v>
      </c>
      <c r="AE262" s="369" t="s">
        <v>1660</v>
      </c>
      <c r="AF262" s="369" t="s">
        <v>1661</v>
      </c>
      <c r="AG262" s="369" t="s">
        <v>1662</v>
      </c>
      <c r="AH262" s="369">
        <v>339600</v>
      </c>
      <c r="AI262" s="369">
        <v>-339600</v>
      </c>
      <c r="AJ262" s="369">
        <v>0</v>
      </c>
      <c r="AK262" s="370">
        <v>0</v>
      </c>
      <c r="AL262" s="370">
        <v>0</v>
      </c>
      <c r="AM262" s="370">
        <v>0</v>
      </c>
      <c r="AN262" s="370">
        <v>0</v>
      </c>
      <c r="AO262" s="370">
        <v>0</v>
      </c>
      <c r="AP262" s="370">
        <v>0</v>
      </c>
      <c r="AQ262" s="370">
        <v>0</v>
      </c>
      <c r="AR262" s="370">
        <v>0</v>
      </c>
      <c r="AS262" s="370">
        <v>0</v>
      </c>
      <c r="AT262" s="370">
        <v>0</v>
      </c>
      <c r="AU262" s="370">
        <v>0</v>
      </c>
      <c r="AV262" s="370">
        <v>0</v>
      </c>
      <c r="AW262" s="370">
        <v>0</v>
      </c>
      <c r="AX262" s="370">
        <v>0</v>
      </c>
      <c r="AY262" s="370">
        <v>0</v>
      </c>
      <c r="AZ262" s="370">
        <v>0</v>
      </c>
      <c r="BA262" s="370">
        <v>0</v>
      </c>
      <c r="BB262" s="370">
        <v>0</v>
      </c>
      <c r="BC262" s="370">
        <v>0</v>
      </c>
      <c r="BD262" s="370">
        <v>0</v>
      </c>
      <c r="BE262" s="370">
        <v>0</v>
      </c>
      <c r="BF262" s="370">
        <v>0</v>
      </c>
      <c r="BG262" s="370">
        <v>0</v>
      </c>
      <c r="BH262" s="370">
        <v>0</v>
      </c>
      <c r="BI262" s="370">
        <v>0</v>
      </c>
      <c r="BJ262" s="370">
        <v>0</v>
      </c>
      <c r="BK262" s="370">
        <v>0</v>
      </c>
      <c r="BL262" s="370">
        <v>0</v>
      </c>
      <c r="BM262" s="370">
        <v>0</v>
      </c>
      <c r="BN262" s="370">
        <v>0</v>
      </c>
      <c r="BO262" s="370">
        <v>0</v>
      </c>
      <c r="BP262" s="370">
        <v>0</v>
      </c>
      <c r="BQ262" s="370">
        <v>0</v>
      </c>
      <c r="BR262" s="370">
        <v>0</v>
      </c>
      <c r="BS262" s="370">
        <v>0</v>
      </c>
      <c r="BT262" s="370">
        <v>0</v>
      </c>
      <c r="BU262" s="370">
        <v>0</v>
      </c>
      <c r="BV262" s="370">
        <v>0</v>
      </c>
      <c r="BW262" s="370">
        <v>0</v>
      </c>
      <c r="BX262" s="370">
        <v>0</v>
      </c>
      <c r="BY262" s="370">
        <v>0</v>
      </c>
      <c r="BZ262" s="370">
        <v>0</v>
      </c>
      <c r="CA262" s="370">
        <v>0</v>
      </c>
      <c r="CB262" s="370">
        <v>0</v>
      </c>
      <c r="CC262" s="370">
        <v>0</v>
      </c>
      <c r="CD262" s="370">
        <v>0</v>
      </c>
      <c r="CE262" s="370">
        <v>0</v>
      </c>
      <c r="CF262" s="370">
        <v>0</v>
      </c>
      <c r="CG262" s="370">
        <v>0</v>
      </c>
      <c r="CH262" s="370">
        <v>0</v>
      </c>
      <c r="CI262" s="48" t="s">
        <v>1987</v>
      </c>
      <c r="CJ262" s="48" t="s">
        <v>1990</v>
      </c>
      <c r="CK262" s="48" t="s">
        <v>1990</v>
      </c>
      <c r="CL262" s="48" t="s">
        <v>2010</v>
      </c>
      <c r="CM262" s="48" t="s">
        <v>1990</v>
      </c>
      <c r="CN262" s="48" t="s">
        <v>1990</v>
      </c>
      <c r="CO262" s="10" t="str">
        <f>+CONCATENATE(CI262,".",CJ262,".",CK262,".",CL262,".",CM262,".",CN262)</f>
        <v>2.1.1.13.1.1</v>
      </c>
      <c r="CP262" s="10" t="str">
        <f>+VLOOKUP(Tabla1[[#This Row],[ESPECÍFICA]],CLASIFICADOR_,2,0)</f>
        <v>2.1.1.13.1.1 - CONTRATO ADMINISTRATIVO DE SERVICIOS - INDETERMINADO</v>
      </c>
      <c r="CQ262" s="10" t="str">
        <f>+VLOOKUP(Tabla1[[#This Row],[ESPECÍFICA]],CLASIFICADOR_,3,0)</f>
        <v>01.CAS</v>
      </c>
      <c r="CR262" s="10" t="str">
        <f>+VLOOKUP(Tabla1[[#This Row],[ESPECÍFICA]],CLASIFICADOR_,4,0)</f>
        <v xml:space="preserve"> </v>
      </c>
      <c r="CS262" s="10">
        <f>+VLOOKUP(Tabla1[[#This Row],[ESPECÍFICA]],CLASIFICADOR_,5,0)</f>
        <v>0</v>
      </c>
      <c r="CT262" s="5" t="str">
        <f>+VLOOKUP(Tabla1[[#This Row],[ESPECÍFICA]],CLASIFICADOR_,6,0)</f>
        <v>N/R</v>
      </c>
      <c r="CU262" s="10" t="str">
        <f>+VLOOKUP(Tabla1[[#This Row],[ESPECÍFICA]],CLASIFICADOR_,7,0)</f>
        <v>N/R</v>
      </c>
      <c r="CV262" s="10">
        <f>+VLOOKUP(Tabla1[[#This Row],[ESPECÍFICA]],CLASIFICADOR_,8,0)</f>
        <v>0</v>
      </c>
      <c r="CW262" s="113" t="str">
        <f>+CONCATENATE("2.",Tabla1[[#This Row],[generica]])</f>
        <v>2.1.PERSONAL Y OBLIGACIONES SOCIALES</v>
      </c>
      <c r="CX262" s="10" t="str">
        <f t="shared" ref="CX262:CX267" si="62">+VLOOKUP(U262,CC_COMPLETO,2,0)</f>
        <v>0013-RRHH</v>
      </c>
      <c r="CY262" s="5" t="str">
        <f t="shared" ref="CY262:CY315" si="63">+VLOOKUP(U262,CC_COMPLETO,3,0)</f>
        <v>0013-RRHH</v>
      </c>
      <c r="CZ262">
        <f t="shared" ref="CZ262:CZ267" si="64">+VLOOKUP(U262,CC_COMPLETO,4,0)</f>
        <v>0</v>
      </c>
      <c r="DA262" s="113" t="str">
        <f>+CONCATENATE(Tabla1[[#This Row],[CC COMPLETO]],Tabla1[[#This Row],[ESPECÍFICA]])</f>
        <v>0013-RRHH2.1.1.13.1.1</v>
      </c>
      <c r="DB262" s="11">
        <f t="shared" ref="DB262:DB267" si="65">SUM(AM262:AX262)</f>
        <v>0</v>
      </c>
      <c r="DC262" s="11">
        <f t="shared" ref="DC262:DC267" si="66">+SUM(AY262:BJ262)</f>
        <v>0</v>
      </c>
      <c r="DD262" s="11">
        <f t="shared" ref="DD262:DD267" si="67">+SUM(BK262:BV262)</f>
        <v>0</v>
      </c>
      <c r="DE262" s="11">
        <f t="shared" ref="DE262:DE267" si="68">+AJ262-AK262</f>
        <v>0</v>
      </c>
      <c r="DF262" s="11">
        <f t="shared" ref="DF262:DF267" si="69">+AK262-AL262</f>
        <v>0</v>
      </c>
      <c r="DG262" s="11">
        <f t="shared" ref="DG262:DG267" si="70">+AL262-DC262</f>
        <v>0</v>
      </c>
      <c r="DH262" s="11">
        <f t="shared" ref="DH262:DH267" si="71">+AJ262-DC262</f>
        <v>0</v>
      </c>
      <c r="DI262" s="12">
        <f t="shared" ref="DI262:DI267" si="72">+IFERROR((DC262/AH262),0)</f>
        <v>0</v>
      </c>
      <c r="DJ262" s="77">
        <f>+SUM(Tabla1[[#This Row],[EJECUTADO 01]:[EJECUTADO 06]])</f>
        <v>0</v>
      </c>
      <c r="DK262" s="78">
        <f>+Tabla1[[#This Row],[mto_devenga_01]]</f>
        <v>0</v>
      </c>
      <c r="DL262" s="78">
        <f>+Tabla1[[#This Row],[mto_devenga_02]]</f>
        <v>0</v>
      </c>
      <c r="DM262" s="78">
        <f>+Tabla1[[#This Row],[mto_devenga_03]]</f>
        <v>0</v>
      </c>
      <c r="DN262" s="78">
        <f>+Tabla1[[#This Row],[mto_devenga_04]]</f>
        <v>0</v>
      </c>
      <c r="DO262" s="78">
        <f>+Tabla1[[#This Row],[mto_devenga_05]]</f>
        <v>0</v>
      </c>
      <c r="DP262" s="76">
        <f>+Tabla1[[#This Row],[mto_devenga_06]]</f>
        <v>0</v>
      </c>
      <c r="DQ262" s="76">
        <f>+Tabla1[[#This Row],[mto_devenga_07]]</f>
        <v>0</v>
      </c>
      <c r="DR262" s="76">
        <f>+Tabla1[[#This Row],[mto_devenga_08]]</f>
        <v>0</v>
      </c>
      <c r="DS262" s="76">
        <f>+Tabla1[[#This Row],[mto_devenga_09]]</f>
        <v>0</v>
      </c>
      <c r="DT262" s="76">
        <f>IFERROR(VLOOKUP(Tabla1[[#This Row],[COD SE]],PF_OCTUBRE,14,0),"0")</f>
        <v>0</v>
      </c>
      <c r="DU262" s="76">
        <f>IFERROR(VLOOKUP(Tabla1[[#This Row],[COD SE]],PF_OCTUBRE,15,0),"0")</f>
        <v>0</v>
      </c>
      <c r="DV262" s="76">
        <f>IFERROR(VLOOKUP(Tabla1[[#This Row],[COD SE]],PF_OCTUBRE,16,0),"0")</f>
        <v>0</v>
      </c>
      <c r="DW262" s="76">
        <f>+SUM(Tabla1[[#This Row],[EJECUTADO 01]:[PF DICIEMBRE
]])</f>
        <v>0</v>
      </c>
      <c r="DX262" s="76">
        <f>IFERROR(VLOOKUP(Tabla1[[#This Row],[COD SE]],PF_OCTUBRE,18,0),"0")</f>
        <v>0</v>
      </c>
      <c r="DY262" s="76">
        <f>IFERROR(VLOOKUP(Tabla1[[#This Row],[COD SE]],PF_OCTUBRE,19,0),"0")</f>
        <v>0</v>
      </c>
      <c r="DZ262" s="76">
        <f>IFERROR(VLOOKUP(Tabla1[[#This Row],[COD SE]],PF_OCTUBRE,20,0),"0")</f>
        <v>0</v>
      </c>
      <c r="EA262" s="76">
        <f>+Tabla1[[#This Row],[TOTAL EJEC REAL]]+Tabla1[[#This Row],[SALDO FINAL]]</f>
        <v>0</v>
      </c>
      <c r="EB262" s="76">
        <f>IFERROR(VLOOKUP(Tabla1[[#This Row],[COD SE]],PF_OCTUBRE,22,0),"0")</f>
        <v>0</v>
      </c>
      <c r="EC262" s="76">
        <f>+IFERROR(VLOOKUP(Tabla1[[#This Row],[COD SE]],SALDO_ESC_2,7,0),0)</f>
        <v>0</v>
      </c>
      <c r="ED262" s="76">
        <f>+IFERROR(VLOOKUP(Tabla1[[#This Row],[COD SE]],SALDO_ESC_3,7,0),0)</f>
        <v>0</v>
      </c>
      <c r="EE262" s="76">
        <f>+Tabla1[[#This Row],[mto_pim]]-Tabla1[[#This Row],[TRANSF ESC2 ]]</f>
        <v>0</v>
      </c>
      <c r="EF262" s="76">
        <f>+Tabla1[[#This Row],[mto_pim]]-Tabla1[[#This Row],[TRANFS ESC 3 ]]</f>
        <v>0</v>
      </c>
      <c r="EG262" s="76">
        <f>+IFERROR(VLOOKUP(Tabla1[[#This Row],[COD SE]],HISTORICO,4,0),0)</f>
        <v>36482.25</v>
      </c>
      <c r="EH262" s="76">
        <f>+IFERROR(VLOOKUP(Tabla1[[#This Row],[COD SE]],HISTORICO,5,0),0)</f>
        <v>0</v>
      </c>
      <c r="EI262" s="76">
        <f>+IFERROR(VLOOKUP(Tabla1[[#This Row],[COD SE]],HISTORICO,6,0),0)</f>
        <v>0</v>
      </c>
      <c r="EJ262" s="76">
        <f>+IFERROR(VLOOKUP(Tabla1[[#This Row],[COD SE]],HISTORICO,7,0),0)</f>
        <v>0</v>
      </c>
      <c r="EK262" s="76">
        <f>+IFERROR(VLOOKUP(Tabla1[[#This Row],[COD SE]],HISTORICO,8,0),0)</f>
        <v>0</v>
      </c>
      <c r="EL262" s="76">
        <f>+IFERROR(VLOOKUP(Tabla1[[#This Row],[COD SE]],HISTORICO,9,0),0)</f>
        <v>0</v>
      </c>
      <c r="EM262" s="76">
        <f>+IFERROR(VLOOKUP(Tabla1[[#This Row],[COD SE]],HISTORICO,10,0),0)</f>
        <v>0</v>
      </c>
      <c r="EN262" s="76">
        <f>+IFERROR(VLOOKUP(Tabla1[[#This Row],[COD SE]],HISTORICO,11,0),0)</f>
        <v>0</v>
      </c>
      <c r="EO262" s="76">
        <f>+IFERROR(VLOOKUP(Tabla1[[#This Row],[COD SE]],HISTORICO,12,0),0)</f>
        <v>0</v>
      </c>
      <c r="EP262" s="58">
        <f>+SUM(Tabla1[[#This Row],[EJECUTADO 01]:[EJECUTADO 03]])</f>
        <v>0</v>
      </c>
      <c r="EQ262" s="58">
        <f>+SUM(Tabla1[[#This Row],[EJECUTADO 04]:[EJECUTADO 06]])</f>
        <v>0</v>
      </c>
      <c r="ER262" s="58">
        <f>+SUM(Tabla1[[#This Row],[EJECUTADO 07]:[EJECUTADO 09]])</f>
        <v>0</v>
      </c>
      <c r="ES262" s="58">
        <f>+SUM(Tabla1[[#This Row],[PF OCTUBRE]:[PF DICIEMBRE
]])</f>
        <v>0</v>
      </c>
      <c r="ET262" s="58">
        <f>+SUM(Tabla1[[#This Row],[EJECUTADO 01]:[EJECUTADO 09]])</f>
        <v>0</v>
      </c>
    </row>
    <row r="263" spans="1:150" x14ac:dyDescent="0.2">
      <c r="A263" s="369">
        <v>2025</v>
      </c>
      <c r="B263" s="369" t="s">
        <v>1969</v>
      </c>
      <c r="C263" s="369" t="s">
        <v>1970</v>
      </c>
      <c r="D263" s="369" t="s">
        <v>1971</v>
      </c>
      <c r="E263" s="369">
        <v>1650</v>
      </c>
      <c r="F263" s="369" t="s">
        <v>1599</v>
      </c>
      <c r="G263" s="369" t="s">
        <v>1999</v>
      </c>
      <c r="H263" s="369" t="s">
        <v>1606</v>
      </c>
      <c r="I263" s="369" t="s">
        <v>2000</v>
      </c>
      <c r="J263" s="369" t="s">
        <v>2062</v>
      </c>
      <c r="K263" s="369" t="s">
        <v>1975</v>
      </c>
      <c r="L263" s="369" t="s">
        <v>2034</v>
      </c>
      <c r="M263" s="369" t="s">
        <v>2063</v>
      </c>
      <c r="N263" s="369">
        <v>1</v>
      </c>
      <c r="O263" s="369" t="s">
        <v>2064</v>
      </c>
      <c r="P263" s="369" t="s">
        <v>2032</v>
      </c>
      <c r="Q263" s="369">
        <v>49</v>
      </c>
      <c r="R263" s="369">
        <v>0</v>
      </c>
      <c r="S263" s="369">
        <v>0</v>
      </c>
      <c r="T263" s="369">
        <v>0</v>
      </c>
      <c r="U263" s="369">
        <v>14</v>
      </c>
      <c r="V263" s="369" t="s">
        <v>1980</v>
      </c>
      <c r="W263" s="369" t="s">
        <v>1981</v>
      </c>
      <c r="X263" s="369" t="s">
        <v>1982</v>
      </c>
      <c r="Y263" s="369" t="s">
        <v>1983</v>
      </c>
      <c r="Z263" s="369" t="s">
        <v>1984</v>
      </c>
      <c r="AA263" s="369" t="s">
        <v>2004</v>
      </c>
      <c r="AB263" s="369" t="s">
        <v>1986</v>
      </c>
      <c r="AC263" s="369" t="s">
        <v>1656</v>
      </c>
      <c r="AD263" s="369" t="s">
        <v>2006</v>
      </c>
      <c r="AE263" s="369" t="s">
        <v>2007</v>
      </c>
      <c r="AF263" s="369" t="s">
        <v>2007</v>
      </c>
      <c r="AG263" s="369" t="s">
        <v>2008</v>
      </c>
      <c r="AH263" s="369">
        <v>0</v>
      </c>
      <c r="AI263" s="369">
        <v>0</v>
      </c>
      <c r="AJ263" s="369">
        <v>0</v>
      </c>
      <c r="AK263" s="370">
        <v>0</v>
      </c>
      <c r="AL263" s="370">
        <v>0</v>
      </c>
      <c r="AM263" s="370">
        <v>0</v>
      </c>
      <c r="AN263" s="370">
        <v>0</v>
      </c>
      <c r="AO263" s="370">
        <v>0</v>
      </c>
      <c r="AP263" s="370">
        <v>0</v>
      </c>
      <c r="AQ263" s="370">
        <v>0</v>
      </c>
      <c r="AR263" s="370">
        <v>0</v>
      </c>
      <c r="AS263" s="370">
        <v>0</v>
      </c>
      <c r="AT263" s="370">
        <v>0</v>
      </c>
      <c r="AU263" s="370">
        <v>0</v>
      </c>
      <c r="AV263" s="370">
        <v>0</v>
      </c>
      <c r="AW263" s="370">
        <v>0</v>
      </c>
      <c r="AX263" s="370">
        <v>0</v>
      </c>
      <c r="AY263" s="370">
        <v>0</v>
      </c>
      <c r="AZ263" s="370">
        <v>0</v>
      </c>
      <c r="BA263" s="370">
        <v>0</v>
      </c>
      <c r="BB263" s="370">
        <v>0</v>
      </c>
      <c r="BC263" s="370">
        <v>0</v>
      </c>
      <c r="BD263" s="370">
        <v>0</v>
      </c>
      <c r="BE263" s="370">
        <v>0</v>
      </c>
      <c r="BF263" s="370">
        <v>0</v>
      </c>
      <c r="BG263" s="370">
        <v>0</v>
      </c>
      <c r="BH263" s="370">
        <v>0</v>
      </c>
      <c r="BI263" s="370">
        <v>0</v>
      </c>
      <c r="BJ263" s="370">
        <v>0</v>
      </c>
      <c r="BK263" s="370">
        <v>0</v>
      </c>
      <c r="BL263" s="370">
        <v>0</v>
      </c>
      <c r="BM263" s="370">
        <v>0</v>
      </c>
      <c r="BN263" s="370">
        <v>0</v>
      </c>
      <c r="BO263" s="370">
        <v>0</v>
      </c>
      <c r="BP263" s="370">
        <v>0</v>
      </c>
      <c r="BQ263" s="370">
        <v>0</v>
      </c>
      <c r="BR263" s="370">
        <v>0</v>
      </c>
      <c r="BS263" s="370">
        <v>0</v>
      </c>
      <c r="BT263" s="370">
        <v>0</v>
      </c>
      <c r="BU263" s="370">
        <v>0</v>
      </c>
      <c r="BV263" s="370">
        <v>0</v>
      </c>
      <c r="BW263" s="370">
        <v>0</v>
      </c>
      <c r="BX263" s="370">
        <v>0</v>
      </c>
      <c r="BY263" s="370">
        <v>0</v>
      </c>
      <c r="BZ263" s="370">
        <v>0</v>
      </c>
      <c r="CA263" s="370">
        <v>0</v>
      </c>
      <c r="CB263" s="370">
        <v>0</v>
      </c>
      <c r="CC263" s="370">
        <v>0</v>
      </c>
      <c r="CD263" s="370">
        <v>0</v>
      </c>
      <c r="CE263" s="370">
        <v>0</v>
      </c>
      <c r="CF263" s="370">
        <v>0</v>
      </c>
      <c r="CG263" s="370">
        <v>0</v>
      </c>
      <c r="CH263" s="370">
        <v>0</v>
      </c>
      <c r="CI263" s="48" t="s">
        <v>1987</v>
      </c>
      <c r="CJ263" s="48" t="s">
        <v>1990</v>
      </c>
      <c r="CK263" s="48" t="s">
        <v>1993</v>
      </c>
      <c r="CL263" s="48" t="s">
        <v>1990</v>
      </c>
      <c r="CM263" s="48" t="s">
        <v>1990</v>
      </c>
      <c r="CN263" s="48" t="s">
        <v>1988</v>
      </c>
      <c r="CO263" s="10" t="str">
        <f t="shared" ref="CO263:CO267" si="73">+CONCATENATE(CI263,".",CJ263,".",CK263,".",CL263,".",CM263,".",CN263)</f>
        <v>2.1.4.1.1.6</v>
      </c>
      <c r="CP263" s="10" t="str">
        <f>+VLOOKUP(Tabla1[[#This Row],[ESPECÍFICA]],CLASIFICADOR_,2,0)</f>
        <v>2.1.4.1.1.6 - COMPENSACION VACACIONAL (VACACIONES TRUNCAS) AL PERSONAL ACTIVO</v>
      </c>
      <c r="CQ263" s="10" t="str">
        <f>+VLOOKUP(Tabla1[[#This Row],[ESPECÍFICA]],CLASIFICADOR_,3,0)</f>
        <v>02.SERVIR</v>
      </c>
      <c r="CR263" s="10" t="str">
        <f>+VLOOKUP(Tabla1[[#This Row],[ESPECÍFICA]],CLASIFICADOR_,4,0)</f>
        <v xml:space="preserve"> </v>
      </c>
      <c r="CS263" s="10">
        <f>+VLOOKUP(Tabla1[[#This Row],[ESPECÍFICA]],CLASIFICADOR_,5,0)</f>
        <v>0</v>
      </c>
      <c r="CT263" s="5" t="str">
        <f>+VLOOKUP(Tabla1[[#This Row],[ESPECÍFICA]],CLASIFICADOR_,6,0)</f>
        <v>N/R</v>
      </c>
      <c r="CU263" s="10" t="str">
        <f>+VLOOKUP(Tabla1[[#This Row],[ESPECÍFICA]],CLASIFICADOR_,7,0)</f>
        <v>N/R</v>
      </c>
      <c r="CV263" s="10">
        <f>+VLOOKUP(Tabla1[[#This Row],[ESPECÍFICA]],CLASIFICADOR_,8,0)</f>
        <v>0</v>
      </c>
      <c r="CW263" s="113" t="str">
        <f>+CONCATENATE("2.",Tabla1[[#This Row],[generica]])</f>
        <v>2.1.PERSONAL Y OBLIGACIONES SOCIALES</v>
      </c>
      <c r="CX263" s="10" t="str">
        <f t="shared" si="62"/>
        <v>0014-OCI</v>
      </c>
      <c r="CY263" s="5" t="str">
        <f t="shared" si="63"/>
        <v>0014-OCI</v>
      </c>
      <c r="CZ263" t="str">
        <f t="shared" si="64"/>
        <v>0013-OCI</v>
      </c>
      <c r="DA263" s="113" t="str">
        <f>+CONCATENATE(Tabla1[[#This Row],[CC COMPLETO]],Tabla1[[#This Row],[ESPECÍFICA]])</f>
        <v>0014-OCI2.1.4.1.1.6</v>
      </c>
      <c r="DB263" s="11">
        <f t="shared" si="65"/>
        <v>0</v>
      </c>
      <c r="DC263" s="11">
        <f t="shared" si="66"/>
        <v>0</v>
      </c>
      <c r="DD263" s="11">
        <f t="shared" si="67"/>
        <v>0</v>
      </c>
      <c r="DE263" s="11">
        <f t="shared" si="68"/>
        <v>0</v>
      </c>
      <c r="DF263" s="11">
        <f t="shared" si="69"/>
        <v>0</v>
      </c>
      <c r="DG263" s="11">
        <f t="shared" si="70"/>
        <v>0</v>
      </c>
      <c r="DH263" s="11">
        <f t="shared" si="71"/>
        <v>0</v>
      </c>
      <c r="DI263" s="12">
        <f t="shared" si="72"/>
        <v>0</v>
      </c>
      <c r="DJ263" s="77">
        <f>+SUM(Tabla1[[#This Row],[EJECUTADO 01]:[EJECUTADO 06]])</f>
        <v>0</v>
      </c>
      <c r="DK263" s="78">
        <f>+Tabla1[[#This Row],[mto_devenga_01]]</f>
        <v>0</v>
      </c>
      <c r="DL263" s="78">
        <f>+Tabla1[[#This Row],[mto_devenga_02]]</f>
        <v>0</v>
      </c>
      <c r="DM263" s="78">
        <f>+Tabla1[[#This Row],[mto_devenga_03]]</f>
        <v>0</v>
      </c>
      <c r="DN263" s="78">
        <f>+Tabla1[[#This Row],[mto_devenga_04]]</f>
        <v>0</v>
      </c>
      <c r="DO263" s="78">
        <f>+Tabla1[[#This Row],[mto_devenga_05]]</f>
        <v>0</v>
      </c>
      <c r="DP263" s="76">
        <f>+Tabla1[[#This Row],[mto_devenga_06]]</f>
        <v>0</v>
      </c>
      <c r="DQ263" s="76">
        <f>+Tabla1[[#This Row],[mto_devenga_07]]</f>
        <v>0</v>
      </c>
      <c r="DR263" s="76">
        <f>+Tabla1[[#This Row],[mto_devenga_08]]</f>
        <v>0</v>
      </c>
      <c r="DS263" s="76">
        <f>+Tabla1[[#This Row],[mto_devenga_09]]</f>
        <v>0</v>
      </c>
      <c r="DT263" s="76" t="str">
        <f>IFERROR(VLOOKUP(Tabla1[[#This Row],[COD SE]],PF_OCTUBRE,14,0),"0")</f>
        <v>0</v>
      </c>
      <c r="DU263" s="76" t="str">
        <f>IFERROR(VLOOKUP(Tabla1[[#This Row],[COD SE]],PF_OCTUBRE,15,0),"0")</f>
        <v>0</v>
      </c>
      <c r="DV263" s="76" t="str">
        <f>IFERROR(VLOOKUP(Tabla1[[#This Row],[COD SE]],PF_OCTUBRE,16,0),"0")</f>
        <v>0</v>
      </c>
      <c r="DW263" s="76">
        <f>+SUM(Tabla1[[#This Row],[EJECUTADO 01]:[PF DICIEMBRE
]])</f>
        <v>0</v>
      </c>
      <c r="DX263" s="76" t="str">
        <f>IFERROR(VLOOKUP(Tabla1[[#This Row],[COD SE]],PF_OCTUBRE,18,0),"0")</f>
        <v>0</v>
      </c>
      <c r="DY263" s="76" t="str">
        <f>IFERROR(VLOOKUP(Tabla1[[#This Row],[COD SE]],PF_OCTUBRE,19,0),"0")</f>
        <v>0</v>
      </c>
      <c r="DZ263" s="76" t="str">
        <f>IFERROR(VLOOKUP(Tabla1[[#This Row],[COD SE]],PF_OCTUBRE,20,0),"0")</f>
        <v>0</v>
      </c>
      <c r="EA263" s="76">
        <f>+Tabla1[[#This Row],[TOTAL EJEC REAL]]+Tabla1[[#This Row],[SALDO FINAL]]</f>
        <v>0</v>
      </c>
      <c r="EB263" s="76" t="str">
        <f>IFERROR(VLOOKUP(Tabla1[[#This Row],[COD SE]],PF_OCTUBRE,22,0),"0")</f>
        <v>0</v>
      </c>
      <c r="EC263" s="76">
        <f>+IFERROR(VLOOKUP(Tabla1[[#This Row],[COD SE]],SALDO_ESC_2,7,0),0)</f>
        <v>0</v>
      </c>
      <c r="ED263" s="76">
        <f>+IFERROR(VLOOKUP(Tabla1[[#This Row],[COD SE]],SALDO_ESC_3,7,0),0)</f>
        <v>0</v>
      </c>
      <c r="EE263" s="76">
        <f>+Tabla1[[#This Row],[mto_pim]]-Tabla1[[#This Row],[TRANSF ESC2 ]]</f>
        <v>0</v>
      </c>
      <c r="EF263" s="76">
        <f>+Tabla1[[#This Row],[mto_pim]]-Tabla1[[#This Row],[TRANFS ESC 3 ]]</f>
        <v>0</v>
      </c>
      <c r="EG263" s="76">
        <f>+IFERROR(VLOOKUP(Tabla1[[#This Row],[COD SE]],HISTORICO,4,0),0)</f>
        <v>0</v>
      </c>
      <c r="EH263" s="76">
        <f>+IFERROR(VLOOKUP(Tabla1[[#This Row],[COD SE]],HISTORICO,5,0),0)</f>
        <v>0</v>
      </c>
      <c r="EI263" s="76">
        <f>+IFERROR(VLOOKUP(Tabla1[[#This Row],[COD SE]],HISTORICO,6,0),0)</f>
        <v>0</v>
      </c>
      <c r="EJ263" s="76">
        <f>+IFERROR(VLOOKUP(Tabla1[[#This Row],[COD SE]],HISTORICO,7,0),0)</f>
        <v>0</v>
      </c>
      <c r="EK263" s="76">
        <f>+IFERROR(VLOOKUP(Tabla1[[#This Row],[COD SE]],HISTORICO,8,0),0)</f>
        <v>0</v>
      </c>
      <c r="EL263" s="76">
        <f>+IFERROR(VLOOKUP(Tabla1[[#This Row],[COD SE]],HISTORICO,9,0),0)</f>
        <v>0</v>
      </c>
      <c r="EM263" s="76">
        <f>+IFERROR(VLOOKUP(Tabla1[[#This Row],[COD SE]],HISTORICO,10,0),0)</f>
        <v>0</v>
      </c>
      <c r="EN263" s="76">
        <f>+IFERROR(VLOOKUP(Tabla1[[#This Row],[COD SE]],HISTORICO,11,0),0)</f>
        <v>0</v>
      </c>
      <c r="EO263" s="76">
        <f>+IFERROR(VLOOKUP(Tabla1[[#This Row],[COD SE]],HISTORICO,12,0),0)</f>
        <v>0</v>
      </c>
      <c r="EP263" s="58">
        <f>+SUM(Tabla1[[#This Row],[EJECUTADO 01]:[EJECUTADO 03]])</f>
        <v>0</v>
      </c>
      <c r="EQ263" s="58">
        <f>+SUM(Tabla1[[#This Row],[EJECUTADO 04]:[EJECUTADO 06]])</f>
        <v>0</v>
      </c>
      <c r="ER263" s="58">
        <f>+SUM(Tabla1[[#This Row],[EJECUTADO 07]:[EJECUTADO 09]])</f>
        <v>0</v>
      </c>
      <c r="ES263" s="58">
        <f>+SUM(Tabla1[[#This Row],[PF OCTUBRE]:[PF DICIEMBRE
]])</f>
        <v>0</v>
      </c>
      <c r="ET263" s="58">
        <f>+SUM(Tabla1[[#This Row],[EJECUTADO 01]:[EJECUTADO 09]])</f>
        <v>0</v>
      </c>
    </row>
    <row r="264" spans="1:150" x14ac:dyDescent="0.2">
      <c r="A264" s="369">
        <v>2025</v>
      </c>
      <c r="B264" s="369" t="s">
        <v>1969</v>
      </c>
      <c r="C264" s="369" t="s">
        <v>1970</v>
      </c>
      <c r="D264" s="369" t="s">
        <v>1971</v>
      </c>
      <c r="E264" s="369">
        <v>1650</v>
      </c>
      <c r="F264" s="369" t="s">
        <v>1599</v>
      </c>
      <c r="G264" s="369" t="s">
        <v>1999</v>
      </c>
      <c r="H264" s="369" t="s">
        <v>1606</v>
      </c>
      <c r="I264" s="369" t="s">
        <v>2000</v>
      </c>
      <c r="J264" s="369" t="s">
        <v>2062</v>
      </c>
      <c r="K264" s="369" t="s">
        <v>1975</v>
      </c>
      <c r="L264" s="369" t="s">
        <v>2034</v>
      </c>
      <c r="M264" s="369" t="s">
        <v>2063</v>
      </c>
      <c r="N264" s="369">
        <v>1</v>
      </c>
      <c r="O264" s="369" t="s">
        <v>2064</v>
      </c>
      <c r="P264" s="369" t="s">
        <v>2032</v>
      </c>
      <c r="Q264" s="369">
        <v>49</v>
      </c>
      <c r="R264" s="369">
        <v>0</v>
      </c>
      <c r="S264" s="369">
        <v>0</v>
      </c>
      <c r="T264" s="369">
        <v>0</v>
      </c>
      <c r="U264" s="369">
        <v>14</v>
      </c>
      <c r="V264" s="369" t="s">
        <v>1980</v>
      </c>
      <c r="W264" s="369" t="s">
        <v>1981</v>
      </c>
      <c r="X264" s="369" t="s">
        <v>1982</v>
      </c>
      <c r="Y264" s="369" t="s">
        <v>1983</v>
      </c>
      <c r="Z264" s="369" t="s">
        <v>1984</v>
      </c>
      <c r="AA264" s="369" t="s">
        <v>2004</v>
      </c>
      <c r="AB264" s="369" t="s">
        <v>1986</v>
      </c>
      <c r="AC264" s="369" t="s">
        <v>1656</v>
      </c>
      <c r="AD264" s="369" t="s">
        <v>2006</v>
      </c>
      <c r="AE264" s="369" t="s">
        <v>2007</v>
      </c>
      <c r="AF264" s="369" t="s">
        <v>2007</v>
      </c>
      <c r="AG264" s="369" t="s">
        <v>2015</v>
      </c>
      <c r="AH264" s="369">
        <v>0</v>
      </c>
      <c r="AI264" s="369">
        <v>21445</v>
      </c>
      <c r="AJ264" s="369">
        <v>21445</v>
      </c>
      <c r="AK264" s="370">
        <v>21445</v>
      </c>
      <c r="AL264" s="370">
        <v>21445</v>
      </c>
      <c r="AM264" s="370">
        <v>0</v>
      </c>
      <c r="AN264" s="370">
        <v>0</v>
      </c>
      <c r="AO264" s="370">
        <v>0</v>
      </c>
      <c r="AP264" s="370">
        <v>11455.17</v>
      </c>
      <c r="AQ264" s="370">
        <v>9988.2900000000009</v>
      </c>
      <c r="AR264" s="370">
        <v>0</v>
      </c>
      <c r="AS264" s="370">
        <v>0</v>
      </c>
      <c r="AT264" s="370">
        <v>0</v>
      </c>
      <c r="AU264" s="370">
        <v>0</v>
      </c>
      <c r="AV264" s="370">
        <v>0</v>
      </c>
      <c r="AW264" s="370">
        <v>0</v>
      </c>
      <c r="AX264" s="370">
        <v>0</v>
      </c>
      <c r="AY264" s="370">
        <v>0</v>
      </c>
      <c r="AZ264" s="370">
        <v>0</v>
      </c>
      <c r="BA264" s="370">
        <v>0</v>
      </c>
      <c r="BB264" s="370">
        <v>11455.17</v>
      </c>
      <c r="BC264" s="370">
        <v>9988.2900000000009</v>
      </c>
      <c r="BD264" s="370">
        <v>0</v>
      </c>
      <c r="BE264" s="370">
        <v>0</v>
      </c>
      <c r="BF264" s="370">
        <v>0</v>
      </c>
      <c r="BG264" s="370">
        <v>0</v>
      </c>
      <c r="BH264" s="370">
        <v>0</v>
      </c>
      <c r="BI264" s="370">
        <v>0</v>
      </c>
      <c r="BJ264" s="370">
        <v>0</v>
      </c>
      <c r="BK264" s="370">
        <v>0</v>
      </c>
      <c r="BL264" s="370">
        <v>0</v>
      </c>
      <c r="BM264" s="370">
        <v>0</v>
      </c>
      <c r="BN264" s="370">
        <v>11455.17</v>
      </c>
      <c r="BO264" s="370">
        <v>9988.2900000000009</v>
      </c>
      <c r="BP264" s="370">
        <v>0</v>
      </c>
      <c r="BQ264" s="370">
        <v>0</v>
      </c>
      <c r="BR264" s="370">
        <v>0</v>
      </c>
      <c r="BS264" s="370">
        <v>0</v>
      </c>
      <c r="BT264" s="370">
        <v>0</v>
      </c>
      <c r="BU264" s="370">
        <v>0</v>
      </c>
      <c r="BV264" s="370">
        <v>0</v>
      </c>
      <c r="BW264" s="370">
        <v>0</v>
      </c>
      <c r="BX264" s="370">
        <v>0</v>
      </c>
      <c r="BY264" s="370">
        <v>0</v>
      </c>
      <c r="BZ264" s="370">
        <v>10964.49</v>
      </c>
      <c r="CA264" s="370">
        <v>9988.2900000000009</v>
      </c>
      <c r="CB264" s="370">
        <v>0</v>
      </c>
      <c r="CC264" s="370">
        <v>0</v>
      </c>
      <c r="CD264" s="370">
        <v>0</v>
      </c>
      <c r="CE264" s="370">
        <v>0</v>
      </c>
      <c r="CF264" s="370">
        <v>0</v>
      </c>
      <c r="CG264" s="370">
        <v>0</v>
      </c>
      <c r="CH264" s="370">
        <v>0</v>
      </c>
      <c r="CI264" s="48" t="s">
        <v>1987</v>
      </c>
      <c r="CJ264" s="48" t="s">
        <v>1990</v>
      </c>
      <c r="CK264" s="48" t="s">
        <v>1993</v>
      </c>
      <c r="CL264" s="48" t="s">
        <v>1990</v>
      </c>
      <c r="CM264" s="48" t="s">
        <v>1990</v>
      </c>
      <c r="CN264" s="48" t="s">
        <v>1989</v>
      </c>
      <c r="CO264" s="10" t="str">
        <f t="shared" si="73"/>
        <v>2.1.4.1.1.7</v>
      </c>
      <c r="CP264" s="10" t="str">
        <f>+VLOOKUP(Tabla1[[#This Row],[ESPECÍFICA]],CLASIFICADOR_,2,0)</f>
        <v>2.1.4.1.1.7 - VACACIONES TRUNCAS PERSONAL CAS</v>
      </c>
      <c r="CQ264" s="10" t="str">
        <f>+VLOOKUP(Tabla1[[#This Row],[ESPECÍFICA]],CLASIFICADOR_,3,0)</f>
        <v>01.CAS</v>
      </c>
      <c r="CR264" s="10" t="str">
        <f>+VLOOKUP(Tabla1[[#This Row],[ESPECÍFICA]],CLASIFICADOR_,4,0)</f>
        <v xml:space="preserve"> </v>
      </c>
      <c r="CS264" s="10">
        <f>+VLOOKUP(Tabla1[[#This Row],[ESPECÍFICA]],CLASIFICADOR_,5,0)</f>
        <v>0</v>
      </c>
      <c r="CT264" s="5" t="str">
        <f>+VLOOKUP(Tabla1[[#This Row],[ESPECÍFICA]],CLASIFICADOR_,6,0)</f>
        <v>N/R</v>
      </c>
      <c r="CU264" s="10" t="str">
        <f>+VLOOKUP(Tabla1[[#This Row],[ESPECÍFICA]],CLASIFICADOR_,7,0)</f>
        <v>N/R</v>
      </c>
      <c r="CV264" s="10">
        <f>+VLOOKUP(Tabla1[[#This Row],[ESPECÍFICA]],CLASIFICADOR_,8,0)</f>
        <v>0</v>
      </c>
      <c r="CW264" s="113" t="str">
        <f>+CONCATENATE("2.",Tabla1[[#This Row],[generica]])</f>
        <v>2.1.PERSONAL Y OBLIGACIONES SOCIALES</v>
      </c>
      <c r="CX264" s="10" t="str">
        <f t="shared" si="62"/>
        <v>0014-OCI</v>
      </c>
      <c r="CY264" s="5" t="str">
        <f t="shared" si="63"/>
        <v>0014-OCI</v>
      </c>
      <c r="CZ264" t="str">
        <f t="shared" si="64"/>
        <v>0013-OCI</v>
      </c>
      <c r="DA264" s="113" t="str">
        <f>+CONCATENATE(Tabla1[[#This Row],[CC COMPLETO]],Tabla1[[#This Row],[ESPECÍFICA]])</f>
        <v>0014-OCI2.1.4.1.1.7</v>
      </c>
      <c r="DB264" s="11">
        <f t="shared" si="65"/>
        <v>21443.46</v>
      </c>
      <c r="DC264" s="11">
        <f t="shared" si="66"/>
        <v>21443.46</v>
      </c>
      <c r="DD264" s="11">
        <f t="shared" si="67"/>
        <v>21443.46</v>
      </c>
      <c r="DE264" s="11">
        <f t="shared" si="68"/>
        <v>0</v>
      </c>
      <c r="DF264" s="11">
        <f t="shared" si="69"/>
        <v>0</v>
      </c>
      <c r="DG264" s="11">
        <f t="shared" si="70"/>
        <v>1.5400000000008731</v>
      </c>
      <c r="DH264" s="11">
        <f t="shared" si="71"/>
        <v>1.5400000000008731</v>
      </c>
      <c r="DI264" s="12">
        <f t="shared" si="72"/>
        <v>0</v>
      </c>
      <c r="DJ264" s="77">
        <f>+SUM(Tabla1[[#This Row],[EJECUTADO 01]:[EJECUTADO 06]])</f>
        <v>21443.46</v>
      </c>
      <c r="DK264" s="78">
        <f>+Tabla1[[#This Row],[mto_devenga_01]]</f>
        <v>0</v>
      </c>
      <c r="DL264" s="78">
        <f>+Tabla1[[#This Row],[mto_devenga_02]]</f>
        <v>0</v>
      </c>
      <c r="DM264" s="78">
        <f>+Tabla1[[#This Row],[mto_devenga_03]]</f>
        <v>0</v>
      </c>
      <c r="DN264" s="78">
        <f>+Tabla1[[#This Row],[mto_devenga_04]]</f>
        <v>11455.17</v>
      </c>
      <c r="DO264" s="78">
        <f>+Tabla1[[#This Row],[mto_devenga_05]]</f>
        <v>9988.2900000000009</v>
      </c>
      <c r="DP264" s="76">
        <f>+Tabla1[[#This Row],[mto_devenga_06]]</f>
        <v>0</v>
      </c>
      <c r="DQ264" s="76">
        <f>+Tabla1[[#This Row],[mto_devenga_07]]</f>
        <v>0</v>
      </c>
      <c r="DR264" s="76">
        <f>+Tabla1[[#This Row],[mto_devenga_08]]</f>
        <v>0</v>
      </c>
      <c r="DS264" s="76">
        <f>+Tabla1[[#This Row],[mto_devenga_09]]</f>
        <v>0</v>
      </c>
      <c r="DT264" s="76">
        <f>IFERROR(VLOOKUP(Tabla1[[#This Row],[COD SE]],PF_OCTUBRE,14,0),"0")</f>
        <v>0</v>
      </c>
      <c r="DU264" s="76">
        <f>IFERROR(VLOOKUP(Tabla1[[#This Row],[COD SE]],PF_OCTUBRE,15,0),"0")</f>
        <v>0</v>
      </c>
      <c r="DV264" s="76">
        <f>IFERROR(VLOOKUP(Tabla1[[#This Row],[COD SE]],PF_OCTUBRE,16,0),"0")</f>
        <v>0</v>
      </c>
      <c r="DW264" s="76">
        <f>+SUM(Tabla1[[#This Row],[EJECUTADO 01]:[PF DICIEMBRE
]])</f>
        <v>21443.46</v>
      </c>
      <c r="DX264" s="76">
        <f>IFERROR(VLOOKUP(Tabla1[[#This Row],[COD SE]],PF_OCTUBRE,18,0),"0")</f>
        <v>0</v>
      </c>
      <c r="DY264" s="76">
        <f>IFERROR(VLOOKUP(Tabla1[[#This Row],[COD SE]],PF_OCTUBRE,19,0),"0")</f>
        <v>1.54</v>
      </c>
      <c r="DZ264" s="76">
        <f>IFERROR(VLOOKUP(Tabla1[[#This Row],[COD SE]],PF_OCTUBRE,20,0),"0")</f>
        <v>1.54</v>
      </c>
      <c r="EA264" s="76">
        <f>+Tabla1[[#This Row],[TOTAL EJEC REAL]]+Tabla1[[#This Row],[SALDO FINAL]]</f>
        <v>21445</v>
      </c>
      <c r="EB264" s="76">
        <f>IFERROR(VLOOKUP(Tabla1[[#This Row],[COD SE]],PF_OCTUBRE,22,0),"0")</f>
        <v>1.54</v>
      </c>
      <c r="EC264" s="76">
        <f>+IFERROR(VLOOKUP(Tabla1[[#This Row],[COD SE]],SALDO_ESC_2,7,0),0)</f>
        <v>0</v>
      </c>
      <c r="ED264" s="76">
        <f>+IFERROR(VLOOKUP(Tabla1[[#This Row],[COD SE]],SALDO_ESC_3,7,0),0)</f>
        <v>1.54</v>
      </c>
      <c r="EE264" s="76">
        <f>+Tabla1[[#This Row],[mto_pim]]-Tabla1[[#This Row],[TRANSF ESC2 ]]</f>
        <v>21445</v>
      </c>
      <c r="EF264" s="76">
        <f>+Tabla1[[#This Row],[mto_pim]]-Tabla1[[#This Row],[TRANFS ESC 3 ]]</f>
        <v>21443.46</v>
      </c>
      <c r="EG264" s="76">
        <f>+IFERROR(VLOOKUP(Tabla1[[#This Row],[COD SE]],HISTORICO,4,0),0)</f>
        <v>0</v>
      </c>
      <c r="EH264" s="76">
        <f>+IFERROR(VLOOKUP(Tabla1[[#This Row],[COD SE]],HISTORICO,5,0),0)</f>
        <v>0</v>
      </c>
      <c r="EI264" s="76">
        <f>+IFERROR(VLOOKUP(Tabla1[[#This Row],[COD SE]],HISTORICO,6,0),0)</f>
        <v>11456</v>
      </c>
      <c r="EJ264" s="76">
        <f>+IFERROR(VLOOKUP(Tabla1[[#This Row],[COD SE]],HISTORICO,7,0),0)</f>
        <v>11456</v>
      </c>
      <c r="EK264" s="76">
        <f>+IFERROR(VLOOKUP(Tabla1[[#This Row],[COD SE]],HISTORICO,8,0),0)</f>
        <v>9989</v>
      </c>
      <c r="EL264" s="76">
        <f>+IFERROR(VLOOKUP(Tabla1[[#This Row],[COD SE]],HISTORICO,9,0),0)</f>
        <v>0</v>
      </c>
      <c r="EM264" s="76">
        <f>+IFERROR(VLOOKUP(Tabla1[[#This Row],[COD SE]],HISTORICO,10,0),0)</f>
        <v>0</v>
      </c>
      <c r="EN264" s="76">
        <f>+IFERROR(VLOOKUP(Tabla1[[#This Row],[COD SE]],HISTORICO,11,0),0)</f>
        <v>0</v>
      </c>
      <c r="EO264" s="76">
        <f>+IFERROR(VLOOKUP(Tabla1[[#This Row],[COD SE]],HISTORICO,12,0),0)</f>
        <v>0</v>
      </c>
      <c r="EP264" s="58">
        <f>+SUM(Tabla1[[#This Row],[EJECUTADO 01]:[EJECUTADO 03]])</f>
        <v>0</v>
      </c>
      <c r="EQ264" s="58">
        <f>+SUM(Tabla1[[#This Row],[EJECUTADO 04]:[EJECUTADO 06]])</f>
        <v>21443.46</v>
      </c>
      <c r="ER264" s="58">
        <f>+SUM(Tabla1[[#This Row],[EJECUTADO 07]:[EJECUTADO 09]])</f>
        <v>0</v>
      </c>
      <c r="ES264" s="58">
        <f>+SUM(Tabla1[[#This Row],[PF OCTUBRE]:[PF DICIEMBRE
]])</f>
        <v>0</v>
      </c>
      <c r="ET264" s="58">
        <f>+SUM(Tabla1[[#This Row],[EJECUTADO 01]:[EJECUTADO 09]])</f>
        <v>21443.46</v>
      </c>
    </row>
    <row r="265" spans="1:150" x14ac:dyDescent="0.2">
      <c r="A265" s="369">
        <v>2025</v>
      </c>
      <c r="B265" s="369" t="s">
        <v>1969</v>
      </c>
      <c r="C265" s="369" t="s">
        <v>1970</v>
      </c>
      <c r="D265" s="369" t="s">
        <v>1971</v>
      </c>
      <c r="E265" s="369">
        <v>1650</v>
      </c>
      <c r="F265" s="369" t="s">
        <v>1599</v>
      </c>
      <c r="G265" s="369" t="s">
        <v>1999</v>
      </c>
      <c r="H265" s="369" t="s">
        <v>1606</v>
      </c>
      <c r="I265" s="369" t="s">
        <v>2000</v>
      </c>
      <c r="J265" s="369" t="s">
        <v>2062</v>
      </c>
      <c r="K265" s="369" t="s">
        <v>1975</v>
      </c>
      <c r="L265" s="369" t="s">
        <v>2034</v>
      </c>
      <c r="M265" s="369" t="s">
        <v>2063</v>
      </c>
      <c r="N265" s="369">
        <v>1</v>
      </c>
      <c r="O265" s="369" t="s">
        <v>2064</v>
      </c>
      <c r="P265" s="369" t="s">
        <v>2032</v>
      </c>
      <c r="Q265" s="369">
        <v>49</v>
      </c>
      <c r="R265" s="369">
        <v>0</v>
      </c>
      <c r="S265" s="369">
        <v>0</v>
      </c>
      <c r="T265" s="369">
        <v>0</v>
      </c>
      <c r="U265" s="369">
        <v>14</v>
      </c>
      <c r="V265" s="369" t="s">
        <v>1980</v>
      </c>
      <c r="W265" s="369" t="s">
        <v>1981</v>
      </c>
      <c r="X265" s="369" t="s">
        <v>1982</v>
      </c>
      <c r="Y265" s="369" t="s">
        <v>1983</v>
      </c>
      <c r="Z265" s="369" t="s">
        <v>1984</v>
      </c>
      <c r="AA265" s="369" t="s">
        <v>2004</v>
      </c>
      <c r="AB265" s="369" t="s">
        <v>1986</v>
      </c>
      <c r="AC265" s="369" t="s">
        <v>1672</v>
      </c>
      <c r="AD265" s="369" t="s">
        <v>1673</v>
      </c>
      <c r="AE265" s="369" t="s">
        <v>1674</v>
      </c>
      <c r="AF265" s="369" t="s">
        <v>1675</v>
      </c>
      <c r="AG265" s="369" t="s">
        <v>1676</v>
      </c>
      <c r="AH265" s="369">
        <v>2000</v>
      </c>
      <c r="AI265" s="369">
        <v>0</v>
      </c>
      <c r="AJ265" s="369">
        <v>2000</v>
      </c>
      <c r="AK265" s="370">
        <v>0</v>
      </c>
      <c r="AL265" s="370">
        <v>0</v>
      </c>
      <c r="AM265" s="370">
        <v>0</v>
      </c>
      <c r="AN265" s="370">
        <v>0</v>
      </c>
      <c r="AO265" s="370">
        <v>0</v>
      </c>
      <c r="AP265" s="370">
        <v>0</v>
      </c>
      <c r="AQ265" s="370">
        <v>0</v>
      </c>
      <c r="AR265" s="370">
        <v>0</v>
      </c>
      <c r="AS265" s="370">
        <v>0</v>
      </c>
      <c r="AT265" s="370">
        <v>0</v>
      </c>
      <c r="AU265" s="370">
        <v>0</v>
      </c>
      <c r="AV265" s="370">
        <v>0</v>
      </c>
      <c r="AW265" s="370">
        <v>0</v>
      </c>
      <c r="AX265" s="370">
        <v>0</v>
      </c>
      <c r="AY265" s="370">
        <v>0</v>
      </c>
      <c r="AZ265" s="370">
        <v>0</v>
      </c>
      <c r="BA265" s="370">
        <v>0</v>
      </c>
      <c r="BB265" s="370">
        <v>0</v>
      </c>
      <c r="BC265" s="370">
        <v>0</v>
      </c>
      <c r="BD265" s="370">
        <v>0</v>
      </c>
      <c r="BE265" s="370">
        <v>0</v>
      </c>
      <c r="BF265" s="370">
        <v>0</v>
      </c>
      <c r="BG265" s="370">
        <v>0</v>
      </c>
      <c r="BH265" s="370">
        <v>0</v>
      </c>
      <c r="BI265" s="370">
        <v>0</v>
      </c>
      <c r="BJ265" s="370">
        <v>0</v>
      </c>
      <c r="BK265" s="370">
        <v>0</v>
      </c>
      <c r="BL265" s="370">
        <v>0</v>
      </c>
      <c r="BM265" s="370">
        <v>0</v>
      </c>
      <c r="BN265" s="370">
        <v>0</v>
      </c>
      <c r="BO265" s="370">
        <v>0</v>
      </c>
      <c r="BP265" s="370">
        <v>0</v>
      </c>
      <c r="BQ265" s="370">
        <v>0</v>
      </c>
      <c r="BR265" s="370">
        <v>0</v>
      </c>
      <c r="BS265" s="370">
        <v>0</v>
      </c>
      <c r="BT265" s="370">
        <v>0</v>
      </c>
      <c r="BU265" s="370">
        <v>0</v>
      </c>
      <c r="BV265" s="370">
        <v>0</v>
      </c>
      <c r="BW265" s="370">
        <v>0</v>
      </c>
      <c r="BX265" s="370">
        <v>0</v>
      </c>
      <c r="BY265" s="370">
        <v>0</v>
      </c>
      <c r="BZ265" s="370">
        <v>0</v>
      </c>
      <c r="CA265" s="370">
        <v>0</v>
      </c>
      <c r="CB265" s="370">
        <v>0</v>
      </c>
      <c r="CC265" s="370">
        <v>0</v>
      </c>
      <c r="CD265" s="370">
        <v>0</v>
      </c>
      <c r="CE265" s="370">
        <v>0</v>
      </c>
      <c r="CF265" s="370">
        <v>0</v>
      </c>
      <c r="CG265" s="370">
        <v>0</v>
      </c>
      <c r="CH265" s="370">
        <v>0</v>
      </c>
      <c r="CI265" s="48" t="s">
        <v>1987</v>
      </c>
      <c r="CJ265" s="48" t="s">
        <v>1991</v>
      </c>
      <c r="CK265" s="48" t="s">
        <v>1987</v>
      </c>
      <c r="CL265" s="48" t="s">
        <v>1990</v>
      </c>
      <c r="CM265" s="48" t="s">
        <v>1987</v>
      </c>
      <c r="CN265" s="48" t="s">
        <v>1990</v>
      </c>
      <c r="CO265" s="10" t="str">
        <f t="shared" si="73"/>
        <v>2.3.2.1.2.1</v>
      </c>
      <c r="CP265" s="10" t="str">
        <f>+VLOOKUP(Tabla1[[#This Row],[ESPECÍFICA]],CLASIFICADOR_,2,0)</f>
        <v>2.3.2.1.2.1 - PASAJES Y GASTOS DE TRANSPORTE</v>
      </c>
      <c r="CQ265" s="10" t="str">
        <f>+VLOOKUP(Tabla1[[#This Row],[ESPECÍFICA]],CLASIFICADOR_,3,0)</f>
        <v>2.3.2.1 - VIAJES</v>
      </c>
      <c r="CR265" s="10" t="str">
        <f>+VLOOKUP(Tabla1[[#This Row],[ESPECÍFICA]],CLASIFICADOR_,4,0)</f>
        <v>Límite de Gasto</v>
      </c>
      <c r="CS265" s="10" t="str">
        <f>+VLOOKUP(Tabla1[[#This Row],[ESPECÍFICA]],CLASIFICADOR_,5,0)</f>
        <v>10.6 b)</v>
      </c>
      <c r="CT265" s="5" t="str">
        <f>+VLOOKUP(Tabla1[[#This Row],[ESPECÍFICA]],CLASIFICADOR_,6,0)</f>
        <v>N/R</v>
      </c>
      <c r="CU265" s="10" t="str">
        <f>+VLOOKUP(Tabla1[[#This Row],[ESPECÍFICA]],CLASIFICADOR_,7,0)</f>
        <v>N/R</v>
      </c>
      <c r="CV265" s="10">
        <f>+VLOOKUP(Tabla1[[#This Row],[ESPECÍFICA]],CLASIFICADOR_,8,0)</f>
        <v>0</v>
      </c>
      <c r="CW265" s="113" t="str">
        <f>+CONCATENATE("2.",Tabla1[[#This Row],[generica]])</f>
        <v>2.3.BIENES Y SERVICIOS</v>
      </c>
      <c r="CX265" s="10" t="str">
        <f t="shared" si="62"/>
        <v>0014-OCI</v>
      </c>
      <c r="CY265" s="5" t="str">
        <f t="shared" si="63"/>
        <v>0014-OCI</v>
      </c>
      <c r="CZ265" t="str">
        <f t="shared" si="64"/>
        <v>0013-OCI</v>
      </c>
      <c r="DA265" s="113" t="str">
        <f>+CONCATENATE(Tabla1[[#This Row],[CC COMPLETO]],Tabla1[[#This Row],[ESPECÍFICA]])</f>
        <v>0014-OCI2.3.2.1.2.1</v>
      </c>
      <c r="DB265" s="11">
        <f t="shared" si="65"/>
        <v>0</v>
      </c>
      <c r="DC265" s="11">
        <f t="shared" si="66"/>
        <v>0</v>
      </c>
      <c r="DD265" s="11">
        <f t="shared" si="67"/>
        <v>0</v>
      </c>
      <c r="DE265" s="11">
        <f t="shared" si="68"/>
        <v>2000</v>
      </c>
      <c r="DF265" s="11">
        <f t="shared" si="69"/>
        <v>0</v>
      </c>
      <c r="DG265" s="11">
        <f t="shared" si="70"/>
        <v>0</v>
      </c>
      <c r="DH265" s="11">
        <f t="shared" si="71"/>
        <v>2000</v>
      </c>
      <c r="DI265" s="12">
        <f t="shared" si="72"/>
        <v>0</v>
      </c>
      <c r="DJ265" s="77">
        <f>+SUM(Tabla1[[#This Row],[EJECUTADO 01]:[EJECUTADO 06]])</f>
        <v>0</v>
      </c>
      <c r="DK265" s="78">
        <f>+Tabla1[[#This Row],[mto_devenga_01]]</f>
        <v>0</v>
      </c>
      <c r="DL265" s="78">
        <f>+Tabla1[[#This Row],[mto_devenga_02]]</f>
        <v>0</v>
      </c>
      <c r="DM265" s="78">
        <f>+Tabla1[[#This Row],[mto_devenga_03]]</f>
        <v>0</v>
      </c>
      <c r="DN265" s="78">
        <f>+Tabla1[[#This Row],[mto_devenga_04]]</f>
        <v>0</v>
      </c>
      <c r="DO265" s="78">
        <f>+Tabla1[[#This Row],[mto_devenga_05]]</f>
        <v>0</v>
      </c>
      <c r="DP265" s="76">
        <f>+Tabla1[[#This Row],[mto_devenga_06]]</f>
        <v>0</v>
      </c>
      <c r="DQ265" s="76">
        <f>+Tabla1[[#This Row],[mto_devenga_07]]</f>
        <v>0</v>
      </c>
      <c r="DR265" s="76">
        <f>+Tabla1[[#This Row],[mto_devenga_08]]</f>
        <v>0</v>
      </c>
      <c r="DS265" s="76">
        <f>+Tabla1[[#This Row],[mto_devenga_09]]</f>
        <v>0</v>
      </c>
      <c r="DT265" s="76">
        <f>IFERROR(VLOOKUP(Tabla1[[#This Row],[COD SE]],PF_OCTUBRE,14,0),"0")</f>
        <v>0</v>
      </c>
      <c r="DU265" s="76">
        <f>IFERROR(VLOOKUP(Tabla1[[#This Row],[COD SE]],PF_OCTUBRE,15,0),"0")</f>
        <v>0</v>
      </c>
      <c r="DV265" s="76">
        <f>IFERROR(VLOOKUP(Tabla1[[#This Row],[COD SE]],PF_OCTUBRE,16,0),"0")</f>
        <v>2000</v>
      </c>
      <c r="DW265" s="76">
        <f>+SUM(Tabla1[[#This Row],[EJECUTADO 01]:[PF DICIEMBRE
]])</f>
        <v>2000</v>
      </c>
      <c r="DX265" s="76">
        <f>IFERROR(VLOOKUP(Tabla1[[#This Row],[COD SE]],PF_OCTUBRE,18,0),"0")</f>
        <v>0</v>
      </c>
      <c r="DY265" s="76">
        <f>IFERROR(VLOOKUP(Tabla1[[#This Row],[COD SE]],PF_OCTUBRE,19,0),"0")</f>
        <v>0</v>
      </c>
      <c r="DZ265" s="76">
        <f>IFERROR(VLOOKUP(Tabla1[[#This Row],[COD SE]],PF_OCTUBRE,20,0),"0")</f>
        <v>0</v>
      </c>
      <c r="EA265" s="76">
        <f>+Tabla1[[#This Row],[TOTAL EJEC REAL]]+Tabla1[[#This Row],[SALDO FINAL]]</f>
        <v>2000</v>
      </c>
      <c r="EB265" s="76">
        <f>IFERROR(VLOOKUP(Tabla1[[#This Row],[COD SE]],PF_OCTUBRE,22,0),"0")</f>
        <v>2000</v>
      </c>
      <c r="EC265" s="76">
        <f>+IFERROR(VLOOKUP(Tabla1[[#This Row],[COD SE]],SALDO_ESC_2,7,0),0)</f>
        <v>0</v>
      </c>
      <c r="ED265" s="76">
        <f>+IFERROR(VLOOKUP(Tabla1[[#This Row],[COD SE]],SALDO_ESC_3,7,0),0)</f>
        <v>0</v>
      </c>
      <c r="EE265" s="76">
        <f>+Tabla1[[#This Row],[mto_pim]]-Tabla1[[#This Row],[TRANSF ESC2 ]]</f>
        <v>2000</v>
      </c>
      <c r="EF265" s="76">
        <f>+Tabla1[[#This Row],[mto_pim]]-Tabla1[[#This Row],[TRANFS ESC 3 ]]</f>
        <v>2000</v>
      </c>
      <c r="EG265" s="76">
        <f>+IFERROR(VLOOKUP(Tabla1[[#This Row],[COD SE]],HISTORICO,4,0),0)</f>
        <v>0</v>
      </c>
      <c r="EH265" s="76">
        <f>+IFERROR(VLOOKUP(Tabla1[[#This Row],[COD SE]],HISTORICO,5,0),0)</f>
        <v>0</v>
      </c>
      <c r="EI265" s="76">
        <f>+IFERROR(VLOOKUP(Tabla1[[#This Row],[COD SE]],HISTORICO,6,0),0)</f>
        <v>0</v>
      </c>
      <c r="EJ265" s="76">
        <f>+IFERROR(VLOOKUP(Tabla1[[#This Row],[COD SE]],HISTORICO,7,0),0)</f>
        <v>0</v>
      </c>
      <c r="EK265" s="76">
        <f>+IFERROR(VLOOKUP(Tabla1[[#This Row],[COD SE]],HISTORICO,8,0),0)</f>
        <v>0</v>
      </c>
      <c r="EL265" s="76">
        <f>+IFERROR(VLOOKUP(Tabla1[[#This Row],[COD SE]],HISTORICO,9,0),0)</f>
        <v>0</v>
      </c>
      <c r="EM265" s="76">
        <f>+IFERROR(VLOOKUP(Tabla1[[#This Row],[COD SE]],HISTORICO,10,0),0)</f>
        <v>0</v>
      </c>
      <c r="EN265" s="76">
        <f>+IFERROR(VLOOKUP(Tabla1[[#This Row],[COD SE]],HISTORICO,11,0),0)</f>
        <v>0</v>
      </c>
      <c r="EO265" s="76">
        <f>+IFERROR(VLOOKUP(Tabla1[[#This Row],[COD SE]],HISTORICO,12,0),0)</f>
        <v>0</v>
      </c>
      <c r="EP265" s="58">
        <f>+SUM(Tabla1[[#This Row],[EJECUTADO 01]:[EJECUTADO 03]])</f>
        <v>0</v>
      </c>
      <c r="EQ265" s="58">
        <f>+SUM(Tabla1[[#This Row],[EJECUTADO 04]:[EJECUTADO 06]])</f>
        <v>0</v>
      </c>
      <c r="ER265" s="58">
        <f>+SUM(Tabla1[[#This Row],[EJECUTADO 07]:[EJECUTADO 09]])</f>
        <v>0</v>
      </c>
      <c r="ES265" s="58">
        <f>+SUM(Tabla1[[#This Row],[PF OCTUBRE]:[PF DICIEMBRE
]])</f>
        <v>2000</v>
      </c>
      <c r="ET265" s="58">
        <f>+SUM(Tabla1[[#This Row],[EJECUTADO 01]:[EJECUTADO 09]])</f>
        <v>0</v>
      </c>
    </row>
    <row r="266" spans="1:150" x14ac:dyDescent="0.2">
      <c r="A266" s="369">
        <v>2025</v>
      </c>
      <c r="B266" s="369" t="s">
        <v>1969</v>
      </c>
      <c r="C266" s="369" t="s">
        <v>1970</v>
      </c>
      <c r="D266" s="369" t="s">
        <v>1971</v>
      </c>
      <c r="E266" s="369">
        <v>1650</v>
      </c>
      <c r="F266" s="369" t="s">
        <v>1599</v>
      </c>
      <c r="G266" s="369" t="s">
        <v>1999</v>
      </c>
      <c r="H266" s="369" t="s">
        <v>1606</v>
      </c>
      <c r="I266" s="369" t="s">
        <v>2000</v>
      </c>
      <c r="J266" s="369" t="s">
        <v>2062</v>
      </c>
      <c r="K266" s="369" t="s">
        <v>1975</v>
      </c>
      <c r="L266" s="369" t="s">
        <v>2034</v>
      </c>
      <c r="M266" s="369" t="s">
        <v>2063</v>
      </c>
      <c r="N266" s="369">
        <v>1</v>
      </c>
      <c r="O266" s="369" t="s">
        <v>2064</v>
      </c>
      <c r="P266" s="369" t="s">
        <v>2032</v>
      </c>
      <c r="Q266" s="369">
        <v>49</v>
      </c>
      <c r="R266" s="369">
        <v>0</v>
      </c>
      <c r="S266" s="369">
        <v>0</v>
      </c>
      <c r="T266" s="369">
        <v>0</v>
      </c>
      <c r="U266" s="369">
        <v>14</v>
      </c>
      <c r="V266" s="369" t="s">
        <v>1980</v>
      </c>
      <c r="W266" s="369" t="s">
        <v>1981</v>
      </c>
      <c r="X266" s="369" t="s">
        <v>1982</v>
      </c>
      <c r="Y266" s="369" t="s">
        <v>1983</v>
      </c>
      <c r="Z266" s="369" t="s">
        <v>1984</v>
      </c>
      <c r="AA266" s="369" t="s">
        <v>2004</v>
      </c>
      <c r="AB266" s="369" t="s">
        <v>1986</v>
      </c>
      <c r="AC266" s="369" t="s">
        <v>1672</v>
      </c>
      <c r="AD266" s="369" t="s">
        <v>1684</v>
      </c>
      <c r="AE266" s="369" t="s">
        <v>1716</v>
      </c>
      <c r="AF266" s="369" t="s">
        <v>1717</v>
      </c>
      <c r="AG266" s="369" t="s">
        <v>1718</v>
      </c>
      <c r="AH266" s="369">
        <v>0</v>
      </c>
      <c r="AI266" s="369">
        <v>1870</v>
      </c>
      <c r="AJ266" s="369">
        <v>1870</v>
      </c>
      <c r="AK266" s="370">
        <v>1870</v>
      </c>
      <c r="AL266" s="370">
        <v>1870</v>
      </c>
      <c r="AM266" s="370">
        <v>0</v>
      </c>
      <c r="AN266" s="370">
        <v>0</v>
      </c>
      <c r="AO266" s="370">
        <v>760</v>
      </c>
      <c r="AP266" s="370">
        <v>1110</v>
      </c>
      <c r="AQ266" s="370">
        <v>0</v>
      </c>
      <c r="AR266" s="370">
        <v>0</v>
      </c>
      <c r="AS266" s="370">
        <v>0</v>
      </c>
      <c r="AT266" s="370">
        <v>0</v>
      </c>
      <c r="AU266" s="370">
        <v>0</v>
      </c>
      <c r="AV266" s="370">
        <v>0</v>
      </c>
      <c r="AW266" s="370">
        <v>0</v>
      </c>
      <c r="AX266" s="370">
        <v>0</v>
      </c>
      <c r="AY266" s="370">
        <v>0</v>
      </c>
      <c r="AZ266" s="370">
        <v>0</v>
      </c>
      <c r="BA266" s="370">
        <v>0</v>
      </c>
      <c r="BB266" s="370">
        <v>760</v>
      </c>
      <c r="BC266" s="370">
        <v>1110</v>
      </c>
      <c r="BD266" s="370">
        <v>0</v>
      </c>
      <c r="BE266" s="370">
        <v>0</v>
      </c>
      <c r="BF266" s="370">
        <v>0</v>
      </c>
      <c r="BG266" s="370">
        <v>0</v>
      </c>
      <c r="BH266" s="370">
        <v>0</v>
      </c>
      <c r="BI266" s="370">
        <v>0</v>
      </c>
      <c r="BJ266" s="370">
        <v>0</v>
      </c>
      <c r="BK266" s="370">
        <v>0</v>
      </c>
      <c r="BL266" s="370">
        <v>0</v>
      </c>
      <c r="BM266" s="370">
        <v>0</v>
      </c>
      <c r="BN266" s="370">
        <v>760</v>
      </c>
      <c r="BO266" s="370">
        <v>1110</v>
      </c>
      <c r="BP266" s="370">
        <v>0</v>
      </c>
      <c r="BQ266" s="370">
        <v>0</v>
      </c>
      <c r="BR266" s="370">
        <v>0</v>
      </c>
      <c r="BS266" s="370">
        <v>0</v>
      </c>
      <c r="BT266" s="370">
        <v>0</v>
      </c>
      <c r="BU266" s="370">
        <v>0</v>
      </c>
      <c r="BV266" s="370">
        <v>0</v>
      </c>
      <c r="BW266" s="370">
        <v>0</v>
      </c>
      <c r="BX266" s="370">
        <v>0</v>
      </c>
      <c r="BY266" s="370">
        <v>760</v>
      </c>
      <c r="BZ266" s="370">
        <v>1110</v>
      </c>
      <c r="CA266" s="370">
        <v>0</v>
      </c>
      <c r="CB266" s="370">
        <v>0</v>
      </c>
      <c r="CC266" s="370">
        <v>0</v>
      </c>
      <c r="CD266" s="370">
        <v>0</v>
      </c>
      <c r="CE266" s="370">
        <v>0</v>
      </c>
      <c r="CF266" s="370">
        <v>0</v>
      </c>
      <c r="CG266" s="370">
        <v>0</v>
      </c>
      <c r="CH266" s="370">
        <v>0</v>
      </c>
      <c r="CI266" s="48" t="s">
        <v>1987</v>
      </c>
      <c r="CJ266" s="48" t="s">
        <v>1991</v>
      </c>
      <c r="CK266" s="48" t="s">
        <v>1990</v>
      </c>
      <c r="CL266" s="48" t="s">
        <v>2011</v>
      </c>
      <c r="CM266" s="48" t="s">
        <v>1990</v>
      </c>
      <c r="CN266" s="48" t="s">
        <v>1987</v>
      </c>
      <c r="CO266" s="10" t="str">
        <f t="shared" si="73"/>
        <v>2.3.1.5.1.2</v>
      </c>
      <c r="CP266" s="10" t="str">
        <f>+VLOOKUP(Tabla1[[#This Row],[ESPECÍFICA]],CLASIFICADOR_,2,0)</f>
        <v>2.3.1.5.1.2 - PAPELERIA EN GENERAL, UTILES Y MATERIALES DE OFICINA</v>
      </c>
      <c r="CQ266" s="10" t="str">
        <f>+VLOOKUP(Tabla1[[#This Row],[ESPECÍFICA]],CLASIFICADOR_,3,0)</f>
        <v>2.3.1.5 - MATERIALES Y  UTILES</v>
      </c>
      <c r="CR266" s="10" t="str">
        <f>+VLOOKUP(Tabla1[[#This Row],[ESPECÍFICA]],CLASIFICADOR_,4,0)</f>
        <v xml:space="preserve"> </v>
      </c>
      <c r="CS266" s="10">
        <f>+VLOOKUP(Tabla1[[#This Row],[ESPECÍFICA]],CLASIFICADOR_,5,0)</f>
        <v>0</v>
      </c>
      <c r="CT266" s="5" t="str">
        <f>+VLOOKUP(Tabla1[[#This Row],[ESPECÍFICA]],CLASIFICADOR_,6,0)</f>
        <v>N/R</v>
      </c>
      <c r="CU266" s="10" t="str">
        <f>+VLOOKUP(Tabla1[[#This Row],[ESPECÍFICA]],CLASIFICADOR_,7,0)</f>
        <v>N/R</v>
      </c>
      <c r="CV266" s="10">
        <f>+VLOOKUP(Tabla1[[#This Row],[ESPECÍFICA]],CLASIFICADOR_,8,0)</f>
        <v>0</v>
      </c>
      <c r="CW266" s="113" t="str">
        <f>+CONCATENATE("2.",Tabla1[[#This Row],[generica]])</f>
        <v>2.3.BIENES Y SERVICIOS</v>
      </c>
      <c r="CX266" s="10" t="str">
        <f t="shared" si="62"/>
        <v>0014-OCI</v>
      </c>
      <c r="CY266" s="5" t="str">
        <f t="shared" si="63"/>
        <v>0014-OCI</v>
      </c>
      <c r="CZ266" t="str">
        <f t="shared" si="64"/>
        <v>0013-OCI</v>
      </c>
      <c r="DA266" s="113" t="str">
        <f>+CONCATENATE(Tabla1[[#This Row],[CC COMPLETO]],Tabla1[[#This Row],[ESPECÍFICA]])</f>
        <v>0014-OCI2.3.1.5.1.2</v>
      </c>
      <c r="DB266" s="11">
        <f t="shared" si="65"/>
        <v>1870</v>
      </c>
      <c r="DC266" s="11">
        <f t="shared" si="66"/>
        <v>1870</v>
      </c>
      <c r="DD266" s="11">
        <f t="shared" si="67"/>
        <v>1870</v>
      </c>
      <c r="DE266" s="11">
        <f t="shared" si="68"/>
        <v>0</v>
      </c>
      <c r="DF266" s="11">
        <f t="shared" si="69"/>
        <v>0</v>
      </c>
      <c r="DG266" s="11">
        <f t="shared" si="70"/>
        <v>0</v>
      </c>
      <c r="DH266" s="11">
        <f t="shared" si="71"/>
        <v>0</v>
      </c>
      <c r="DI266" s="12">
        <f t="shared" si="72"/>
        <v>0</v>
      </c>
      <c r="DJ266" s="77">
        <f>+SUM(Tabla1[[#This Row],[EJECUTADO 01]:[EJECUTADO 06]])</f>
        <v>1870</v>
      </c>
      <c r="DK266" s="78">
        <f>+Tabla1[[#This Row],[mto_devenga_01]]</f>
        <v>0</v>
      </c>
      <c r="DL266" s="78">
        <f>+Tabla1[[#This Row],[mto_devenga_02]]</f>
        <v>0</v>
      </c>
      <c r="DM266" s="78">
        <f>+Tabla1[[#This Row],[mto_devenga_03]]</f>
        <v>0</v>
      </c>
      <c r="DN266" s="78">
        <f>+Tabla1[[#This Row],[mto_devenga_04]]</f>
        <v>760</v>
      </c>
      <c r="DO266" s="78">
        <f>+Tabla1[[#This Row],[mto_devenga_05]]</f>
        <v>1110</v>
      </c>
      <c r="DP266" s="76">
        <f>+Tabla1[[#This Row],[mto_devenga_06]]</f>
        <v>0</v>
      </c>
      <c r="DQ266" s="76">
        <f>+Tabla1[[#This Row],[mto_devenga_07]]</f>
        <v>0</v>
      </c>
      <c r="DR266" s="76">
        <f>+Tabla1[[#This Row],[mto_devenga_08]]</f>
        <v>0</v>
      </c>
      <c r="DS266" s="76">
        <f>+Tabla1[[#This Row],[mto_devenga_09]]</f>
        <v>0</v>
      </c>
      <c r="DT266" s="76">
        <f>IFERROR(VLOOKUP(Tabla1[[#This Row],[COD SE]],PF_OCTUBRE,14,0),"0")</f>
        <v>0</v>
      </c>
      <c r="DU266" s="76">
        <f>IFERROR(VLOOKUP(Tabla1[[#This Row],[COD SE]],PF_OCTUBRE,15,0),"0")</f>
        <v>0</v>
      </c>
      <c r="DV266" s="76">
        <f>IFERROR(VLOOKUP(Tabla1[[#This Row],[COD SE]],PF_OCTUBRE,16,0),"0")</f>
        <v>0</v>
      </c>
      <c r="DW266" s="76">
        <f>+SUM(Tabla1[[#This Row],[EJECUTADO 01]:[PF DICIEMBRE
]])</f>
        <v>1870</v>
      </c>
      <c r="DX266" s="76">
        <f>IFERROR(VLOOKUP(Tabla1[[#This Row],[COD SE]],PF_OCTUBRE,18,0),"0")</f>
        <v>0</v>
      </c>
      <c r="DY266" s="76">
        <f>IFERROR(VLOOKUP(Tabla1[[#This Row],[COD SE]],PF_OCTUBRE,19,0),"0")</f>
        <v>0</v>
      </c>
      <c r="DZ266" s="76">
        <f>IFERROR(VLOOKUP(Tabla1[[#This Row],[COD SE]],PF_OCTUBRE,20,0),"0")</f>
        <v>0</v>
      </c>
      <c r="EA266" s="76">
        <f>+Tabla1[[#This Row],[TOTAL EJEC REAL]]+Tabla1[[#This Row],[SALDO FINAL]]</f>
        <v>1870</v>
      </c>
      <c r="EB266" s="76">
        <f>IFERROR(VLOOKUP(Tabla1[[#This Row],[COD SE]],PF_OCTUBRE,22,0),"0")</f>
        <v>0</v>
      </c>
      <c r="EC266" s="76">
        <f>+IFERROR(VLOOKUP(Tabla1[[#This Row],[COD SE]],SALDO_ESC_2,7,0),0)</f>
        <v>0</v>
      </c>
      <c r="ED266" s="76">
        <f>+IFERROR(VLOOKUP(Tabla1[[#This Row],[COD SE]],SALDO_ESC_3,7,0),0)</f>
        <v>0</v>
      </c>
      <c r="EE266" s="76">
        <f>+Tabla1[[#This Row],[mto_pim]]-Tabla1[[#This Row],[TRANSF ESC2 ]]</f>
        <v>1870</v>
      </c>
      <c r="EF266" s="76">
        <f>+Tabla1[[#This Row],[mto_pim]]-Tabla1[[#This Row],[TRANFS ESC 3 ]]</f>
        <v>1870</v>
      </c>
      <c r="EG266" s="76">
        <f>+IFERROR(VLOOKUP(Tabla1[[#This Row],[COD SE]],HISTORICO,4,0),0)</f>
        <v>0</v>
      </c>
      <c r="EH266" s="76">
        <f>+IFERROR(VLOOKUP(Tabla1[[#This Row],[COD SE]],HISTORICO,5,0),0)</f>
        <v>0</v>
      </c>
      <c r="EI266" s="76">
        <f>+IFERROR(VLOOKUP(Tabla1[[#This Row],[COD SE]],HISTORICO,6,0),0)</f>
        <v>2000</v>
      </c>
      <c r="EJ266" s="76">
        <f>+IFERROR(VLOOKUP(Tabla1[[#This Row],[COD SE]],HISTORICO,7,0),0)</f>
        <v>2110</v>
      </c>
      <c r="EK266" s="76">
        <f>+IFERROR(VLOOKUP(Tabla1[[#This Row],[COD SE]],HISTORICO,8,0),0)</f>
        <v>1110</v>
      </c>
      <c r="EL266" s="76">
        <f>+IFERROR(VLOOKUP(Tabla1[[#This Row],[COD SE]],HISTORICO,9,0),0)</f>
        <v>0</v>
      </c>
      <c r="EM266" s="76">
        <f>+IFERROR(VLOOKUP(Tabla1[[#This Row],[COD SE]],HISTORICO,10,0),0)</f>
        <v>0</v>
      </c>
      <c r="EN266" s="76">
        <f>+IFERROR(VLOOKUP(Tabla1[[#This Row],[COD SE]],HISTORICO,11,0),0)</f>
        <v>0</v>
      </c>
      <c r="EO266" s="76">
        <f>+IFERROR(VLOOKUP(Tabla1[[#This Row],[COD SE]],HISTORICO,12,0),0)</f>
        <v>0</v>
      </c>
      <c r="EP266" s="58">
        <f>+SUM(Tabla1[[#This Row],[EJECUTADO 01]:[EJECUTADO 03]])</f>
        <v>0</v>
      </c>
      <c r="EQ266" s="58">
        <f>+SUM(Tabla1[[#This Row],[EJECUTADO 04]:[EJECUTADO 06]])</f>
        <v>1870</v>
      </c>
      <c r="ER266" s="58">
        <f>+SUM(Tabla1[[#This Row],[EJECUTADO 07]:[EJECUTADO 09]])</f>
        <v>0</v>
      </c>
      <c r="ES266" s="58">
        <f>+SUM(Tabla1[[#This Row],[PF OCTUBRE]:[PF DICIEMBRE
]])</f>
        <v>0</v>
      </c>
      <c r="ET266" s="58">
        <f>+SUM(Tabla1[[#This Row],[EJECUTADO 01]:[EJECUTADO 09]])</f>
        <v>1870</v>
      </c>
    </row>
    <row r="267" spans="1:150" x14ac:dyDescent="0.2">
      <c r="A267" s="369">
        <v>2025</v>
      </c>
      <c r="B267" s="369" t="s">
        <v>1969</v>
      </c>
      <c r="C267" s="369" t="s">
        <v>1970</v>
      </c>
      <c r="D267" s="369" t="s">
        <v>1971</v>
      </c>
      <c r="E267" s="369">
        <v>1650</v>
      </c>
      <c r="F267" s="369" t="s">
        <v>1599</v>
      </c>
      <c r="G267" s="369" t="s">
        <v>1999</v>
      </c>
      <c r="H267" s="369" t="s">
        <v>1606</v>
      </c>
      <c r="I267" s="369" t="s">
        <v>2000</v>
      </c>
      <c r="J267" s="369" t="s">
        <v>2062</v>
      </c>
      <c r="K267" s="369" t="s">
        <v>1975</v>
      </c>
      <c r="L267" s="369" t="s">
        <v>2034</v>
      </c>
      <c r="M267" s="369" t="s">
        <v>2063</v>
      </c>
      <c r="N267" s="369">
        <v>1</v>
      </c>
      <c r="O267" s="369" t="s">
        <v>2064</v>
      </c>
      <c r="P267" s="369" t="s">
        <v>2032</v>
      </c>
      <c r="Q267" s="369">
        <v>49</v>
      </c>
      <c r="R267" s="369">
        <v>0</v>
      </c>
      <c r="S267" s="369">
        <v>0</v>
      </c>
      <c r="T267" s="369">
        <v>0</v>
      </c>
      <c r="U267" s="369">
        <v>14</v>
      </c>
      <c r="V267" s="369" t="s">
        <v>1980</v>
      </c>
      <c r="W267" s="369" t="s">
        <v>1981</v>
      </c>
      <c r="X267" s="369" t="s">
        <v>1982</v>
      </c>
      <c r="Y267" s="369" t="s">
        <v>1983</v>
      </c>
      <c r="Z267" s="369" t="s">
        <v>1984</v>
      </c>
      <c r="AA267" s="369" t="s">
        <v>2004</v>
      </c>
      <c r="AB267" s="369" t="s">
        <v>1986</v>
      </c>
      <c r="AC267" s="369" t="s">
        <v>1656</v>
      </c>
      <c r="AD267" s="369" t="s">
        <v>1657</v>
      </c>
      <c r="AE267" s="369" t="s">
        <v>1664</v>
      </c>
      <c r="AF267" s="369" t="s">
        <v>1665</v>
      </c>
      <c r="AG267" s="369" t="s">
        <v>1667</v>
      </c>
      <c r="AH267" s="369">
        <v>3000</v>
      </c>
      <c r="AI267" s="369">
        <v>0</v>
      </c>
      <c r="AJ267" s="369">
        <v>3000</v>
      </c>
      <c r="AK267" s="370">
        <v>1800</v>
      </c>
      <c r="AL267" s="370">
        <v>1800</v>
      </c>
      <c r="AM267" s="370">
        <v>0</v>
      </c>
      <c r="AN267" s="370">
        <v>0</v>
      </c>
      <c r="AO267" s="370">
        <v>0</v>
      </c>
      <c r="AP267" s="370">
        <v>0</v>
      </c>
      <c r="AQ267" s="370">
        <v>0</v>
      </c>
      <c r="AR267" s="370">
        <v>0</v>
      </c>
      <c r="AS267" s="370">
        <v>300</v>
      </c>
      <c r="AT267" s="370">
        <v>0</v>
      </c>
      <c r="AU267" s="370">
        <v>0</v>
      </c>
      <c r="AV267" s="370">
        <v>0</v>
      </c>
      <c r="AW267" s="370">
        <v>0</v>
      </c>
      <c r="AX267" s="370">
        <v>0</v>
      </c>
      <c r="AY267" s="370">
        <v>0</v>
      </c>
      <c r="AZ267" s="370">
        <v>0</v>
      </c>
      <c r="BA267" s="370">
        <v>0</v>
      </c>
      <c r="BB267" s="370">
        <v>0</v>
      </c>
      <c r="BC267" s="370">
        <v>0</v>
      </c>
      <c r="BD267" s="370">
        <v>0</v>
      </c>
      <c r="BE267" s="370">
        <v>300</v>
      </c>
      <c r="BF267" s="370">
        <v>0</v>
      </c>
      <c r="BG267" s="370">
        <v>0</v>
      </c>
      <c r="BH267" s="370">
        <v>0</v>
      </c>
      <c r="BI267" s="370">
        <v>0</v>
      </c>
      <c r="BJ267" s="370">
        <v>0</v>
      </c>
      <c r="BK267" s="370">
        <v>0</v>
      </c>
      <c r="BL267" s="370">
        <v>0</v>
      </c>
      <c r="BM267" s="370">
        <v>0</v>
      </c>
      <c r="BN267" s="370">
        <v>0</v>
      </c>
      <c r="BO267" s="370">
        <v>0</v>
      </c>
      <c r="BP267" s="370">
        <v>0</v>
      </c>
      <c r="BQ267" s="370">
        <v>300</v>
      </c>
      <c r="BR267" s="370">
        <v>0</v>
      </c>
      <c r="BS267" s="370">
        <v>0</v>
      </c>
      <c r="BT267" s="370">
        <v>0</v>
      </c>
      <c r="BU267" s="370">
        <v>0</v>
      </c>
      <c r="BV267" s="370">
        <v>0</v>
      </c>
      <c r="BW267" s="370">
        <v>0</v>
      </c>
      <c r="BX267" s="370">
        <v>0</v>
      </c>
      <c r="BY267" s="370">
        <v>0</v>
      </c>
      <c r="BZ267" s="370">
        <v>0</v>
      </c>
      <c r="CA267" s="370">
        <v>0</v>
      </c>
      <c r="CB267" s="370">
        <v>0</v>
      </c>
      <c r="CC267" s="370">
        <v>300</v>
      </c>
      <c r="CD267" s="370">
        <v>0</v>
      </c>
      <c r="CE267" s="370">
        <v>0</v>
      </c>
      <c r="CF267" s="370">
        <v>0</v>
      </c>
      <c r="CG267" s="370">
        <v>0</v>
      </c>
      <c r="CH267" s="370">
        <v>0</v>
      </c>
      <c r="CI267" s="48" t="s">
        <v>1987</v>
      </c>
      <c r="CJ267" s="48" t="s">
        <v>1990</v>
      </c>
      <c r="CK267" s="48" t="s">
        <v>1990</v>
      </c>
      <c r="CL267" s="48" t="s">
        <v>2005</v>
      </c>
      <c r="CM267" s="48" t="s">
        <v>1990</v>
      </c>
      <c r="CN267" s="48" t="s">
        <v>1993</v>
      </c>
      <c r="CO267" s="10" t="str">
        <f t="shared" si="73"/>
        <v>2.1.1.9.1.4</v>
      </c>
      <c r="CP267" s="10" t="str">
        <f>+VLOOKUP(Tabla1[[#This Row],[ESPECÍFICA]],CLASIFICADOR_,2,0)</f>
        <v>2.1.1.9.1.4 - AGUINALDOS DE CONTRATO ADMINISTRATIVO DE SERVICIOS</v>
      </c>
      <c r="CQ267" s="10" t="str">
        <f>+VLOOKUP(Tabla1[[#This Row],[ESPECÍFICA]],CLASIFICADOR_,3,0)</f>
        <v>01.CAS</v>
      </c>
      <c r="CR267" s="10" t="str">
        <f>+VLOOKUP(Tabla1[[#This Row],[ESPECÍFICA]],CLASIFICADOR_,4,0)</f>
        <v xml:space="preserve"> </v>
      </c>
      <c r="CS267" s="10">
        <f>+VLOOKUP(Tabla1[[#This Row],[ESPECÍFICA]],CLASIFICADOR_,5,0)</f>
        <v>0</v>
      </c>
      <c r="CT267" s="5" t="str">
        <f>+VLOOKUP(Tabla1[[#This Row],[ESPECÍFICA]],CLASIFICADOR_,6,0)</f>
        <v>N/R</v>
      </c>
      <c r="CU267" s="10" t="str">
        <f>+VLOOKUP(Tabla1[[#This Row],[ESPECÍFICA]],CLASIFICADOR_,7,0)</f>
        <v>N/R</v>
      </c>
      <c r="CV267" s="10">
        <f>+VLOOKUP(Tabla1[[#This Row],[ESPECÍFICA]],CLASIFICADOR_,8,0)</f>
        <v>0</v>
      </c>
      <c r="CW267" s="113" t="str">
        <f>+CONCATENATE("2.",Tabla1[[#This Row],[generica]])</f>
        <v>2.1.PERSONAL Y OBLIGACIONES SOCIALES</v>
      </c>
      <c r="CX267" s="10" t="str">
        <f t="shared" si="62"/>
        <v>0014-OCI</v>
      </c>
      <c r="CY267" s="5" t="str">
        <f t="shared" si="63"/>
        <v>0014-OCI</v>
      </c>
      <c r="CZ267" t="str">
        <f t="shared" si="64"/>
        <v>0013-OCI</v>
      </c>
      <c r="DA267" s="113" t="str">
        <f>+CONCATENATE(Tabla1[[#This Row],[CC COMPLETO]],Tabla1[[#This Row],[ESPECÍFICA]])</f>
        <v>0014-OCI2.1.1.9.1.4</v>
      </c>
      <c r="DB267" s="11">
        <f t="shared" si="65"/>
        <v>300</v>
      </c>
      <c r="DC267" s="11">
        <f t="shared" si="66"/>
        <v>300</v>
      </c>
      <c r="DD267" s="11">
        <f t="shared" si="67"/>
        <v>300</v>
      </c>
      <c r="DE267" s="11">
        <f t="shared" si="68"/>
        <v>1200</v>
      </c>
      <c r="DF267" s="11">
        <f t="shared" si="69"/>
        <v>0</v>
      </c>
      <c r="DG267" s="11">
        <f t="shared" si="70"/>
        <v>1500</v>
      </c>
      <c r="DH267" s="11">
        <f t="shared" si="71"/>
        <v>2700</v>
      </c>
      <c r="DI267" s="12">
        <f t="shared" si="72"/>
        <v>0.1</v>
      </c>
      <c r="DJ267" s="77">
        <f>+SUM(Tabla1[[#This Row],[EJECUTADO 01]:[EJECUTADO 06]])</f>
        <v>0</v>
      </c>
      <c r="DK267" s="78">
        <f>+Tabla1[[#This Row],[mto_devenga_01]]</f>
        <v>0</v>
      </c>
      <c r="DL267" s="78">
        <f>+Tabla1[[#This Row],[mto_devenga_02]]</f>
        <v>0</v>
      </c>
      <c r="DM267" s="78">
        <f>+Tabla1[[#This Row],[mto_devenga_03]]</f>
        <v>0</v>
      </c>
      <c r="DN267" s="78">
        <f>+Tabla1[[#This Row],[mto_devenga_04]]</f>
        <v>0</v>
      </c>
      <c r="DO267" s="78">
        <f>+Tabla1[[#This Row],[mto_devenga_05]]</f>
        <v>0</v>
      </c>
      <c r="DP267" s="76">
        <f>+Tabla1[[#This Row],[mto_devenga_06]]</f>
        <v>0</v>
      </c>
      <c r="DQ267" s="76">
        <f>+Tabla1[[#This Row],[mto_devenga_07]]</f>
        <v>300</v>
      </c>
      <c r="DR267" s="76">
        <f>+Tabla1[[#This Row],[mto_devenga_08]]</f>
        <v>0</v>
      </c>
      <c r="DS267" s="76">
        <f>+Tabla1[[#This Row],[mto_devenga_09]]</f>
        <v>0</v>
      </c>
      <c r="DT267" s="76">
        <f>IFERROR(VLOOKUP(Tabla1[[#This Row],[COD SE]],PF_OCTUBRE,14,0),"0")</f>
        <v>0</v>
      </c>
      <c r="DU267" s="76">
        <f>IFERROR(VLOOKUP(Tabla1[[#This Row],[COD SE]],PF_OCTUBRE,15,0),"0")</f>
        <v>0</v>
      </c>
      <c r="DV267" s="76">
        <f>IFERROR(VLOOKUP(Tabla1[[#This Row],[COD SE]],PF_OCTUBRE,16,0),"0")</f>
        <v>300</v>
      </c>
      <c r="DW267" s="76">
        <f>+SUM(Tabla1[[#This Row],[EJECUTADO 01]:[PF DICIEMBRE
]])</f>
        <v>600</v>
      </c>
      <c r="DX267" s="76">
        <f>IFERROR(VLOOKUP(Tabla1[[#This Row],[COD SE]],PF_OCTUBRE,18,0),"0")</f>
        <v>0</v>
      </c>
      <c r="DY267" s="76">
        <f>IFERROR(VLOOKUP(Tabla1[[#This Row],[COD SE]],PF_OCTUBRE,19,0),"0")</f>
        <v>2400</v>
      </c>
      <c r="DZ267" s="76">
        <f>IFERROR(VLOOKUP(Tabla1[[#This Row],[COD SE]],PF_OCTUBRE,20,0),"0")</f>
        <v>2400</v>
      </c>
      <c r="EA267" s="76">
        <f>+Tabla1[[#This Row],[TOTAL EJEC REAL]]+Tabla1[[#This Row],[SALDO FINAL]]</f>
        <v>3000</v>
      </c>
      <c r="EB267" s="76">
        <f>IFERROR(VLOOKUP(Tabla1[[#This Row],[COD SE]],PF_OCTUBRE,22,0),"0")</f>
        <v>2700</v>
      </c>
      <c r="EC267" s="76">
        <f>+IFERROR(VLOOKUP(Tabla1[[#This Row],[COD SE]],SALDO_ESC_2,7,0),0)</f>
        <v>0</v>
      </c>
      <c r="ED267" s="76">
        <f>+IFERROR(VLOOKUP(Tabla1[[#This Row],[COD SE]],SALDO_ESC_3,7,0),0)</f>
        <v>2400</v>
      </c>
      <c r="EE267" s="76">
        <f>+Tabla1[[#This Row],[mto_pim]]-Tabla1[[#This Row],[TRANSF ESC2 ]]</f>
        <v>3000</v>
      </c>
      <c r="EF267" s="76">
        <f>+Tabla1[[#This Row],[mto_pim]]-Tabla1[[#This Row],[TRANFS ESC 3 ]]</f>
        <v>600</v>
      </c>
      <c r="EG267" s="76">
        <f>+IFERROR(VLOOKUP(Tabla1[[#This Row],[COD SE]],HISTORICO,4,0),0)</f>
        <v>0</v>
      </c>
      <c r="EH267" s="76">
        <f>+IFERROR(VLOOKUP(Tabla1[[#This Row],[COD SE]],HISTORICO,5,0),0)</f>
        <v>0</v>
      </c>
      <c r="EI267" s="76">
        <f>+IFERROR(VLOOKUP(Tabla1[[#This Row],[COD SE]],HISTORICO,6,0),0)</f>
        <v>0</v>
      </c>
      <c r="EJ267" s="76">
        <f>+IFERROR(VLOOKUP(Tabla1[[#This Row],[COD SE]],HISTORICO,7,0),0)</f>
        <v>0</v>
      </c>
      <c r="EK267" s="76">
        <f>+IFERROR(VLOOKUP(Tabla1[[#This Row],[COD SE]],HISTORICO,8,0),0)</f>
        <v>0</v>
      </c>
      <c r="EL267" s="76">
        <f>+IFERROR(VLOOKUP(Tabla1[[#This Row],[COD SE]],HISTORICO,9,0),0)</f>
        <v>0</v>
      </c>
      <c r="EM267" s="76">
        <f>+IFERROR(VLOOKUP(Tabla1[[#This Row],[COD SE]],HISTORICO,10,0),0)</f>
        <v>300</v>
      </c>
      <c r="EN267" s="76">
        <f>+IFERROR(VLOOKUP(Tabla1[[#This Row],[COD SE]],HISTORICO,11,0),0)</f>
        <v>0</v>
      </c>
      <c r="EO267" s="76">
        <f>+IFERROR(VLOOKUP(Tabla1[[#This Row],[COD SE]],HISTORICO,12,0),0)</f>
        <v>0</v>
      </c>
      <c r="EP267" s="58">
        <f>+SUM(Tabla1[[#This Row],[EJECUTADO 01]:[EJECUTADO 03]])</f>
        <v>0</v>
      </c>
      <c r="EQ267" s="58">
        <f>+SUM(Tabla1[[#This Row],[EJECUTADO 04]:[EJECUTADO 06]])</f>
        <v>0</v>
      </c>
      <c r="ER267" s="58">
        <f>+SUM(Tabla1[[#This Row],[EJECUTADO 07]:[EJECUTADO 09]])</f>
        <v>300</v>
      </c>
      <c r="ES267" s="58">
        <f>+SUM(Tabla1[[#This Row],[PF OCTUBRE]:[PF DICIEMBRE
]])</f>
        <v>300</v>
      </c>
      <c r="ET267" s="58">
        <f>+SUM(Tabla1[[#This Row],[EJECUTADO 01]:[EJECUTADO 09]])</f>
        <v>300</v>
      </c>
    </row>
    <row r="268" spans="1:150" x14ac:dyDescent="0.2">
      <c r="A268" s="369">
        <v>2025</v>
      </c>
      <c r="B268" s="369" t="s">
        <v>1969</v>
      </c>
      <c r="C268" s="369" t="s">
        <v>1970</v>
      </c>
      <c r="D268" s="369" t="s">
        <v>1971</v>
      </c>
      <c r="E268" s="369">
        <v>1650</v>
      </c>
      <c r="F268" s="369" t="s">
        <v>1599</v>
      </c>
      <c r="G268" s="369" t="s">
        <v>1999</v>
      </c>
      <c r="H268" s="369" t="s">
        <v>1606</v>
      </c>
      <c r="I268" s="369" t="s">
        <v>2000</v>
      </c>
      <c r="J268" s="369" t="s">
        <v>2062</v>
      </c>
      <c r="K268" s="369" t="s">
        <v>1975</v>
      </c>
      <c r="L268" s="369" t="s">
        <v>2034</v>
      </c>
      <c r="M268" s="369" t="s">
        <v>2063</v>
      </c>
      <c r="N268" s="369">
        <v>1</v>
      </c>
      <c r="O268" s="369" t="s">
        <v>2064</v>
      </c>
      <c r="P268" s="369" t="s">
        <v>2032</v>
      </c>
      <c r="Q268" s="369">
        <v>49</v>
      </c>
      <c r="R268" s="369">
        <v>0</v>
      </c>
      <c r="S268" s="369">
        <v>0</v>
      </c>
      <c r="T268" s="369">
        <v>0</v>
      </c>
      <c r="U268" s="369">
        <v>14</v>
      </c>
      <c r="V268" s="369" t="s">
        <v>1980</v>
      </c>
      <c r="W268" s="369" t="s">
        <v>1981</v>
      </c>
      <c r="X268" s="369" t="s">
        <v>1982</v>
      </c>
      <c r="Y268" s="369" t="s">
        <v>1983</v>
      </c>
      <c r="Z268" s="369" t="s">
        <v>1984</v>
      </c>
      <c r="AA268" s="369" t="s">
        <v>2004</v>
      </c>
      <c r="AB268" s="369" t="s">
        <v>1986</v>
      </c>
      <c r="AC268" s="369" t="s">
        <v>1656</v>
      </c>
      <c r="AD268" s="369" t="s">
        <v>1657</v>
      </c>
      <c r="AE268" s="369" t="s">
        <v>1660</v>
      </c>
      <c r="AF268" s="369" t="s">
        <v>1661</v>
      </c>
      <c r="AG268" s="369" t="s">
        <v>1663</v>
      </c>
      <c r="AH268" s="369">
        <v>153941</v>
      </c>
      <c r="AI268" s="369">
        <v>-14800</v>
      </c>
      <c r="AJ268" s="369">
        <v>139141</v>
      </c>
      <c r="AK268" s="370">
        <v>63170.28</v>
      </c>
      <c r="AL268" s="370">
        <v>63170.28</v>
      </c>
      <c r="AM268" s="370">
        <v>5158.97</v>
      </c>
      <c r="AN268" s="370">
        <v>5200</v>
      </c>
      <c r="AO268" s="370">
        <v>5145.83</v>
      </c>
      <c r="AP268" s="370">
        <v>5200</v>
      </c>
      <c r="AQ268" s="370">
        <v>5200</v>
      </c>
      <c r="AR268" s="370">
        <v>5171.1099999999997</v>
      </c>
      <c r="AS268" s="370">
        <v>5164.97</v>
      </c>
      <c r="AT268" s="370">
        <v>5120.1899999999996</v>
      </c>
      <c r="AU268" s="370">
        <v>5200</v>
      </c>
      <c r="AV268" s="370">
        <v>5118.03</v>
      </c>
      <c r="AW268" s="370">
        <v>0</v>
      </c>
      <c r="AX268" s="370">
        <v>0</v>
      </c>
      <c r="AY268" s="370">
        <v>5158.97</v>
      </c>
      <c r="AZ268" s="370">
        <v>5200</v>
      </c>
      <c r="BA268" s="370">
        <v>5145.83</v>
      </c>
      <c r="BB268" s="370">
        <v>5200</v>
      </c>
      <c r="BC268" s="370">
        <v>5200</v>
      </c>
      <c r="BD268" s="370">
        <v>5171.1099999999997</v>
      </c>
      <c r="BE268" s="370">
        <v>5164.97</v>
      </c>
      <c r="BF268" s="370">
        <v>5120.1899999999996</v>
      </c>
      <c r="BG268" s="370">
        <v>5200</v>
      </c>
      <c r="BH268" s="370">
        <v>5118.03</v>
      </c>
      <c r="BI268" s="370">
        <v>0</v>
      </c>
      <c r="BJ268" s="370">
        <v>0</v>
      </c>
      <c r="BK268" s="370">
        <v>5158.97</v>
      </c>
      <c r="BL268" s="370">
        <v>5200</v>
      </c>
      <c r="BM268" s="370">
        <v>5145.83</v>
      </c>
      <c r="BN268" s="370">
        <v>4528.16</v>
      </c>
      <c r="BO268" s="370">
        <v>5871.84</v>
      </c>
      <c r="BP268" s="370">
        <v>5171.1099999999997</v>
      </c>
      <c r="BQ268" s="370">
        <v>5164.97</v>
      </c>
      <c r="BR268" s="370">
        <v>5120.1899999999996</v>
      </c>
      <c r="BS268" s="370">
        <v>5200</v>
      </c>
      <c r="BT268" s="370">
        <v>4456.78</v>
      </c>
      <c r="BU268" s="370">
        <v>0</v>
      </c>
      <c r="BV268" s="370">
        <v>0</v>
      </c>
      <c r="BW268" s="370">
        <v>5158.97</v>
      </c>
      <c r="BX268" s="370">
        <v>5200</v>
      </c>
      <c r="BY268" s="370">
        <v>5145.83</v>
      </c>
      <c r="BZ268" s="370">
        <v>5200</v>
      </c>
      <c r="CA268" s="370">
        <v>5200</v>
      </c>
      <c r="CB268" s="370">
        <v>5171.1099999999997</v>
      </c>
      <c r="CC268" s="370">
        <v>5164.97</v>
      </c>
      <c r="CD268" s="370">
        <v>5120.1899999999996</v>
      </c>
      <c r="CE268" s="370">
        <v>5200</v>
      </c>
      <c r="CF268" s="370">
        <v>4456.78</v>
      </c>
      <c r="CG268" s="370">
        <v>0</v>
      </c>
      <c r="CH268" s="370">
        <v>0</v>
      </c>
      <c r="CI268" s="48" t="s">
        <v>1987</v>
      </c>
      <c r="CJ268" s="48" t="s">
        <v>1990</v>
      </c>
      <c r="CK268" s="48" t="s">
        <v>1990</v>
      </c>
      <c r="CL268" s="48" t="s">
        <v>2010</v>
      </c>
      <c r="CM268" s="48" t="s">
        <v>1990</v>
      </c>
      <c r="CN268" s="48" t="s">
        <v>1987</v>
      </c>
      <c r="CO268" s="10" t="str">
        <f t="shared" ref="CO268:CO271" si="74">+CONCATENATE(CI268,".",CJ268,".",CK268,".",CL268,".",CM268,".",CN268)</f>
        <v>2.1.1.13.1.2</v>
      </c>
      <c r="CP268" s="10" t="str">
        <f>+VLOOKUP(Tabla1[[#This Row],[ESPECÍFICA]],CLASIFICADOR_,2,0)</f>
        <v>2.1.1.13.1.2 - CONTRATO ADMINISTRATIVO DE SERVICIOS - TRANSITORIO</v>
      </c>
      <c r="CQ268" s="10" t="str">
        <f>+VLOOKUP(Tabla1[[#This Row],[ESPECÍFICA]],CLASIFICADOR_,3,0)</f>
        <v>01.CAS</v>
      </c>
      <c r="CR268" s="10" t="str">
        <f>+VLOOKUP(Tabla1[[#This Row],[ESPECÍFICA]],CLASIFICADOR_,4,0)</f>
        <v xml:space="preserve"> </v>
      </c>
      <c r="CS268" s="10">
        <f>+VLOOKUP(Tabla1[[#This Row],[ESPECÍFICA]],CLASIFICADOR_,5,0)</f>
        <v>0</v>
      </c>
      <c r="CT268" s="5" t="str">
        <f>+VLOOKUP(Tabla1[[#This Row],[ESPECÍFICA]],CLASIFICADOR_,6,0)</f>
        <v>N/R</v>
      </c>
      <c r="CU268" s="10" t="str">
        <f>+VLOOKUP(Tabla1[[#This Row],[ESPECÍFICA]],CLASIFICADOR_,7,0)</f>
        <v>N/R</v>
      </c>
      <c r="CV268" s="10">
        <f>+VLOOKUP(Tabla1[[#This Row],[ESPECÍFICA]],CLASIFICADOR_,8,0)</f>
        <v>0</v>
      </c>
      <c r="CW268" s="113" t="str">
        <f>+CONCATENATE("2.",Tabla1[[#This Row],[generica]])</f>
        <v>2.1.PERSONAL Y OBLIGACIONES SOCIALES</v>
      </c>
      <c r="CX268" s="10" t="str">
        <f t="shared" ref="CX268:CX273" si="75">+VLOOKUP(U268,CC_COMPLETO,2,0)</f>
        <v>0014-OCI</v>
      </c>
      <c r="CY268" s="5" t="str">
        <f t="shared" si="63"/>
        <v>0014-OCI</v>
      </c>
      <c r="CZ268" t="str">
        <f t="shared" ref="CZ268:CZ273" si="76">+VLOOKUP(U268,CC_COMPLETO,4,0)</f>
        <v>0013-OCI</v>
      </c>
      <c r="DA268" s="113" t="str">
        <f>+CONCATENATE(Tabla1[[#This Row],[CC COMPLETO]],Tabla1[[#This Row],[ESPECÍFICA]])</f>
        <v>0014-OCI2.1.1.13.1.2</v>
      </c>
      <c r="DB268" s="11">
        <f t="shared" ref="DB268:DB271" si="77">SUM(AM268:AX268)</f>
        <v>51679.100000000006</v>
      </c>
      <c r="DC268" s="11">
        <f t="shared" ref="DC268:DC271" si="78">+SUM(AY268:BJ268)</f>
        <v>51679.100000000006</v>
      </c>
      <c r="DD268" s="11">
        <f t="shared" ref="DD268:DD271" si="79">+SUM(BK268:BV268)</f>
        <v>51017.85</v>
      </c>
      <c r="DE268" s="11">
        <f t="shared" ref="DE268:DE271" si="80">+AJ268-AK268</f>
        <v>75970.720000000001</v>
      </c>
      <c r="DF268" s="11">
        <f t="shared" ref="DF268:DF271" si="81">+AK268-AL268</f>
        <v>0</v>
      </c>
      <c r="DG268" s="11">
        <f t="shared" ref="DG268:DG271" si="82">+AL268-DC268</f>
        <v>11491.179999999993</v>
      </c>
      <c r="DH268" s="11">
        <f t="shared" ref="DH268:DH271" si="83">+AJ268-DC268</f>
        <v>87461.9</v>
      </c>
      <c r="DI268" s="12">
        <f t="shared" ref="DI268:DI271" si="84">+IFERROR((DC268/AH268),0)</f>
        <v>0.33570718651951076</v>
      </c>
      <c r="DJ268" s="77">
        <f>+SUM(Tabla1[[#This Row],[EJECUTADO 01]:[EJECUTADO 06]])</f>
        <v>31075.910000000003</v>
      </c>
      <c r="DK268" s="78">
        <f>+Tabla1[[#This Row],[mto_devenga_01]]</f>
        <v>5158.97</v>
      </c>
      <c r="DL268" s="78">
        <f>+Tabla1[[#This Row],[mto_devenga_02]]</f>
        <v>5200</v>
      </c>
      <c r="DM268" s="78">
        <f>+Tabla1[[#This Row],[mto_devenga_03]]</f>
        <v>5145.83</v>
      </c>
      <c r="DN268" s="78">
        <f>+Tabla1[[#This Row],[mto_devenga_04]]</f>
        <v>5200</v>
      </c>
      <c r="DO268" s="78">
        <f>+Tabla1[[#This Row],[mto_devenga_05]]</f>
        <v>5200</v>
      </c>
      <c r="DP268" s="76">
        <f>+Tabla1[[#This Row],[mto_devenga_06]]</f>
        <v>5171.1099999999997</v>
      </c>
      <c r="DQ268" s="76">
        <f>+Tabla1[[#This Row],[mto_devenga_07]]</f>
        <v>5164.97</v>
      </c>
      <c r="DR268" s="76">
        <f>+Tabla1[[#This Row],[mto_devenga_08]]</f>
        <v>5120.1899999999996</v>
      </c>
      <c r="DS268" s="76">
        <f>+Tabla1[[#This Row],[mto_devenga_09]]</f>
        <v>5200</v>
      </c>
      <c r="DT268" s="76">
        <f>IFERROR(VLOOKUP(Tabla1[[#This Row],[COD SE]],PF_OCTUBRE,14,0),"0")</f>
        <v>5200</v>
      </c>
      <c r="DU268" s="76">
        <f>IFERROR(VLOOKUP(Tabla1[[#This Row],[COD SE]],PF_OCTUBRE,15,0),"0")</f>
        <v>5200</v>
      </c>
      <c r="DV268" s="76">
        <f>IFERROR(VLOOKUP(Tabla1[[#This Row],[COD SE]],PF_OCTUBRE,16,0),"0")</f>
        <v>5200</v>
      </c>
      <c r="DW268" s="76">
        <f>+SUM(Tabla1[[#This Row],[EJECUTADO 01]:[PF DICIEMBRE
]])</f>
        <v>62161.070000000007</v>
      </c>
      <c r="DX268" s="76">
        <f>IFERROR(VLOOKUP(Tabla1[[#This Row],[COD SE]],PF_OCTUBRE,18,0),"0")</f>
        <v>0</v>
      </c>
      <c r="DY268" s="76">
        <f>IFERROR(VLOOKUP(Tabla1[[#This Row],[COD SE]],PF_OCTUBRE,19,0),"0")</f>
        <v>76979.930000000008</v>
      </c>
      <c r="DZ268" s="76">
        <f>IFERROR(VLOOKUP(Tabla1[[#This Row],[COD SE]],PF_OCTUBRE,20,0),"0")</f>
        <v>76979.930000000008</v>
      </c>
      <c r="EA268" s="76">
        <f>+Tabla1[[#This Row],[TOTAL EJEC REAL]]+Tabla1[[#This Row],[SALDO FINAL]]</f>
        <v>139141</v>
      </c>
      <c r="EB268" s="76">
        <f>IFERROR(VLOOKUP(Tabla1[[#This Row],[COD SE]],PF_OCTUBRE,22,0),"0")</f>
        <v>82179.930000000008</v>
      </c>
      <c r="EC268" s="76">
        <f>+IFERROR(VLOOKUP(Tabla1[[#This Row],[COD SE]],SALDO_ESC_2,7,0),0)</f>
        <v>0</v>
      </c>
      <c r="ED268" s="76">
        <f>+IFERROR(VLOOKUP(Tabla1[[#This Row],[COD SE]],SALDO_ESC_3,7,0),0)</f>
        <v>76979.930000000008</v>
      </c>
      <c r="EE268" s="76">
        <f>+Tabla1[[#This Row],[mto_pim]]-Tabla1[[#This Row],[TRANSF ESC2 ]]</f>
        <v>139141</v>
      </c>
      <c r="EF268" s="76">
        <f>+Tabla1[[#This Row],[mto_pim]]-Tabla1[[#This Row],[TRANFS ESC 3 ]]</f>
        <v>62161.069999999992</v>
      </c>
      <c r="EG268" s="76">
        <f>+IFERROR(VLOOKUP(Tabla1[[#This Row],[COD SE]],HISTORICO,4,0),0)</f>
        <v>5264.19</v>
      </c>
      <c r="EH268" s="76">
        <f>+IFERROR(VLOOKUP(Tabla1[[#This Row],[COD SE]],HISTORICO,5,0),0)</f>
        <v>5264.19</v>
      </c>
      <c r="EI268" s="76">
        <f>+IFERROR(VLOOKUP(Tabla1[[#This Row],[COD SE]],HISTORICO,6,0),0)</f>
        <v>5200</v>
      </c>
      <c r="EJ268" s="76">
        <f>+IFERROR(VLOOKUP(Tabla1[[#This Row],[COD SE]],HISTORICO,7,0),0)</f>
        <v>5200</v>
      </c>
      <c r="EK268" s="76">
        <f>+IFERROR(VLOOKUP(Tabla1[[#This Row],[COD SE]],HISTORICO,8,0),0)</f>
        <v>5200</v>
      </c>
      <c r="EL268" s="76">
        <f>+IFERROR(VLOOKUP(Tabla1[[#This Row],[COD SE]],HISTORICO,9,0),0)</f>
        <v>5200</v>
      </c>
      <c r="EM268" s="76">
        <f>+IFERROR(VLOOKUP(Tabla1[[#This Row],[COD SE]],HISTORICO,10,0),0)</f>
        <v>5200</v>
      </c>
      <c r="EN268" s="76">
        <f>+IFERROR(VLOOKUP(Tabla1[[#This Row],[COD SE]],HISTORICO,11,0),0)</f>
        <v>5200</v>
      </c>
      <c r="EO268" s="76">
        <f>+IFERROR(VLOOKUP(Tabla1[[#This Row],[COD SE]],HISTORICO,12,0),0)</f>
        <v>5200</v>
      </c>
      <c r="EP268" s="58">
        <f>+SUM(Tabla1[[#This Row],[EJECUTADO 01]:[EJECUTADO 03]])</f>
        <v>15504.800000000001</v>
      </c>
      <c r="EQ268" s="58">
        <f>+SUM(Tabla1[[#This Row],[EJECUTADO 04]:[EJECUTADO 06]])</f>
        <v>15571.11</v>
      </c>
      <c r="ER268" s="58">
        <f>+SUM(Tabla1[[#This Row],[EJECUTADO 07]:[EJECUTADO 09]])</f>
        <v>15485.16</v>
      </c>
      <c r="ES268" s="58">
        <f>+SUM(Tabla1[[#This Row],[PF OCTUBRE]:[PF DICIEMBRE
]])</f>
        <v>15600</v>
      </c>
      <c r="ET268" s="58">
        <f>+SUM(Tabla1[[#This Row],[EJECUTADO 01]:[EJECUTADO 09]])</f>
        <v>46561.070000000007</v>
      </c>
    </row>
    <row r="269" spans="1:150" x14ac:dyDescent="0.2">
      <c r="A269" s="369">
        <v>2025</v>
      </c>
      <c r="B269" s="369" t="s">
        <v>1969</v>
      </c>
      <c r="C269" s="369" t="s">
        <v>1970</v>
      </c>
      <c r="D269" s="369" t="s">
        <v>1971</v>
      </c>
      <c r="E269" s="369">
        <v>1650</v>
      </c>
      <c r="F269" s="369" t="s">
        <v>1599</v>
      </c>
      <c r="G269" s="369" t="s">
        <v>1999</v>
      </c>
      <c r="H269" s="369" t="s">
        <v>1606</v>
      </c>
      <c r="I269" s="369" t="s">
        <v>2000</v>
      </c>
      <c r="J269" s="369" t="s">
        <v>2062</v>
      </c>
      <c r="K269" s="369" t="s">
        <v>1975</v>
      </c>
      <c r="L269" s="369" t="s">
        <v>2034</v>
      </c>
      <c r="M269" s="369" t="s">
        <v>2063</v>
      </c>
      <c r="N269" s="369">
        <v>1</v>
      </c>
      <c r="O269" s="369" t="s">
        <v>2064</v>
      </c>
      <c r="P269" s="369" t="s">
        <v>2032</v>
      </c>
      <c r="Q269" s="369">
        <v>49</v>
      </c>
      <c r="R269" s="369">
        <v>0</v>
      </c>
      <c r="S269" s="369">
        <v>0</v>
      </c>
      <c r="T269" s="369">
        <v>0</v>
      </c>
      <c r="U269" s="369">
        <v>14</v>
      </c>
      <c r="V269" s="369" t="s">
        <v>1980</v>
      </c>
      <c r="W269" s="369" t="s">
        <v>1981</v>
      </c>
      <c r="X269" s="369" t="s">
        <v>1982</v>
      </c>
      <c r="Y269" s="369" t="s">
        <v>1983</v>
      </c>
      <c r="Z269" s="369" t="s">
        <v>1984</v>
      </c>
      <c r="AA269" s="369" t="s">
        <v>2004</v>
      </c>
      <c r="AB269" s="369" t="s">
        <v>1986</v>
      </c>
      <c r="AC269" s="369" t="s">
        <v>1672</v>
      </c>
      <c r="AD269" s="369" t="s">
        <v>1673</v>
      </c>
      <c r="AE269" s="369" t="s">
        <v>1681</v>
      </c>
      <c r="AF269" s="369" t="s">
        <v>1682</v>
      </c>
      <c r="AG269" s="369" t="s">
        <v>1682</v>
      </c>
      <c r="AH269" s="369">
        <v>84000</v>
      </c>
      <c r="AI269" s="369">
        <v>-60500</v>
      </c>
      <c r="AJ269" s="369">
        <v>23500</v>
      </c>
      <c r="AK269" s="370">
        <v>23500</v>
      </c>
      <c r="AL269" s="370">
        <v>23500</v>
      </c>
      <c r="AM269" s="370">
        <v>0</v>
      </c>
      <c r="AN269" s="370">
        <v>0</v>
      </c>
      <c r="AO269" s="370">
        <v>0</v>
      </c>
      <c r="AP269" s="370">
        <v>0</v>
      </c>
      <c r="AQ269" s="370">
        <v>0</v>
      </c>
      <c r="AR269" s="370">
        <v>0</v>
      </c>
      <c r="AS269" s="370">
        <v>0</v>
      </c>
      <c r="AT269" s="370">
        <v>0</v>
      </c>
      <c r="AU269" s="370">
        <v>10500</v>
      </c>
      <c r="AV269" s="370">
        <v>13000</v>
      </c>
      <c r="AW269" s="370">
        <v>0</v>
      </c>
      <c r="AX269" s="370">
        <v>0</v>
      </c>
      <c r="AY269" s="370">
        <v>0</v>
      </c>
      <c r="AZ269" s="370">
        <v>0</v>
      </c>
      <c r="BA269" s="370">
        <v>0</v>
      </c>
      <c r="BB269" s="370">
        <v>0</v>
      </c>
      <c r="BC269" s="370">
        <v>0</v>
      </c>
      <c r="BD269" s="370">
        <v>0</v>
      </c>
      <c r="BE269" s="370">
        <v>0</v>
      </c>
      <c r="BF269" s="370">
        <v>0</v>
      </c>
      <c r="BG269" s="370">
        <v>0</v>
      </c>
      <c r="BH269" s="370">
        <v>0</v>
      </c>
      <c r="BI269" s="370">
        <v>0</v>
      </c>
      <c r="BJ269" s="370">
        <v>0</v>
      </c>
      <c r="BK269" s="370">
        <v>0</v>
      </c>
      <c r="BL269" s="370">
        <v>0</v>
      </c>
      <c r="BM269" s="370">
        <v>0</v>
      </c>
      <c r="BN269" s="370">
        <v>0</v>
      </c>
      <c r="BO269" s="370">
        <v>0</v>
      </c>
      <c r="BP269" s="370">
        <v>0</v>
      </c>
      <c r="BQ269" s="370">
        <v>0</v>
      </c>
      <c r="BR269" s="370">
        <v>0</v>
      </c>
      <c r="BS269" s="370">
        <v>0</v>
      </c>
      <c r="BT269" s="370">
        <v>0</v>
      </c>
      <c r="BU269" s="370">
        <v>0</v>
      </c>
      <c r="BV269" s="370">
        <v>0</v>
      </c>
      <c r="BW269" s="370">
        <v>0</v>
      </c>
      <c r="BX269" s="370">
        <v>0</v>
      </c>
      <c r="BY269" s="370">
        <v>0</v>
      </c>
      <c r="BZ269" s="370">
        <v>0</v>
      </c>
      <c r="CA269" s="370">
        <v>0</v>
      </c>
      <c r="CB269" s="370">
        <v>0</v>
      </c>
      <c r="CC269" s="370">
        <v>0</v>
      </c>
      <c r="CD269" s="370">
        <v>0</v>
      </c>
      <c r="CE269" s="370">
        <v>0</v>
      </c>
      <c r="CF269" s="370">
        <v>0</v>
      </c>
      <c r="CG269" s="370">
        <v>0</v>
      </c>
      <c r="CH269" s="370">
        <v>0</v>
      </c>
      <c r="CI269" s="48" t="s">
        <v>1987</v>
      </c>
      <c r="CJ269" s="48" t="s">
        <v>1991</v>
      </c>
      <c r="CK269" s="48" t="s">
        <v>1987</v>
      </c>
      <c r="CL269" s="48" t="s">
        <v>2005</v>
      </c>
      <c r="CM269" s="48" t="s">
        <v>1990</v>
      </c>
      <c r="CN269" s="48" t="s">
        <v>1990</v>
      </c>
      <c r="CO269" s="10" t="str">
        <f t="shared" si="74"/>
        <v>2.3.2.9.1.1</v>
      </c>
      <c r="CP269" s="10" t="str">
        <f>+VLOOKUP(Tabla1[[#This Row],[ESPECÍFICA]],CLASIFICADOR_,2,0)</f>
        <v>2.3.2.9.1.1 - LOCACIÓN DE SERVICIOS REALIZADOS POR PERSONA NATURAL</v>
      </c>
      <c r="CQ269" s="10" t="str">
        <f>+VLOOKUP(Tabla1[[#This Row],[ESPECÍFICA]],CLASIFICADOR_,3,0)</f>
        <v>2.3.2.9 - LOCACIÓN DE SERVICIOS REALIZADOS POR PERSONA NATURAL</v>
      </c>
      <c r="CR269" s="10" t="str">
        <f>+VLOOKUP(Tabla1[[#This Row],[ESPECÍFICA]],CLASIFICADOR_,4,0)</f>
        <v xml:space="preserve"> </v>
      </c>
      <c r="CS269" s="10">
        <f>+VLOOKUP(Tabla1[[#This Row],[ESPECÍFICA]],CLASIFICADOR_,5,0)</f>
        <v>0</v>
      </c>
      <c r="CT269" s="5" t="str">
        <f>+VLOOKUP(Tabla1[[#This Row],[ESPECÍFICA]],CLASIFICADOR_,6,0)</f>
        <v>N/R</v>
      </c>
      <c r="CU269" s="10" t="str">
        <f>+VLOOKUP(Tabla1[[#This Row],[ESPECÍFICA]],CLASIFICADOR_,7,0)</f>
        <v>N/R</v>
      </c>
      <c r="CV269" s="10">
        <f>+VLOOKUP(Tabla1[[#This Row],[ESPECÍFICA]],CLASIFICADOR_,8,0)</f>
        <v>0</v>
      </c>
      <c r="CW269" s="113" t="str">
        <f>+CONCATENATE("2.",Tabla1[[#This Row],[generica]])</f>
        <v>2.3.BIENES Y SERVICIOS</v>
      </c>
      <c r="CX269" s="10" t="str">
        <f t="shared" si="75"/>
        <v>0014-OCI</v>
      </c>
      <c r="CY269" s="5" t="str">
        <f t="shared" si="63"/>
        <v>0014-OCI</v>
      </c>
      <c r="CZ269" t="str">
        <f t="shared" si="76"/>
        <v>0013-OCI</v>
      </c>
      <c r="DA269" s="113" t="str">
        <f>+CONCATENATE(Tabla1[[#This Row],[CC COMPLETO]],Tabla1[[#This Row],[ESPECÍFICA]])</f>
        <v>0014-OCI2.3.2.9.1.1</v>
      </c>
      <c r="DB269" s="11">
        <f t="shared" si="77"/>
        <v>23500</v>
      </c>
      <c r="DC269" s="11">
        <f t="shared" si="78"/>
        <v>0</v>
      </c>
      <c r="DD269" s="11">
        <f t="shared" si="79"/>
        <v>0</v>
      </c>
      <c r="DE269" s="11">
        <f t="shared" si="80"/>
        <v>0</v>
      </c>
      <c r="DF269" s="11">
        <f t="shared" si="81"/>
        <v>0</v>
      </c>
      <c r="DG269" s="11">
        <f t="shared" si="82"/>
        <v>23500</v>
      </c>
      <c r="DH269" s="11">
        <f t="shared" si="83"/>
        <v>23500</v>
      </c>
      <c r="DI269" s="12">
        <f t="shared" si="84"/>
        <v>0</v>
      </c>
      <c r="DJ269" s="77">
        <f>+SUM(Tabla1[[#This Row],[EJECUTADO 01]:[EJECUTADO 06]])</f>
        <v>0</v>
      </c>
      <c r="DK269" s="78">
        <f>+Tabla1[[#This Row],[mto_devenga_01]]</f>
        <v>0</v>
      </c>
      <c r="DL269" s="78">
        <f>+Tabla1[[#This Row],[mto_devenga_02]]</f>
        <v>0</v>
      </c>
      <c r="DM269" s="78">
        <f>+Tabla1[[#This Row],[mto_devenga_03]]</f>
        <v>0</v>
      </c>
      <c r="DN269" s="78">
        <f>+Tabla1[[#This Row],[mto_devenga_04]]</f>
        <v>0</v>
      </c>
      <c r="DO269" s="78">
        <f>+Tabla1[[#This Row],[mto_devenga_05]]</f>
        <v>0</v>
      </c>
      <c r="DP269" s="76">
        <f>+Tabla1[[#This Row],[mto_devenga_06]]</f>
        <v>0</v>
      </c>
      <c r="DQ269" s="76">
        <f>+Tabla1[[#This Row],[mto_devenga_07]]</f>
        <v>0</v>
      </c>
      <c r="DR269" s="76">
        <f>+Tabla1[[#This Row],[mto_devenga_08]]</f>
        <v>0</v>
      </c>
      <c r="DS269" s="76">
        <f>+Tabla1[[#This Row],[mto_devenga_09]]</f>
        <v>0</v>
      </c>
      <c r="DT269" s="76">
        <f>IFERROR(VLOOKUP(Tabla1[[#This Row],[COD SE]],PF_OCTUBRE,14,0),"0")</f>
        <v>3500</v>
      </c>
      <c r="DU269" s="76">
        <f>IFERROR(VLOOKUP(Tabla1[[#This Row],[COD SE]],PF_OCTUBRE,15,0),"0")</f>
        <v>18500</v>
      </c>
      <c r="DV269" s="76">
        <f>IFERROR(VLOOKUP(Tabla1[[#This Row],[COD SE]],PF_OCTUBRE,16,0),"0")</f>
        <v>15500</v>
      </c>
      <c r="DW269" s="76">
        <f>+SUM(Tabla1[[#This Row],[EJECUTADO 01]:[PF DICIEMBRE
]])</f>
        <v>37500</v>
      </c>
      <c r="DX269" s="76">
        <f>IFERROR(VLOOKUP(Tabla1[[#This Row],[COD SE]],PF_OCTUBRE,18,0),"0")</f>
        <v>0</v>
      </c>
      <c r="DY269" s="76">
        <f>IFERROR(VLOOKUP(Tabla1[[#This Row],[COD SE]],PF_OCTUBRE,19,0),"0")</f>
        <v>44630</v>
      </c>
      <c r="DZ269" s="76">
        <f>IFERROR(VLOOKUP(Tabla1[[#This Row],[COD SE]],PF_OCTUBRE,20,0),"0")</f>
        <v>44630</v>
      </c>
      <c r="EA269" s="76">
        <f>+Tabla1[[#This Row],[TOTAL EJEC REAL]]+Tabla1[[#This Row],[SALDO FINAL]]</f>
        <v>82130</v>
      </c>
      <c r="EB269" s="76">
        <f>IFERROR(VLOOKUP(Tabla1[[#This Row],[COD SE]],PF_OCTUBRE,22,0),"0")</f>
        <v>60130</v>
      </c>
      <c r="EC269" s="76">
        <f>+IFERROR(VLOOKUP(Tabla1[[#This Row],[COD SE]],SALDO_ESC_2,7,0),0)</f>
        <v>0</v>
      </c>
      <c r="ED269" s="76">
        <f>+IFERROR(VLOOKUP(Tabla1[[#This Row],[COD SE]],SALDO_ESC_3,7,0),0)</f>
        <v>0</v>
      </c>
      <c r="EE269" s="76">
        <f>+Tabla1[[#This Row],[mto_pim]]-Tabla1[[#This Row],[TRANSF ESC2 ]]</f>
        <v>23500</v>
      </c>
      <c r="EF269" s="76">
        <f>+Tabla1[[#This Row],[mto_pim]]-Tabla1[[#This Row],[TRANFS ESC 3 ]]</f>
        <v>23500</v>
      </c>
      <c r="EG269" s="76">
        <f>+IFERROR(VLOOKUP(Tabla1[[#This Row],[COD SE]],HISTORICO,4,0),0)</f>
        <v>0</v>
      </c>
      <c r="EH269" s="76">
        <f>+IFERROR(VLOOKUP(Tabla1[[#This Row],[COD SE]],HISTORICO,5,0),0)</f>
        <v>0</v>
      </c>
      <c r="EI269" s="76">
        <f>+IFERROR(VLOOKUP(Tabla1[[#This Row],[COD SE]],HISTORICO,6,0),0)</f>
        <v>0</v>
      </c>
      <c r="EJ269" s="76">
        <f>+IFERROR(VLOOKUP(Tabla1[[#This Row],[COD SE]],HISTORICO,7,0),0)</f>
        <v>0</v>
      </c>
      <c r="EK269" s="76">
        <f>+IFERROR(VLOOKUP(Tabla1[[#This Row],[COD SE]],HISTORICO,8,0),0)</f>
        <v>0</v>
      </c>
      <c r="EL269" s="76">
        <f>+IFERROR(VLOOKUP(Tabla1[[#This Row],[COD SE]],HISTORICO,9,0),0)</f>
        <v>0</v>
      </c>
      <c r="EM269" s="76">
        <f>+IFERROR(VLOOKUP(Tabla1[[#This Row],[COD SE]],HISTORICO,10,0),0)</f>
        <v>0</v>
      </c>
      <c r="EN269" s="76">
        <f>+IFERROR(VLOOKUP(Tabla1[[#This Row],[COD SE]],HISTORICO,11,0),0)</f>
        <v>0</v>
      </c>
      <c r="EO269" s="76">
        <f>+IFERROR(VLOOKUP(Tabla1[[#This Row],[COD SE]],HISTORICO,12,0),0)</f>
        <v>0</v>
      </c>
      <c r="EP269" s="58">
        <f>+SUM(Tabla1[[#This Row],[EJECUTADO 01]:[EJECUTADO 03]])</f>
        <v>0</v>
      </c>
      <c r="EQ269" s="58">
        <f>+SUM(Tabla1[[#This Row],[EJECUTADO 04]:[EJECUTADO 06]])</f>
        <v>0</v>
      </c>
      <c r="ER269" s="58">
        <f>+SUM(Tabla1[[#This Row],[EJECUTADO 07]:[EJECUTADO 09]])</f>
        <v>0</v>
      </c>
      <c r="ES269" s="58">
        <f>+SUM(Tabla1[[#This Row],[PF OCTUBRE]:[PF DICIEMBRE
]])</f>
        <v>37500</v>
      </c>
      <c r="ET269" s="58">
        <f>+SUM(Tabla1[[#This Row],[EJECUTADO 01]:[EJECUTADO 09]])</f>
        <v>0</v>
      </c>
    </row>
    <row r="270" spans="1:150" x14ac:dyDescent="0.2">
      <c r="A270" s="369">
        <v>2025</v>
      </c>
      <c r="B270" s="369" t="s">
        <v>1969</v>
      </c>
      <c r="C270" s="369" t="s">
        <v>1970</v>
      </c>
      <c r="D270" s="369" t="s">
        <v>1971</v>
      </c>
      <c r="E270" s="369">
        <v>1650</v>
      </c>
      <c r="F270" s="369" t="s">
        <v>1599</v>
      </c>
      <c r="G270" s="369" t="s">
        <v>1999</v>
      </c>
      <c r="H270" s="369" t="s">
        <v>1606</v>
      </c>
      <c r="I270" s="369" t="s">
        <v>2000</v>
      </c>
      <c r="J270" s="369" t="s">
        <v>2062</v>
      </c>
      <c r="K270" s="369" t="s">
        <v>1975</v>
      </c>
      <c r="L270" s="369" t="s">
        <v>2034</v>
      </c>
      <c r="M270" s="369" t="s">
        <v>2063</v>
      </c>
      <c r="N270" s="369">
        <v>1</v>
      </c>
      <c r="O270" s="369" t="s">
        <v>2064</v>
      </c>
      <c r="P270" s="369" t="s">
        <v>2032</v>
      </c>
      <c r="Q270" s="369">
        <v>49</v>
      </c>
      <c r="R270" s="369">
        <v>0</v>
      </c>
      <c r="S270" s="369">
        <v>0</v>
      </c>
      <c r="T270" s="369">
        <v>0</v>
      </c>
      <c r="U270" s="369">
        <v>14</v>
      </c>
      <c r="V270" s="369" t="s">
        <v>1980</v>
      </c>
      <c r="W270" s="369" t="s">
        <v>1981</v>
      </c>
      <c r="X270" s="369" t="s">
        <v>1982</v>
      </c>
      <c r="Y270" s="369" t="s">
        <v>1983</v>
      </c>
      <c r="Z270" s="369" t="s">
        <v>1984</v>
      </c>
      <c r="AA270" s="369" t="s">
        <v>2004</v>
      </c>
      <c r="AB270" s="369" t="s">
        <v>1986</v>
      </c>
      <c r="AC270" s="369" t="s">
        <v>1656</v>
      </c>
      <c r="AD270" s="369" t="s">
        <v>1657</v>
      </c>
      <c r="AE270" s="369" t="s">
        <v>1660</v>
      </c>
      <c r="AF270" s="369" t="s">
        <v>1661</v>
      </c>
      <c r="AG270" s="369" t="s">
        <v>1662</v>
      </c>
      <c r="AH270" s="369">
        <v>269911</v>
      </c>
      <c r="AI270" s="369">
        <v>-98572</v>
      </c>
      <c r="AJ270" s="369">
        <v>171339</v>
      </c>
      <c r="AK270" s="370">
        <v>85368.56</v>
      </c>
      <c r="AL270" s="370">
        <v>29436.7</v>
      </c>
      <c r="AM270" s="370">
        <v>14908.32</v>
      </c>
      <c r="AN270" s="370">
        <v>7264.19</v>
      </c>
      <c r="AO270" s="370">
        <v>7264.19</v>
      </c>
      <c r="AP270" s="370">
        <v>0</v>
      </c>
      <c r="AQ270" s="370">
        <v>0</v>
      </c>
      <c r="AR270" s="370">
        <v>0</v>
      </c>
      <c r="AS270" s="370">
        <v>0</v>
      </c>
      <c r="AT270" s="370">
        <v>0</v>
      </c>
      <c r="AU270" s="370">
        <v>0</v>
      </c>
      <c r="AV270" s="370">
        <v>0</v>
      </c>
      <c r="AW270" s="370">
        <v>0</v>
      </c>
      <c r="AX270" s="370">
        <v>0</v>
      </c>
      <c r="AY270" s="370">
        <v>15399</v>
      </c>
      <c r="AZ270" s="370">
        <v>7264.19</v>
      </c>
      <c r="BA270" s="370">
        <v>7264.19</v>
      </c>
      <c r="BB270" s="370">
        <v>-490.68</v>
      </c>
      <c r="BC270" s="370">
        <v>0</v>
      </c>
      <c r="BD270" s="370">
        <v>0</v>
      </c>
      <c r="BE270" s="370">
        <v>0</v>
      </c>
      <c r="BF270" s="370">
        <v>0</v>
      </c>
      <c r="BG270" s="370">
        <v>0</v>
      </c>
      <c r="BH270" s="370">
        <v>0</v>
      </c>
      <c r="BI270" s="370">
        <v>0</v>
      </c>
      <c r="BJ270" s="370">
        <v>0</v>
      </c>
      <c r="BK270" s="370">
        <v>15399</v>
      </c>
      <c r="BL270" s="370">
        <v>7264.19</v>
      </c>
      <c r="BM270" s="370">
        <v>7264.19</v>
      </c>
      <c r="BN270" s="370">
        <v>-490.68</v>
      </c>
      <c r="BO270" s="370">
        <v>0</v>
      </c>
      <c r="BP270" s="370">
        <v>0</v>
      </c>
      <c r="BQ270" s="370">
        <v>0</v>
      </c>
      <c r="BR270" s="370">
        <v>0</v>
      </c>
      <c r="BS270" s="370">
        <v>0</v>
      </c>
      <c r="BT270" s="370">
        <v>0</v>
      </c>
      <c r="BU270" s="370">
        <v>0</v>
      </c>
      <c r="BV270" s="370">
        <v>0</v>
      </c>
      <c r="BW270" s="370">
        <v>15399</v>
      </c>
      <c r="BX270" s="370">
        <v>7264.19</v>
      </c>
      <c r="BY270" s="370">
        <v>7264.19</v>
      </c>
      <c r="BZ270" s="370">
        <v>0</v>
      </c>
      <c r="CA270" s="370">
        <v>0</v>
      </c>
      <c r="CB270" s="370">
        <v>0</v>
      </c>
      <c r="CC270" s="370">
        <v>0</v>
      </c>
      <c r="CD270" s="370">
        <v>0</v>
      </c>
      <c r="CE270" s="370">
        <v>0</v>
      </c>
      <c r="CF270" s="370">
        <v>0</v>
      </c>
      <c r="CG270" s="370">
        <v>0</v>
      </c>
      <c r="CH270" s="370">
        <v>0</v>
      </c>
      <c r="CI270" s="48" t="s">
        <v>1987</v>
      </c>
      <c r="CJ270" s="48" t="s">
        <v>1990</v>
      </c>
      <c r="CK270" s="48" t="s">
        <v>1990</v>
      </c>
      <c r="CL270" s="48" t="s">
        <v>2010</v>
      </c>
      <c r="CM270" s="48" t="s">
        <v>1990</v>
      </c>
      <c r="CN270" s="48" t="s">
        <v>1990</v>
      </c>
      <c r="CO270" s="10" t="str">
        <f t="shared" si="74"/>
        <v>2.1.1.13.1.1</v>
      </c>
      <c r="CP270" s="10" t="str">
        <f>+VLOOKUP(Tabla1[[#This Row],[ESPECÍFICA]],CLASIFICADOR_,2,0)</f>
        <v>2.1.1.13.1.1 - CONTRATO ADMINISTRATIVO DE SERVICIOS - INDETERMINADO</v>
      </c>
      <c r="CQ270" s="10" t="str">
        <f>+VLOOKUP(Tabla1[[#This Row],[ESPECÍFICA]],CLASIFICADOR_,3,0)</f>
        <v>01.CAS</v>
      </c>
      <c r="CR270" s="10" t="str">
        <f>+VLOOKUP(Tabla1[[#This Row],[ESPECÍFICA]],CLASIFICADOR_,4,0)</f>
        <v xml:space="preserve"> </v>
      </c>
      <c r="CS270" s="10">
        <f>+VLOOKUP(Tabla1[[#This Row],[ESPECÍFICA]],CLASIFICADOR_,5,0)</f>
        <v>0</v>
      </c>
      <c r="CT270" s="5" t="str">
        <f>+VLOOKUP(Tabla1[[#This Row],[ESPECÍFICA]],CLASIFICADOR_,6,0)</f>
        <v>N/R</v>
      </c>
      <c r="CU270" s="10" t="str">
        <f>+VLOOKUP(Tabla1[[#This Row],[ESPECÍFICA]],CLASIFICADOR_,7,0)</f>
        <v>N/R</v>
      </c>
      <c r="CV270" s="10">
        <f>+VLOOKUP(Tabla1[[#This Row],[ESPECÍFICA]],CLASIFICADOR_,8,0)</f>
        <v>0</v>
      </c>
      <c r="CW270" s="113" t="str">
        <f>+CONCATENATE("2.",Tabla1[[#This Row],[generica]])</f>
        <v>2.1.PERSONAL Y OBLIGACIONES SOCIALES</v>
      </c>
      <c r="CX270" s="10" t="str">
        <f t="shared" si="75"/>
        <v>0014-OCI</v>
      </c>
      <c r="CY270" s="5" t="str">
        <f t="shared" si="63"/>
        <v>0014-OCI</v>
      </c>
      <c r="CZ270" t="str">
        <f t="shared" si="76"/>
        <v>0013-OCI</v>
      </c>
      <c r="DA270" s="113" t="str">
        <f>+CONCATENATE(Tabla1[[#This Row],[CC COMPLETO]],Tabla1[[#This Row],[ESPECÍFICA]])</f>
        <v>0014-OCI2.1.1.13.1.1</v>
      </c>
      <c r="DB270" s="11">
        <f t="shared" si="77"/>
        <v>29436.699999999997</v>
      </c>
      <c r="DC270" s="11">
        <f t="shared" si="78"/>
        <v>29436.699999999997</v>
      </c>
      <c r="DD270" s="11">
        <f t="shared" si="79"/>
        <v>29436.699999999997</v>
      </c>
      <c r="DE270" s="11">
        <f t="shared" si="80"/>
        <v>85970.44</v>
      </c>
      <c r="DF270" s="11">
        <f t="shared" si="81"/>
        <v>55931.86</v>
      </c>
      <c r="DG270" s="11">
        <f t="shared" si="82"/>
        <v>0</v>
      </c>
      <c r="DH270" s="11">
        <f t="shared" si="83"/>
        <v>141902.29999999999</v>
      </c>
      <c r="DI270" s="12">
        <f t="shared" si="84"/>
        <v>0.10906076447421556</v>
      </c>
      <c r="DJ270" s="77">
        <f>+SUM(Tabla1[[#This Row],[EJECUTADO 01]:[EJECUTADO 06]])</f>
        <v>29436.699999999997</v>
      </c>
      <c r="DK270" s="78">
        <f>+Tabla1[[#This Row],[mto_devenga_01]]</f>
        <v>15399</v>
      </c>
      <c r="DL270" s="78">
        <f>+Tabla1[[#This Row],[mto_devenga_02]]</f>
        <v>7264.19</v>
      </c>
      <c r="DM270" s="78">
        <f>+Tabla1[[#This Row],[mto_devenga_03]]</f>
        <v>7264.19</v>
      </c>
      <c r="DN270" s="78">
        <f>+Tabla1[[#This Row],[mto_devenga_04]]</f>
        <v>-490.68</v>
      </c>
      <c r="DO270" s="78">
        <f>+Tabla1[[#This Row],[mto_devenga_05]]</f>
        <v>0</v>
      </c>
      <c r="DP270" s="76">
        <f>+Tabla1[[#This Row],[mto_devenga_06]]</f>
        <v>0</v>
      </c>
      <c r="DQ270" s="76">
        <f>+Tabla1[[#This Row],[mto_devenga_07]]</f>
        <v>0</v>
      </c>
      <c r="DR270" s="76">
        <f>+Tabla1[[#This Row],[mto_devenga_08]]</f>
        <v>0</v>
      </c>
      <c r="DS270" s="76">
        <f>+Tabla1[[#This Row],[mto_devenga_09]]</f>
        <v>0</v>
      </c>
      <c r="DT270" s="76">
        <f>IFERROR(VLOOKUP(Tabla1[[#This Row],[COD SE]],PF_OCTUBRE,14,0),"0")</f>
        <v>0</v>
      </c>
      <c r="DU270" s="76">
        <f>IFERROR(VLOOKUP(Tabla1[[#This Row],[COD SE]],PF_OCTUBRE,15,0),"0")</f>
        <v>0</v>
      </c>
      <c r="DV270" s="76">
        <f>IFERROR(VLOOKUP(Tabla1[[#This Row],[COD SE]],PF_OCTUBRE,16,0),"0")</f>
        <v>0</v>
      </c>
      <c r="DW270" s="76">
        <f>+SUM(Tabla1[[#This Row],[EJECUTADO 01]:[PF DICIEMBRE
]])</f>
        <v>29436.699999999997</v>
      </c>
      <c r="DX270" s="76">
        <f>IFERROR(VLOOKUP(Tabla1[[#This Row],[COD SE]],PF_OCTUBRE,18,0),"0")</f>
        <v>0</v>
      </c>
      <c r="DY270" s="76">
        <f>IFERROR(VLOOKUP(Tabla1[[#This Row],[COD SE]],PF_OCTUBRE,19,0),"0")</f>
        <v>141902.30000000002</v>
      </c>
      <c r="DZ270" s="76">
        <f>IFERROR(VLOOKUP(Tabla1[[#This Row],[COD SE]],PF_OCTUBRE,20,0),"0")</f>
        <v>141902.30000000002</v>
      </c>
      <c r="EA270" s="76">
        <f>+Tabla1[[#This Row],[TOTAL EJEC REAL]]+Tabla1[[#This Row],[SALDO FINAL]]</f>
        <v>171339</v>
      </c>
      <c r="EB270" s="76">
        <f>IFERROR(VLOOKUP(Tabla1[[#This Row],[COD SE]],PF_OCTUBRE,22,0),"0")</f>
        <v>141902.30000000002</v>
      </c>
      <c r="EC270" s="76">
        <f>+IFERROR(VLOOKUP(Tabla1[[#This Row],[COD SE]],SALDO_ESC_2,7,0),0)</f>
        <v>0</v>
      </c>
      <c r="ED270" s="76">
        <f>+IFERROR(VLOOKUP(Tabla1[[#This Row],[COD SE]],SALDO_ESC_3,7,0),0)</f>
        <v>141902.30000000002</v>
      </c>
      <c r="EE270" s="76">
        <f>+Tabla1[[#This Row],[mto_pim]]-Tabla1[[#This Row],[TRANSF ESC2 ]]</f>
        <v>171339</v>
      </c>
      <c r="EF270" s="76">
        <f>+Tabla1[[#This Row],[mto_pim]]-Tabla1[[#This Row],[TRANFS ESC 3 ]]</f>
        <v>29436.699999999983</v>
      </c>
      <c r="EG270" s="76">
        <f>+IFERROR(VLOOKUP(Tabla1[[#This Row],[COD SE]],HISTORICO,4,0),0)</f>
        <v>15528.380000000001</v>
      </c>
      <c r="EH270" s="76">
        <f>+IFERROR(VLOOKUP(Tabla1[[#This Row],[COD SE]],HISTORICO,5,0),0)</f>
        <v>15528.380000000001</v>
      </c>
      <c r="EI270" s="76">
        <f>+IFERROR(VLOOKUP(Tabla1[[#This Row],[COD SE]],HISTORICO,6,0),0)</f>
        <v>7264.19</v>
      </c>
      <c r="EJ270" s="76">
        <f>+IFERROR(VLOOKUP(Tabla1[[#This Row],[COD SE]],HISTORICO,7,0),0)</f>
        <v>7264.19</v>
      </c>
      <c r="EK270" s="76">
        <f>+IFERROR(VLOOKUP(Tabla1[[#This Row],[COD SE]],HISTORICO,8,0),0)</f>
        <v>0</v>
      </c>
      <c r="EL270" s="76">
        <f>+IFERROR(VLOOKUP(Tabla1[[#This Row],[COD SE]],HISTORICO,9,0),0)</f>
        <v>0</v>
      </c>
      <c r="EM270" s="76">
        <f>+IFERROR(VLOOKUP(Tabla1[[#This Row],[COD SE]],HISTORICO,10,0),0)</f>
        <v>0</v>
      </c>
      <c r="EN270" s="76">
        <f>+IFERROR(VLOOKUP(Tabla1[[#This Row],[COD SE]],HISTORICO,11,0),0)</f>
        <v>0</v>
      </c>
      <c r="EO270" s="76">
        <f>+IFERROR(VLOOKUP(Tabla1[[#This Row],[COD SE]],HISTORICO,12,0),0)</f>
        <v>0</v>
      </c>
      <c r="EP270" s="58">
        <f>+SUM(Tabla1[[#This Row],[EJECUTADO 01]:[EJECUTADO 03]])</f>
        <v>29927.379999999997</v>
      </c>
      <c r="EQ270" s="58">
        <f>+SUM(Tabla1[[#This Row],[EJECUTADO 04]:[EJECUTADO 06]])</f>
        <v>-490.68</v>
      </c>
      <c r="ER270" s="58">
        <f>+SUM(Tabla1[[#This Row],[EJECUTADO 07]:[EJECUTADO 09]])</f>
        <v>0</v>
      </c>
      <c r="ES270" s="58">
        <f>+SUM(Tabla1[[#This Row],[PF OCTUBRE]:[PF DICIEMBRE
]])</f>
        <v>0</v>
      </c>
      <c r="ET270" s="58">
        <f>+SUM(Tabla1[[#This Row],[EJECUTADO 01]:[EJECUTADO 09]])</f>
        <v>29436.699999999997</v>
      </c>
    </row>
    <row r="271" spans="1:150" x14ac:dyDescent="0.2">
      <c r="A271" s="369">
        <v>2025</v>
      </c>
      <c r="B271" s="369" t="s">
        <v>1969</v>
      </c>
      <c r="C271" s="369" t="s">
        <v>1970</v>
      </c>
      <c r="D271" s="369" t="s">
        <v>1971</v>
      </c>
      <c r="E271" s="369">
        <v>1650</v>
      </c>
      <c r="F271" s="369" t="s">
        <v>1599</v>
      </c>
      <c r="G271" s="369" t="s">
        <v>1999</v>
      </c>
      <c r="H271" s="369" t="s">
        <v>1606</v>
      </c>
      <c r="I271" s="369" t="s">
        <v>2000</v>
      </c>
      <c r="J271" s="369" t="s">
        <v>2062</v>
      </c>
      <c r="K271" s="369" t="s">
        <v>1975</v>
      </c>
      <c r="L271" s="369" t="s">
        <v>2034</v>
      </c>
      <c r="M271" s="369" t="s">
        <v>2063</v>
      </c>
      <c r="N271" s="369">
        <v>1</v>
      </c>
      <c r="O271" s="369" t="s">
        <v>2064</v>
      </c>
      <c r="P271" s="369" t="s">
        <v>2032</v>
      </c>
      <c r="Q271" s="369">
        <v>49</v>
      </c>
      <c r="R271" s="369">
        <v>0</v>
      </c>
      <c r="S271" s="369">
        <v>0</v>
      </c>
      <c r="T271" s="369">
        <v>0</v>
      </c>
      <c r="U271" s="369">
        <v>14</v>
      </c>
      <c r="V271" s="369" t="s">
        <v>1980</v>
      </c>
      <c r="W271" s="369" t="s">
        <v>1981</v>
      </c>
      <c r="X271" s="369" t="s">
        <v>1982</v>
      </c>
      <c r="Y271" s="369" t="s">
        <v>1983</v>
      </c>
      <c r="Z271" s="369" t="s">
        <v>1984</v>
      </c>
      <c r="AA271" s="369" t="s">
        <v>2004</v>
      </c>
      <c r="AB271" s="369" t="s">
        <v>1986</v>
      </c>
      <c r="AC271" s="369" t="s">
        <v>1672</v>
      </c>
      <c r="AD271" s="369" t="s">
        <v>1673</v>
      </c>
      <c r="AE271" s="369" t="s">
        <v>1674</v>
      </c>
      <c r="AF271" s="369" t="s">
        <v>1675</v>
      </c>
      <c r="AG271" s="369" t="s">
        <v>1677</v>
      </c>
      <c r="AH271" s="369">
        <v>3000</v>
      </c>
      <c r="AI271" s="369">
        <v>0</v>
      </c>
      <c r="AJ271" s="369">
        <v>3000</v>
      </c>
      <c r="AK271" s="370">
        <v>0</v>
      </c>
      <c r="AL271" s="370">
        <v>0</v>
      </c>
      <c r="AM271" s="370">
        <v>0</v>
      </c>
      <c r="AN271" s="370">
        <v>0</v>
      </c>
      <c r="AO271" s="370">
        <v>0</v>
      </c>
      <c r="AP271" s="370">
        <v>0</v>
      </c>
      <c r="AQ271" s="370">
        <v>0</v>
      </c>
      <c r="AR271" s="370">
        <v>0</v>
      </c>
      <c r="AS271" s="370">
        <v>0</v>
      </c>
      <c r="AT271" s="370">
        <v>0</v>
      </c>
      <c r="AU271" s="370">
        <v>0</v>
      </c>
      <c r="AV271" s="370">
        <v>0</v>
      </c>
      <c r="AW271" s="370">
        <v>0</v>
      </c>
      <c r="AX271" s="370">
        <v>0</v>
      </c>
      <c r="AY271" s="370">
        <v>0</v>
      </c>
      <c r="AZ271" s="370">
        <v>0</v>
      </c>
      <c r="BA271" s="370">
        <v>0</v>
      </c>
      <c r="BB271" s="370">
        <v>0</v>
      </c>
      <c r="BC271" s="370">
        <v>0</v>
      </c>
      <c r="BD271" s="370">
        <v>0</v>
      </c>
      <c r="BE271" s="370">
        <v>0</v>
      </c>
      <c r="BF271" s="370">
        <v>0</v>
      </c>
      <c r="BG271" s="370">
        <v>0</v>
      </c>
      <c r="BH271" s="370">
        <v>0</v>
      </c>
      <c r="BI271" s="370">
        <v>0</v>
      </c>
      <c r="BJ271" s="370">
        <v>0</v>
      </c>
      <c r="BK271" s="370">
        <v>0</v>
      </c>
      <c r="BL271" s="370">
        <v>0</v>
      </c>
      <c r="BM271" s="370">
        <v>0</v>
      </c>
      <c r="BN271" s="370">
        <v>0</v>
      </c>
      <c r="BO271" s="370">
        <v>0</v>
      </c>
      <c r="BP271" s="370">
        <v>0</v>
      </c>
      <c r="BQ271" s="370">
        <v>0</v>
      </c>
      <c r="BR271" s="370">
        <v>0</v>
      </c>
      <c r="BS271" s="370">
        <v>0</v>
      </c>
      <c r="BT271" s="370">
        <v>0</v>
      </c>
      <c r="BU271" s="370">
        <v>0</v>
      </c>
      <c r="BV271" s="370">
        <v>0</v>
      </c>
      <c r="BW271" s="370">
        <v>0</v>
      </c>
      <c r="BX271" s="370">
        <v>0</v>
      </c>
      <c r="BY271" s="370">
        <v>0</v>
      </c>
      <c r="BZ271" s="370">
        <v>0</v>
      </c>
      <c r="CA271" s="370">
        <v>0</v>
      </c>
      <c r="CB271" s="370">
        <v>0</v>
      </c>
      <c r="CC271" s="370">
        <v>0</v>
      </c>
      <c r="CD271" s="370">
        <v>0</v>
      </c>
      <c r="CE271" s="370">
        <v>0</v>
      </c>
      <c r="CF271" s="370">
        <v>0</v>
      </c>
      <c r="CG271" s="370">
        <v>0</v>
      </c>
      <c r="CH271" s="370">
        <v>0</v>
      </c>
      <c r="CI271" s="48" t="s">
        <v>1987</v>
      </c>
      <c r="CJ271" s="48" t="s">
        <v>1991</v>
      </c>
      <c r="CK271" s="48" t="s">
        <v>1987</v>
      </c>
      <c r="CL271" s="48" t="s">
        <v>1990</v>
      </c>
      <c r="CM271" s="48" t="s">
        <v>1987</v>
      </c>
      <c r="CN271" s="48" t="s">
        <v>1987</v>
      </c>
      <c r="CO271" s="10" t="str">
        <f t="shared" si="74"/>
        <v>2.3.2.1.2.2</v>
      </c>
      <c r="CP271" s="10" t="str">
        <f>+VLOOKUP(Tabla1[[#This Row],[ESPECÍFICA]],CLASIFICADOR_,2,0)</f>
        <v>2.3.2.1.2.2 - VIATICOS Y ASIGNACIONES POR COMISION DE SERVICIO</v>
      </c>
      <c r="CQ271" s="10" t="str">
        <f>+VLOOKUP(Tabla1[[#This Row],[ESPECÍFICA]],CLASIFICADOR_,3,0)</f>
        <v>2.3.2.1 - VIAJES</v>
      </c>
      <c r="CR271" s="10" t="str">
        <f>+VLOOKUP(Tabla1[[#This Row],[ESPECÍFICA]],CLASIFICADOR_,4,0)</f>
        <v>Límite de Gasto</v>
      </c>
      <c r="CS271" s="10" t="str">
        <f>+VLOOKUP(Tabla1[[#This Row],[ESPECÍFICA]],CLASIFICADOR_,5,0)</f>
        <v>10.6 b)</v>
      </c>
      <c r="CT271" s="5" t="str">
        <f>+VLOOKUP(Tabla1[[#This Row],[ESPECÍFICA]],CLASIFICADOR_,6,0)</f>
        <v>N/R</v>
      </c>
      <c r="CU271" s="10" t="str">
        <f>+VLOOKUP(Tabla1[[#This Row],[ESPECÍFICA]],CLASIFICADOR_,7,0)</f>
        <v>N/R</v>
      </c>
      <c r="CV271" s="10">
        <f>+VLOOKUP(Tabla1[[#This Row],[ESPECÍFICA]],CLASIFICADOR_,8,0)</f>
        <v>0</v>
      </c>
      <c r="CW271" s="113" t="str">
        <f>+CONCATENATE("2.",Tabla1[[#This Row],[generica]])</f>
        <v>2.3.BIENES Y SERVICIOS</v>
      </c>
      <c r="CX271" s="10" t="str">
        <f t="shared" si="75"/>
        <v>0014-OCI</v>
      </c>
      <c r="CY271" s="5" t="str">
        <f t="shared" si="63"/>
        <v>0014-OCI</v>
      </c>
      <c r="CZ271" t="str">
        <f t="shared" si="76"/>
        <v>0013-OCI</v>
      </c>
      <c r="DA271" s="113" t="str">
        <f>+CONCATENATE(Tabla1[[#This Row],[CC COMPLETO]],Tabla1[[#This Row],[ESPECÍFICA]])</f>
        <v>0014-OCI2.3.2.1.2.2</v>
      </c>
      <c r="DB271" s="11">
        <f t="shared" si="77"/>
        <v>0</v>
      </c>
      <c r="DC271" s="11">
        <f t="shared" si="78"/>
        <v>0</v>
      </c>
      <c r="DD271" s="11">
        <f t="shared" si="79"/>
        <v>0</v>
      </c>
      <c r="DE271" s="11">
        <f t="shared" si="80"/>
        <v>3000</v>
      </c>
      <c r="DF271" s="11">
        <f t="shared" si="81"/>
        <v>0</v>
      </c>
      <c r="DG271" s="11">
        <f t="shared" si="82"/>
        <v>0</v>
      </c>
      <c r="DH271" s="11">
        <f t="shared" si="83"/>
        <v>3000</v>
      </c>
      <c r="DI271" s="12">
        <f t="shared" si="84"/>
        <v>0</v>
      </c>
      <c r="DJ271" s="77">
        <f>+SUM(Tabla1[[#This Row],[EJECUTADO 01]:[EJECUTADO 06]])</f>
        <v>0</v>
      </c>
      <c r="DK271" s="78">
        <f>+Tabla1[[#This Row],[mto_devenga_01]]</f>
        <v>0</v>
      </c>
      <c r="DL271" s="78">
        <f>+Tabla1[[#This Row],[mto_devenga_02]]</f>
        <v>0</v>
      </c>
      <c r="DM271" s="78">
        <f>+Tabla1[[#This Row],[mto_devenga_03]]</f>
        <v>0</v>
      </c>
      <c r="DN271" s="78">
        <f>+Tabla1[[#This Row],[mto_devenga_04]]</f>
        <v>0</v>
      </c>
      <c r="DO271" s="78">
        <f>+Tabla1[[#This Row],[mto_devenga_05]]</f>
        <v>0</v>
      </c>
      <c r="DP271" s="76">
        <f>+Tabla1[[#This Row],[mto_devenga_06]]</f>
        <v>0</v>
      </c>
      <c r="DQ271" s="76">
        <f>+Tabla1[[#This Row],[mto_devenga_07]]</f>
        <v>0</v>
      </c>
      <c r="DR271" s="76">
        <f>+Tabla1[[#This Row],[mto_devenga_08]]</f>
        <v>0</v>
      </c>
      <c r="DS271" s="76">
        <f>+Tabla1[[#This Row],[mto_devenga_09]]</f>
        <v>0</v>
      </c>
      <c r="DT271" s="76">
        <f>IFERROR(VLOOKUP(Tabla1[[#This Row],[COD SE]],PF_OCTUBRE,14,0),"0")</f>
        <v>0</v>
      </c>
      <c r="DU271" s="76">
        <f>IFERROR(VLOOKUP(Tabla1[[#This Row],[COD SE]],PF_OCTUBRE,15,0),"0")</f>
        <v>0</v>
      </c>
      <c r="DV271" s="76">
        <f>IFERROR(VLOOKUP(Tabla1[[#This Row],[COD SE]],PF_OCTUBRE,16,0),"0")</f>
        <v>3000</v>
      </c>
      <c r="DW271" s="76">
        <f>+SUM(Tabla1[[#This Row],[EJECUTADO 01]:[PF DICIEMBRE
]])</f>
        <v>3000</v>
      </c>
      <c r="DX271" s="76">
        <f>IFERROR(VLOOKUP(Tabla1[[#This Row],[COD SE]],PF_OCTUBRE,18,0),"0")</f>
        <v>0</v>
      </c>
      <c r="DY271" s="76">
        <f>IFERROR(VLOOKUP(Tabla1[[#This Row],[COD SE]],PF_OCTUBRE,19,0),"0")</f>
        <v>0</v>
      </c>
      <c r="DZ271" s="76">
        <f>IFERROR(VLOOKUP(Tabla1[[#This Row],[COD SE]],PF_OCTUBRE,20,0),"0")</f>
        <v>0</v>
      </c>
      <c r="EA271" s="76">
        <f>+Tabla1[[#This Row],[TOTAL EJEC REAL]]+Tabla1[[#This Row],[SALDO FINAL]]</f>
        <v>3000</v>
      </c>
      <c r="EB271" s="76">
        <f>IFERROR(VLOOKUP(Tabla1[[#This Row],[COD SE]],PF_OCTUBRE,22,0),"0")</f>
        <v>3000</v>
      </c>
      <c r="EC271" s="76">
        <f>+IFERROR(VLOOKUP(Tabla1[[#This Row],[COD SE]],SALDO_ESC_2,7,0),0)</f>
        <v>0</v>
      </c>
      <c r="ED271" s="76">
        <f>+IFERROR(VLOOKUP(Tabla1[[#This Row],[COD SE]],SALDO_ESC_3,7,0),0)</f>
        <v>0</v>
      </c>
      <c r="EE271" s="76">
        <f>+Tabla1[[#This Row],[mto_pim]]-Tabla1[[#This Row],[TRANSF ESC2 ]]</f>
        <v>3000</v>
      </c>
      <c r="EF271" s="76">
        <f>+Tabla1[[#This Row],[mto_pim]]-Tabla1[[#This Row],[TRANFS ESC 3 ]]</f>
        <v>3000</v>
      </c>
      <c r="EG271" s="76">
        <f>+IFERROR(VLOOKUP(Tabla1[[#This Row],[COD SE]],HISTORICO,4,0),0)</f>
        <v>0</v>
      </c>
      <c r="EH271" s="76">
        <f>+IFERROR(VLOOKUP(Tabla1[[#This Row],[COD SE]],HISTORICO,5,0),0)</f>
        <v>0</v>
      </c>
      <c r="EI271" s="76">
        <f>+IFERROR(VLOOKUP(Tabla1[[#This Row],[COD SE]],HISTORICO,6,0),0)</f>
        <v>0</v>
      </c>
      <c r="EJ271" s="76">
        <f>+IFERROR(VLOOKUP(Tabla1[[#This Row],[COD SE]],HISTORICO,7,0),0)</f>
        <v>0</v>
      </c>
      <c r="EK271" s="76">
        <f>+IFERROR(VLOOKUP(Tabla1[[#This Row],[COD SE]],HISTORICO,8,0),0)</f>
        <v>0</v>
      </c>
      <c r="EL271" s="76">
        <f>+IFERROR(VLOOKUP(Tabla1[[#This Row],[COD SE]],HISTORICO,9,0),0)</f>
        <v>0</v>
      </c>
      <c r="EM271" s="76">
        <f>+IFERROR(VLOOKUP(Tabla1[[#This Row],[COD SE]],HISTORICO,10,0),0)</f>
        <v>0</v>
      </c>
      <c r="EN271" s="76">
        <f>+IFERROR(VLOOKUP(Tabla1[[#This Row],[COD SE]],HISTORICO,11,0),0)</f>
        <v>0</v>
      </c>
      <c r="EO271" s="76">
        <f>+IFERROR(VLOOKUP(Tabla1[[#This Row],[COD SE]],HISTORICO,12,0),0)</f>
        <v>0</v>
      </c>
      <c r="EP271" s="58">
        <f>+SUM(Tabla1[[#This Row],[EJECUTADO 01]:[EJECUTADO 03]])</f>
        <v>0</v>
      </c>
      <c r="EQ271" s="58">
        <f>+SUM(Tabla1[[#This Row],[EJECUTADO 04]:[EJECUTADO 06]])</f>
        <v>0</v>
      </c>
      <c r="ER271" s="58">
        <f>+SUM(Tabla1[[#This Row],[EJECUTADO 07]:[EJECUTADO 09]])</f>
        <v>0</v>
      </c>
      <c r="ES271" s="58">
        <f>+SUM(Tabla1[[#This Row],[PF OCTUBRE]:[PF DICIEMBRE
]])</f>
        <v>3000</v>
      </c>
      <c r="ET271" s="58">
        <f>+SUM(Tabla1[[#This Row],[EJECUTADO 01]:[EJECUTADO 09]])</f>
        <v>0</v>
      </c>
    </row>
    <row r="272" spans="1:150" x14ac:dyDescent="0.2">
      <c r="A272" s="369">
        <v>2025</v>
      </c>
      <c r="B272" s="369" t="s">
        <v>1969</v>
      </c>
      <c r="C272" s="369" t="s">
        <v>1970</v>
      </c>
      <c r="D272" s="369" t="s">
        <v>1971</v>
      </c>
      <c r="E272" s="369">
        <v>1650</v>
      </c>
      <c r="F272" s="369" t="s">
        <v>1599</v>
      </c>
      <c r="G272" s="369" t="s">
        <v>1999</v>
      </c>
      <c r="H272" s="369" t="s">
        <v>1606</v>
      </c>
      <c r="I272" s="369" t="s">
        <v>2000</v>
      </c>
      <c r="J272" s="369" t="s">
        <v>2062</v>
      </c>
      <c r="K272" s="369" t="s">
        <v>1975</v>
      </c>
      <c r="L272" s="369" t="s">
        <v>2034</v>
      </c>
      <c r="M272" s="369" t="s">
        <v>2063</v>
      </c>
      <c r="N272" s="369">
        <v>1</v>
      </c>
      <c r="O272" s="369" t="s">
        <v>2064</v>
      </c>
      <c r="P272" s="369" t="s">
        <v>2032</v>
      </c>
      <c r="Q272" s="369">
        <v>49</v>
      </c>
      <c r="R272" s="369">
        <v>0</v>
      </c>
      <c r="S272" s="369">
        <v>0</v>
      </c>
      <c r="T272" s="369">
        <v>0</v>
      </c>
      <c r="U272" s="369">
        <v>14</v>
      </c>
      <c r="V272" s="369" t="s">
        <v>1980</v>
      </c>
      <c r="W272" s="369" t="s">
        <v>1981</v>
      </c>
      <c r="X272" s="369" t="s">
        <v>1982</v>
      </c>
      <c r="Y272" s="369" t="s">
        <v>1983</v>
      </c>
      <c r="Z272" s="369" t="s">
        <v>1984</v>
      </c>
      <c r="AA272" s="369" t="s">
        <v>2004</v>
      </c>
      <c r="AB272" s="369" t="s">
        <v>1986</v>
      </c>
      <c r="AC272" s="369" t="s">
        <v>1656</v>
      </c>
      <c r="AD272" s="369" t="s">
        <v>1668</v>
      </c>
      <c r="AE272" s="369" t="s">
        <v>1669</v>
      </c>
      <c r="AF272" s="369" t="s">
        <v>1669</v>
      </c>
      <c r="AG272" s="369" t="s">
        <v>1671</v>
      </c>
      <c r="AH272" s="369">
        <v>12515</v>
      </c>
      <c r="AI272" s="369">
        <v>-4713</v>
      </c>
      <c r="AJ272" s="369">
        <v>7802</v>
      </c>
      <c r="AK272" s="370">
        <v>7800.48</v>
      </c>
      <c r="AL272" s="370">
        <v>7800.48</v>
      </c>
      <c r="AM272" s="370">
        <v>650.04</v>
      </c>
      <c r="AN272" s="370">
        <v>433.36</v>
      </c>
      <c r="AO272" s="370">
        <v>433.36</v>
      </c>
      <c r="AP272" s="370">
        <v>433.36</v>
      </c>
      <c r="AQ272" s="370">
        <v>433.36</v>
      </c>
      <c r="AR272" s="370">
        <v>216.68</v>
      </c>
      <c r="AS272" s="370">
        <v>216.68</v>
      </c>
      <c r="AT272" s="370">
        <v>216.68</v>
      </c>
      <c r="AU272" s="370">
        <v>216.68</v>
      </c>
      <c r="AV272" s="370">
        <v>216.68</v>
      </c>
      <c r="AW272" s="370">
        <v>0</v>
      </c>
      <c r="AX272" s="370">
        <v>0</v>
      </c>
      <c r="AY272" s="370">
        <v>650.04</v>
      </c>
      <c r="AZ272" s="370">
        <v>433.36</v>
      </c>
      <c r="BA272" s="370">
        <v>433.36</v>
      </c>
      <c r="BB272" s="370">
        <v>433.36</v>
      </c>
      <c r="BC272" s="370">
        <v>433.36</v>
      </c>
      <c r="BD272" s="370">
        <v>216.68</v>
      </c>
      <c r="BE272" s="370">
        <v>216.68</v>
      </c>
      <c r="BF272" s="370">
        <v>216.68</v>
      </c>
      <c r="BG272" s="370">
        <v>216.68</v>
      </c>
      <c r="BH272" s="370">
        <v>216.68</v>
      </c>
      <c r="BI272" s="370">
        <v>0</v>
      </c>
      <c r="BJ272" s="370">
        <v>0</v>
      </c>
      <c r="BK272" s="370">
        <v>650.04</v>
      </c>
      <c r="BL272" s="370">
        <v>433.36</v>
      </c>
      <c r="BM272" s="370">
        <v>433.36</v>
      </c>
      <c r="BN272" s="370">
        <v>433.36</v>
      </c>
      <c r="BO272" s="370">
        <v>433.36</v>
      </c>
      <c r="BP272" s="370">
        <v>216.68</v>
      </c>
      <c r="BQ272" s="370">
        <v>216.68</v>
      </c>
      <c r="BR272" s="370">
        <v>216.68</v>
      </c>
      <c r="BS272" s="370">
        <v>216.68</v>
      </c>
      <c r="BT272" s="370">
        <v>216.68</v>
      </c>
      <c r="BU272" s="370">
        <v>0</v>
      </c>
      <c r="BV272" s="370">
        <v>0</v>
      </c>
      <c r="BW272" s="370">
        <v>650.04</v>
      </c>
      <c r="BX272" s="370">
        <v>433.36</v>
      </c>
      <c r="BY272" s="370">
        <v>433.36</v>
      </c>
      <c r="BZ272" s="370">
        <v>433.36</v>
      </c>
      <c r="CA272" s="370">
        <v>433.36</v>
      </c>
      <c r="CB272" s="370">
        <v>216.68</v>
      </c>
      <c r="CC272" s="370">
        <v>216.68</v>
      </c>
      <c r="CD272" s="370">
        <v>216.68</v>
      </c>
      <c r="CE272" s="370">
        <v>216.68</v>
      </c>
      <c r="CF272" s="370">
        <v>216.68</v>
      </c>
      <c r="CG272" s="370">
        <v>0</v>
      </c>
      <c r="CH272" s="370">
        <v>0</v>
      </c>
      <c r="CI272" s="48" t="s">
        <v>1987</v>
      </c>
      <c r="CJ272" s="48" t="s">
        <v>1990</v>
      </c>
      <c r="CK272" s="48" t="s">
        <v>1991</v>
      </c>
      <c r="CL272" s="48" t="s">
        <v>1990</v>
      </c>
      <c r="CM272" s="48" t="s">
        <v>1990</v>
      </c>
      <c r="CN272" s="48" t="s">
        <v>2014</v>
      </c>
      <c r="CO272" s="48" t="str">
        <f>+CONCATENATE(CI272,".",CJ272,".",CK272,".",CL272,".",CM272,".",CN272)</f>
        <v>2.1.3.1.1.15</v>
      </c>
      <c r="CP272" s="48" t="str">
        <f>+VLOOKUP(Tabla1[[#This Row],[ESPECÍFICA]],CLASIFICADOR_,2,0)</f>
        <v>2.1.3.1.1.15 - CONTRIBUCIONES A ESSALUD DE CONTRATO ADMINISTRATIVO DE SERVICIOS</v>
      </c>
      <c r="CQ272" s="48" t="str">
        <f>+VLOOKUP(Tabla1[[#This Row],[ESPECÍFICA]],CLASIFICADOR_,3,0)</f>
        <v>01.CAS</v>
      </c>
      <c r="CR272" s="48" t="str">
        <f>+VLOOKUP(Tabla1[[#This Row],[ESPECÍFICA]],CLASIFICADOR_,4,0)</f>
        <v xml:space="preserve"> </v>
      </c>
      <c r="CS272" s="48">
        <f>+VLOOKUP(Tabla1[[#This Row],[ESPECÍFICA]],CLASIFICADOR_,5,0)</f>
        <v>0</v>
      </c>
      <c r="CT272" s="113" t="str">
        <f>+VLOOKUP(Tabla1[[#This Row],[ESPECÍFICA]],CLASIFICADOR_,6,0)</f>
        <v>N/R</v>
      </c>
      <c r="CU272" s="48" t="str">
        <f>+VLOOKUP(Tabla1[[#This Row],[ESPECÍFICA]],CLASIFICADOR_,7,0)</f>
        <v>N/R</v>
      </c>
      <c r="CV272" s="48">
        <f>+VLOOKUP(Tabla1[[#This Row],[ESPECÍFICA]],CLASIFICADOR_,8,0)</f>
        <v>0</v>
      </c>
      <c r="CW272" s="113" t="str">
        <f>+CONCATENATE("2.",Tabla1[[#This Row],[generica]])</f>
        <v>2.1.PERSONAL Y OBLIGACIONES SOCIALES</v>
      </c>
      <c r="CX272" s="48" t="str">
        <f t="shared" si="75"/>
        <v>0014-OCI</v>
      </c>
      <c r="CY272" s="113" t="str">
        <f t="shared" si="63"/>
        <v>0014-OCI</v>
      </c>
      <c r="CZ272" s="20" t="str">
        <f t="shared" si="76"/>
        <v>0013-OCI</v>
      </c>
      <c r="DA272" s="113" t="str">
        <f>+CONCATENATE(Tabla1[[#This Row],[CC COMPLETO]],Tabla1[[#This Row],[ESPECÍFICA]])</f>
        <v>0014-OCI2.1.3.1.1.15</v>
      </c>
      <c r="DB272" s="49">
        <f>SUM(AM272:AX272)</f>
        <v>3466.8799999999997</v>
      </c>
      <c r="DC272" s="49">
        <f>+SUM(AY272:BJ272)</f>
        <v>3466.8799999999997</v>
      </c>
      <c r="DD272" s="49">
        <f>+SUM(BK272:BV272)</f>
        <v>3466.8799999999997</v>
      </c>
      <c r="DE272" s="49">
        <f>+AJ272-AK272</f>
        <v>1.5200000000004366</v>
      </c>
      <c r="DF272" s="49">
        <f>+AK272-AL272</f>
        <v>0</v>
      </c>
      <c r="DG272" s="49">
        <f>+AL272-DC272</f>
        <v>4333.6000000000004</v>
      </c>
      <c r="DH272" s="49">
        <f>+AJ272-DC272</f>
        <v>4335.1200000000008</v>
      </c>
      <c r="DI272" s="50">
        <f>+IFERROR((DC272/AH272),0)</f>
        <v>0.27701797842588893</v>
      </c>
      <c r="DJ272" s="78">
        <f>+SUM(Tabla1[[#This Row],[EJECUTADO 01]:[EJECUTADO 06]])</f>
        <v>2600.1600000000003</v>
      </c>
      <c r="DK272" s="78">
        <f>+Tabla1[[#This Row],[mto_devenga_01]]</f>
        <v>650.04</v>
      </c>
      <c r="DL272" s="78">
        <f>+Tabla1[[#This Row],[mto_devenga_02]]</f>
        <v>433.36</v>
      </c>
      <c r="DM272" s="78">
        <f>+Tabla1[[#This Row],[mto_devenga_03]]</f>
        <v>433.36</v>
      </c>
      <c r="DN272" s="78">
        <f>+Tabla1[[#This Row],[mto_devenga_04]]</f>
        <v>433.36</v>
      </c>
      <c r="DO272" s="78">
        <f>+Tabla1[[#This Row],[mto_devenga_05]]</f>
        <v>433.36</v>
      </c>
      <c r="DP272" s="76">
        <f>+Tabla1[[#This Row],[mto_devenga_06]]</f>
        <v>216.68</v>
      </c>
      <c r="DQ272" s="76">
        <f>+Tabla1[[#This Row],[mto_devenga_07]]</f>
        <v>216.68</v>
      </c>
      <c r="DR272" s="76">
        <f>+Tabla1[[#This Row],[mto_devenga_08]]</f>
        <v>216.68</v>
      </c>
      <c r="DS272" s="76">
        <f>+Tabla1[[#This Row],[mto_devenga_09]]</f>
        <v>216.68</v>
      </c>
      <c r="DT272" s="76">
        <f>IFERROR(VLOOKUP(Tabla1[[#This Row],[COD SE]],PF_OCTUBRE,14,0),"0")</f>
        <v>216.68</v>
      </c>
      <c r="DU272" s="76">
        <f>IFERROR(VLOOKUP(Tabla1[[#This Row],[COD SE]],PF_OCTUBRE,15,0),"0")</f>
        <v>216.68</v>
      </c>
      <c r="DV272" s="76">
        <f>IFERROR(VLOOKUP(Tabla1[[#This Row],[COD SE]],PF_OCTUBRE,16,0),"0")</f>
        <v>216.68</v>
      </c>
      <c r="DW272" s="76">
        <f>+SUM(Tabla1[[#This Row],[EJECUTADO 01]:[PF DICIEMBRE
]])</f>
        <v>3900.2399999999993</v>
      </c>
      <c r="DX272" s="76">
        <f>IFERROR(VLOOKUP(Tabla1[[#This Row],[COD SE]],PF_OCTUBRE,18,0),"0")</f>
        <v>0</v>
      </c>
      <c r="DY272" s="76">
        <f>IFERROR(VLOOKUP(Tabla1[[#This Row],[COD SE]],PF_OCTUBRE,19,0),"0")</f>
        <v>3901.76</v>
      </c>
      <c r="DZ272" s="76">
        <f>IFERROR(VLOOKUP(Tabla1[[#This Row],[COD SE]],PF_OCTUBRE,20,0),"0")</f>
        <v>3901.76</v>
      </c>
      <c r="EA272" s="76">
        <f>+Tabla1[[#This Row],[TOTAL EJEC REAL]]+Tabla1[[#This Row],[SALDO FINAL]]</f>
        <v>7802</v>
      </c>
      <c r="EB272" s="76">
        <f>IFERROR(VLOOKUP(Tabla1[[#This Row],[COD SE]],PF_OCTUBRE,22,0),"0")</f>
        <v>4118.4400000000005</v>
      </c>
      <c r="EC272" s="76">
        <f>+IFERROR(VLOOKUP(Tabla1[[#This Row],[COD SE]],SALDO_ESC_2,7,0),0)</f>
        <v>0</v>
      </c>
      <c r="ED272" s="76">
        <f>+IFERROR(VLOOKUP(Tabla1[[#This Row],[COD SE]],SALDO_ESC_3,7,0),0)</f>
        <v>3901.76</v>
      </c>
      <c r="EE272" s="76">
        <f>+Tabla1[[#This Row],[mto_pim]]-Tabla1[[#This Row],[TRANSF ESC2 ]]</f>
        <v>7802</v>
      </c>
      <c r="EF272" s="76">
        <f>+Tabla1[[#This Row],[mto_pim]]-Tabla1[[#This Row],[TRANFS ESC 3 ]]</f>
        <v>3900.24</v>
      </c>
      <c r="EG272" s="76">
        <f>+IFERROR(VLOOKUP(Tabla1[[#This Row],[COD SE]],HISTORICO,4,0),0)</f>
        <v>650.04</v>
      </c>
      <c r="EH272" s="76">
        <f>+IFERROR(VLOOKUP(Tabla1[[#This Row],[COD SE]],HISTORICO,5,0),0)</f>
        <v>650.04</v>
      </c>
      <c r="EI272" s="76">
        <f>+IFERROR(VLOOKUP(Tabla1[[#This Row],[COD SE]],HISTORICO,6,0),0)</f>
        <v>433.36</v>
      </c>
      <c r="EJ272" s="76">
        <f>+IFERROR(VLOOKUP(Tabla1[[#This Row],[COD SE]],HISTORICO,7,0),0)</f>
        <v>433.36</v>
      </c>
      <c r="EK272" s="76">
        <f>+IFERROR(VLOOKUP(Tabla1[[#This Row],[COD SE]],HISTORICO,8,0),0)</f>
        <v>216.68</v>
      </c>
      <c r="EL272" s="76">
        <f>+IFERROR(VLOOKUP(Tabla1[[#This Row],[COD SE]],HISTORICO,9,0),0)</f>
        <v>216.68</v>
      </c>
      <c r="EM272" s="76">
        <f>+IFERROR(VLOOKUP(Tabla1[[#This Row],[COD SE]],HISTORICO,10,0),0)</f>
        <v>216.68</v>
      </c>
      <c r="EN272" s="76">
        <f>+IFERROR(VLOOKUP(Tabla1[[#This Row],[COD SE]],HISTORICO,11,0),0)</f>
        <v>216.68</v>
      </c>
      <c r="EO272" s="76">
        <f>+IFERROR(VLOOKUP(Tabla1[[#This Row],[COD SE]],HISTORICO,12,0),0)</f>
        <v>216.68</v>
      </c>
      <c r="EP272" s="58">
        <f>+SUM(Tabla1[[#This Row],[EJECUTADO 01]:[EJECUTADO 03]])</f>
        <v>1516.7600000000002</v>
      </c>
      <c r="EQ272" s="58">
        <f>+SUM(Tabla1[[#This Row],[EJECUTADO 04]:[EJECUTADO 06]])</f>
        <v>1083.4000000000001</v>
      </c>
      <c r="ER272" s="58">
        <f>+SUM(Tabla1[[#This Row],[EJECUTADO 07]:[EJECUTADO 09]])</f>
        <v>650.04</v>
      </c>
      <c r="ES272" s="58">
        <f>+SUM(Tabla1[[#This Row],[PF OCTUBRE]:[PF DICIEMBRE
]])</f>
        <v>650.04</v>
      </c>
      <c r="ET272" s="58">
        <f>+SUM(Tabla1[[#This Row],[EJECUTADO 01]:[EJECUTADO 09]])</f>
        <v>3250.2</v>
      </c>
    </row>
    <row r="273" spans="1:150" x14ac:dyDescent="0.2">
      <c r="A273" s="369">
        <v>2025</v>
      </c>
      <c r="B273" s="369" t="s">
        <v>1969</v>
      </c>
      <c r="C273" s="369" t="s">
        <v>1970</v>
      </c>
      <c r="D273" s="369" t="s">
        <v>1971</v>
      </c>
      <c r="E273" s="369">
        <v>1650</v>
      </c>
      <c r="F273" s="369" t="s">
        <v>1601</v>
      </c>
      <c r="G273" s="369" t="s">
        <v>1999</v>
      </c>
      <c r="H273" s="369" t="s">
        <v>1606</v>
      </c>
      <c r="I273" s="369" t="s">
        <v>2000</v>
      </c>
      <c r="J273" s="369" t="s">
        <v>2065</v>
      </c>
      <c r="K273" s="369" t="s">
        <v>1975</v>
      </c>
      <c r="L273" s="369" t="s">
        <v>2034</v>
      </c>
      <c r="M273" s="369" t="s">
        <v>2035</v>
      </c>
      <c r="N273" s="369">
        <v>1</v>
      </c>
      <c r="O273" s="369" t="s">
        <v>2066</v>
      </c>
      <c r="P273" s="369" t="s">
        <v>2032</v>
      </c>
      <c r="Q273" s="369">
        <v>57</v>
      </c>
      <c r="R273" s="369">
        <v>0</v>
      </c>
      <c r="S273" s="369">
        <v>0</v>
      </c>
      <c r="T273" s="369">
        <v>0</v>
      </c>
      <c r="U273" s="369">
        <v>15</v>
      </c>
      <c r="V273" s="369" t="s">
        <v>1980</v>
      </c>
      <c r="W273" s="369" t="s">
        <v>1981</v>
      </c>
      <c r="X273" s="369" t="s">
        <v>1982</v>
      </c>
      <c r="Y273" s="369" t="s">
        <v>1983</v>
      </c>
      <c r="Z273" s="369" t="s">
        <v>1984</v>
      </c>
      <c r="AA273" s="369" t="s">
        <v>2004</v>
      </c>
      <c r="AB273" s="369" t="s">
        <v>1986</v>
      </c>
      <c r="AC273" s="369" t="s">
        <v>1656</v>
      </c>
      <c r="AD273" s="369" t="s">
        <v>2006</v>
      </c>
      <c r="AE273" s="369" t="s">
        <v>2007</v>
      </c>
      <c r="AF273" s="369" t="s">
        <v>2007</v>
      </c>
      <c r="AG273" s="369" t="s">
        <v>2015</v>
      </c>
      <c r="AH273" s="369">
        <v>0</v>
      </c>
      <c r="AI273" s="369">
        <v>19460</v>
      </c>
      <c r="AJ273" s="369">
        <v>19460</v>
      </c>
      <c r="AK273" s="370">
        <v>19460</v>
      </c>
      <c r="AL273" s="370">
        <v>19460</v>
      </c>
      <c r="AM273" s="370">
        <v>0</v>
      </c>
      <c r="AN273" s="370">
        <v>0</v>
      </c>
      <c r="AO273" s="370">
        <v>0</v>
      </c>
      <c r="AP273" s="370">
        <v>17498.330000000002</v>
      </c>
      <c r="AQ273" s="370">
        <v>1958.39</v>
      </c>
      <c r="AR273" s="370">
        <v>0</v>
      </c>
      <c r="AS273" s="370">
        <v>0</v>
      </c>
      <c r="AT273" s="370">
        <v>0</v>
      </c>
      <c r="AU273" s="370">
        <v>0</v>
      </c>
      <c r="AV273" s="370">
        <v>0</v>
      </c>
      <c r="AW273" s="370">
        <v>0</v>
      </c>
      <c r="AX273" s="370">
        <v>0</v>
      </c>
      <c r="AY273" s="370">
        <v>0</v>
      </c>
      <c r="AZ273" s="370">
        <v>0</v>
      </c>
      <c r="BA273" s="370">
        <v>0</v>
      </c>
      <c r="BB273" s="370">
        <v>17498.330000000002</v>
      </c>
      <c r="BC273" s="370">
        <v>1958.39</v>
      </c>
      <c r="BD273" s="370">
        <v>0</v>
      </c>
      <c r="BE273" s="370">
        <v>0</v>
      </c>
      <c r="BF273" s="370">
        <v>0</v>
      </c>
      <c r="BG273" s="370">
        <v>0</v>
      </c>
      <c r="BH273" s="370">
        <v>0</v>
      </c>
      <c r="BI273" s="370">
        <v>0</v>
      </c>
      <c r="BJ273" s="370">
        <v>0</v>
      </c>
      <c r="BK273" s="370">
        <v>0</v>
      </c>
      <c r="BL273" s="370">
        <v>0</v>
      </c>
      <c r="BM273" s="370">
        <v>0</v>
      </c>
      <c r="BN273" s="370">
        <v>17498.330000000002</v>
      </c>
      <c r="BO273" s="370">
        <v>1958.39</v>
      </c>
      <c r="BP273" s="370">
        <v>0</v>
      </c>
      <c r="BQ273" s="370">
        <v>0</v>
      </c>
      <c r="BR273" s="370">
        <v>0</v>
      </c>
      <c r="BS273" s="370">
        <v>0</v>
      </c>
      <c r="BT273" s="370">
        <v>0</v>
      </c>
      <c r="BU273" s="370">
        <v>0</v>
      </c>
      <c r="BV273" s="370">
        <v>0</v>
      </c>
      <c r="BW273" s="370">
        <v>0</v>
      </c>
      <c r="BX273" s="370">
        <v>0</v>
      </c>
      <c r="BY273" s="370">
        <v>0</v>
      </c>
      <c r="BZ273" s="370">
        <v>14471.5</v>
      </c>
      <c r="CA273" s="370">
        <v>1958.39</v>
      </c>
      <c r="CB273" s="370">
        <v>0</v>
      </c>
      <c r="CC273" s="370">
        <v>0</v>
      </c>
      <c r="CD273" s="370">
        <v>0</v>
      </c>
      <c r="CE273" s="370">
        <v>0</v>
      </c>
      <c r="CF273" s="370">
        <v>0</v>
      </c>
      <c r="CG273" s="370">
        <v>0</v>
      </c>
      <c r="CH273" s="370">
        <v>0</v>
      </c>
      <c r="CI273" s="48" t="s">
        <v>1987</v>
      </c>
      <c r="CJ273" s="48" t="s">
        <v>1990</v>
      </c>
      <c r="CK273" s="48" t="s">
        <v>1993</v>
      </c>
      <c r="CL273" s="48" t="s">
        <v>1990</v>
      </c>
      <c r="CM273" s="48" t="s">
        <v>1990</v>
      </c>
      <c r="CN273" s="48" t="s">
        <v>1989</v>
      </c>
      <c r="CO273" s="10" t="str">
        <f>+CONCATENATE(CI273,".",CJ273,".",CK273,".",CL273,".",CM273,".",CN273)</f>
        <v>2.1.4.1.1.7</v>
      </c>
      <c r="CP273" s="10" t="str">
        <f>+VLOOKUP(Tabla1[[#This Row],[ESPECÍFICA]],CLASIFICADOR_,2,0)</f>
        <v>2.1.4.1.1.7 - VACACIONES TRUNCAS PERSONAL CAS</v>
      </c>
      <c r="CQ273" s="10" t="str">
        <f>+VLOOKUP(Tabla1[[#This Row],[ESPECÍFICA]],CLASIFICADOR_,3,0)</f>
        <v>01.CAS</v>
      </c>
      <c r="CR273" s="10" t="str">
        <f>+VLOOKUP(Tabla1[[#This Row],[ESPECÍFICA]],CLASIFICADOR_,4,0)</f>
        <v xml:space="preserve"> </v>
      </c>
      <c r="CS273" s="10">
        <f>+VLOOKUP(Tabla1[[#This Row],[ESPECÍFICA]],CLASIFICADOR_,5,0)</f>
        <v>0</v>
      </c>
      <c r="CT273" s="5" t="str">
        <f>+VLOOKUP(Tabla1[[#This Row],[ESPECÍFICA]],CLASIFICADOR_,6,0)</f>
        <v>N/R</v>
      </c>
      <c r="CU273" s="10" t="str">
        <f>+VLOOKUP(Tabla1[[#This Row],[ESPECÍFICA]],CLASIFICADOR_,7,0)</f>
        <v>N/R</v>
      </c>
      <c r="CV273" s="10">
        <f>+VLOOKUP(Tabla1[[#This Row],[ESPECÍFICA]],CLASIFICADOR_,8,0)</f>
        <v>0</v>
      </c>
      <c r="CW273" s="113" t="str">
        <f>+CONCATENATE("2.",Tabla1[[#This Row],[generica]])</f>
        <v>2.1.PERSONAL Y OBLIGACIONES SOCIALES</v>
      </c>
      <c r="CX273" s="10" t="str">
        <f t="shared" si="75"/>
        <v>0015-DCEME</v>
      </c>
      <c r="CY273" s="5" t="str">
        <f t="shared" si="63"/>
        <v>0015-DCEME (EX DCC)</v>
      </c>
      <c r="CZ273" t="str">
        <f t="shared" si="76"/>
        <v>0015-DCEME</v>
      </c>
      <c r="DA273" s="113" t="str">
        <f>+CONCATENATE(Tabla1[[#This Row],[CC COMPLETO]],Tabla1[[#This Row],[ESPECÍFICA]])</f>
        <v>0015-DCEME2.1.4.1.1.7</v>
      </c>
      <c r="DB273" s="11">
        <f>SUM(AM273:AX273)</f>
        <v>19456.72</v>
      </c>
      <c r="DC273" s="11">
        <f>+SUM(AY273:BJ273)</f>
        <v>19456.72</v>
      </c>
      <c r="DD273" s="11">
        <f>+SUM(BK273:BV273)</f>
        <v>19456.72</v>
      </c>
      <c r="DE273" s="11">
        <f>+AJ273-AK273</f>
        <v>0</v>
      </c>
      <c r="DF273" s="11">
        <f>+AK273-AL273</f>
        <v>0</v>
      </c>
      <c r="DG273" s="11">
        <f>+AL273-DC273</f>
        <v>3.2799999999988358</v>
      </c>
      <c r="DH273" s="11">
        <f>+AJ273-DC273</f>
        <v>3.2799999999988358</v>
      </c>
      <c r="DI273" s="12">
        <f>+IFERROR((DC273/AH273),0)</f>
        <v>0</v>
      </c>
      <c r="DJ273" s="77">
        <f>+SUM(Tabla1[[#This Row],[EJECUTADO 01]:[EJECUTADO 06]])</f>
        <v>19456.72</v>
      </c>
      <c r="DK273" s="78">
        <f>+Tabla1[[#This Row],[mto_devenga_01]]</f>
        <v>0</v>
      </c>
      <c r="DL273" s="78">
        <f>+Tabla1[[#This Row],[mto_devenga_02]]</f>
        <v>0</v>
      </c>
      <c r="DM273" s="78">
        <f>+Tabla1[[#This Row],[mto_devenga_03]]</f>
        <v>0</v>
      </c>
      <c r="DN273" s="78">
        <f>+Tabla1[[#This Row],[mto_devenga_04]]</f>
        <v>17498.330000000002</v>
      </c>
      <c r="DO273" s="78">
        <f>+Tabla1[[#This Row],[mto_devenga_05]]</f>
        <v>1958.39</v>
      </c>
      <c r="DP273" s="76">
        <f>+Tabla1[[#This Row],[mto_devenga_06]]</f>
        <v>0</v>
      </c>
      <c r="DQ273" s="76">
        <f>+Tabla1[[#This Row],[mto_devenga_07]]</f>
        <v>0</v>
      </c>
      <c r="DR273" s="76">
        <f>+Tabla1[[#This Row],[mto_devenga_08]]</f>
        <v>0</v>
      </c>
      <c r="DS273" s="76">
        <f>+Tabla1[[#This Row],[mto_devenga_09]]</f>
        <v>0</v>
      </c>
      <c r="DT273" s="76">
        <f>IFERROR(VLOOKUP(Tabla1[[#This Row],[COD SE]],PF_OCTUBRE,14,0),"0")</f>
        <v>0</v>
      </c>
      <c r="DU273" s="76">
        <f>IFERROR(VLOOKUP(Tabla1[[#This Row],[COD SE]],PF_OCTUBRE,15,0),"0")</f>
        <v>0</v>
      </c>
      <c r="DV273" s="76">
        <f>IFERROR(VLOOKUP(Tabla1[[#This Row],[COD SE]],PF_OCTUBRE,16,0),"0")</f>
        <v>0</v>
      </c>
      <c r="DW273" s="76">
        <f>+SUM(Tabla1[[#This Row],[EJECUTADO 01]:[PF DICIEMBRE
]])</f>
        <v>19456.72</v>
      </c>
      <c r="DX273" s="76">
        <f>IFERROR(VLOOKUP(Tabla1[[#This Row],[COD SE]],PF_OCTUBRE,18,0),"0")</f>
        <v>0</v>
      </c>
      <c r="DY273" s="76">
        <f>IFERROR(VLOOKUP(Tabla1[[#This Row],[COD SE]],PF_OCTUBRE,19,0),"0")</f>
        <v>3.28</v>
      </c>
      <c r="DZ273" s="76">
        <f>IFERROR(VLOOKUP(Tabla1[[#This Row],[COD SE]],PF_OCTUBRE,20,0),"0")</f>
        <v>3.28</v>
      </c>
      <c r="EA273" s="76">
        <f>+Tabla1[[#This Row],[TOTAL EJEC REAL]]+Tabla1[[#This Row],[SALDO FINAL]]</f>
        <v>19460</v>
      </c>
      <c r="EB273" s="76">
        <f>IFERROR(VLOOKUP(Tabla1[[#This Row],[COD SE]],PF_OCTUBRE,22,0),"0")</f>
        <v>3.28</v>
      </c>
      <c r="EC273" s="76">
        <f>+IFERROR(VLOOKUP(Tabla1[[#This Row],[COD SE]],SALDO_ESC_2,7,0),0)</f>
        <v>0</v>
      </c>
      <c r="ED273" s="76">
        <f>+IFERROR(VLOOKUP(Tabla1[[#This Row],[COD SE]],SALDO_ESC_3,7,0),0)</f>
        <v>3.28</v>
      </c>
      <c r="EE273" s="76">
        <f>+Tabla1[[#This Row],[mto_pim]]-Tabla1[[#This Row],[TRANSF ESC2 ]]</f>
        <v>19460</v>
      </c>
      <c r="EF273" s="76">
        <f>+Tabla1[[#This Row],[mto_pim]]-Tabla1[[#This Row],[TRANFS ESC 3 ]]</f>
        <v>19456.72</v>
      </c>
      <c r="EG273" s="76">
        <f>+IFERROR(VLOOKUP(Tabla1[[#This Row],[COD SE]],HISTORICO,4,0),0)</f>
        <v>0</v>
      </c>
      <c r="EH273" s="76">
        <f>+IFERROR(VLOOKUP(Tabla1[[#This Row],[COD SE]],HISTORICO,5,0),0)</f>
        <v>0</v>
      </c>
      <c r="EI273" s="76">
        <f>+IFERROR(VLOOKUP(Tabla1[[#This Row],[COD SE]],HISTORICO,6,0),0)</f>
        <v>17501</v>
      </c>
      <c r="EJ273" s="76">
        <f>+IFERROR(VLOOKUP(Tabla1[[#This Row],[COD SE]],HISTORICO,7,0),0)</f>
        <v>0</v>
      </c>
      <c r="EK273" s="76">
        <f>+IFERROR(VLOOKUP(Tabla1[[#This Row],[COD SE]],HISTORICO,8,0),0)</f>
        <v>1959</v>
      </c>
      <c r="EL273" s="76">
        <f>+IFERROR(VLOOKUP(Tabla1[[#This Row],[COD SE]],HISTORICO,9,0),0)</f>
        <v>0</v>
      </c>
      <c r="EM273" s="76">
        <f>+IFERROR(VLOOKUP(Tabla1[[#This Row],[COD SE]],HISTORICO,10,0),0)</f>
        <v>0</v>
      </c>
      <c r="EN273" s="76">
        <f>+IFERROR(VLOOKUP(Tabla1[[#This Row],[COD SE]],HISTORICO,11,0),0)</f>
        <v>0</v>
      </c>
      <c r="EO273" s="76">
        <f>+IFERROR(VLOOKUP(Tabla1[[#This Row],[COD SE]],HISTORICO,12,0),0)</f>
        <v>0</v>
      </c>
      <c r="EP273" s="58">
        <f>+SUM(Tabla1[[#This Row],[EJECUTADO 01]:[EJECUTADO 03]])</f>
        <v>0</v>
      </c>
      <c r="EQ273" s="58">
        <f>+SUM(Tabla1[[#This Row],[EJECUTADO 04]:[EJECUTADO 06]])</f>
        <v>19456.72</v>
      </c>
      <c r="ER273" s="58">
        <f>+SUM(Tabla1[[#This Row],[EJECUTADO 07]:[EJECUTADO 09]])</f>
        <v>0</v>
      </c>
      <c r="ES273" s="58">
        <f>+SUM(Tabla1[[#This Row],[PF OCTUBRE]:[PF DICIEMBRE
]])</f>
        <v>0</v>
      </c>
      <c r="ET273" s="58">
        <f>+SUM(Tabla1[[#This Row],[EJECUTADO 01]:[EJECUTADO 09]])</f>
        <v>19456.72</v>
      </c>
    </row>
    <row r="274" spans="1:150" x14ac:dyDescent="0.2">
      <c r="A274" s="369">
        <v>2025</v>
      </c>
      <c r="B274" s="369" t="s">
        <v>1969</v>
      </c>
      <c r="C274" s="369" t="s">
        <v>1970</v>
      </c>
      <c r="D274" s="369" t="s">
        <v>1971</v>
      </c>
      <c r="E274" s="369">
        <v>1650</v>
      </c>
      <c r="F274" s="369" t="s">
        <v>1601</v>
      </c>
      <c r="G274" s="369" t="s">
        <v>1999</v>
      </c>
      <c r="H274" s="369" t="s">
        <v>1606</v>
      </c>
      <c r="I274" s="369" t="s">
        <v>2000</v>
      </c>
      <c r="J274" s="369" t="s">
        <v>2065</v>
      </c>
      <c r="K274" s="369" t="s">
        <v>1975</v>
      </c>
      <c r="L274" s="369" t="s">
        <v>2034</v>
      </c>
      <c r="M274" s="369" t="s">
        <v>2035</v>
      </c>
      <c r="N274" s="369">
        <v>1</v>
      </c>
      <c r="O274" s="369" t="s">
        <v>2066</v>
      </c>
      <c r="P274" s="369" t="s">
        <v>2032</v>
      </c>
      <c r="Q274" s="369">
        <v>57</v>
      </c>
      <c r="R274" s="369">
        <v>0</v>
      </c>
      <c r="S274" s="369">
        <v>0</v>
      </c>
      <c r="T274" s="369">
        <v>0</v>
      </c>
      <c r="U274" s="369">
        <v>15</v>
      </c>
      <c r="V274" s="369" t="s">
        <v>1980</v>
      </c>
      <c r="W274" s="369" t="s">
        <v>1981</v>
      </c>
      <c r="X274" s="369" t="s">
        <v>1982</v>
      </c>
      <c r="Y274" s="369" t="s">
        <v>1983</v>
      </c>
      <c r="Z274" s="369" t="s">
        <v>1984</v>
      </c>
      <c r="AA274" s="369" t="s">
        <v>2004</v>
      </c>
      <c r="AB274" s="369" t="s">
        <v>1986</v>
      </c>
      <c r="AC274" s="369" t="s">
        <v>1656</v>
      </c>
      <c r="AD274" s="369" t="s">
        <v>1657</v>
      </c>
      <c r="AE274" s="369" t="s">
        <v>1664</v>
      </c>
      <c r="AF274" s="369" t="s">
        <v>1665</v>
      </c>
      <c r="AG274" s="369" t="s">
        <v>1667</v>
      </c>
      <c r="AH274" s="369">
        <v>15600</v>
      </c>
      <c r="AI274" s="369">
        <v>-5400</v>
      </c>
      <c r="AJ274" s="369">
        <v>10200</v>
      </c>
      <c r="AK274" s="370">
        <v>3600</v>
      </c>
      <c r="AL274" s="370">
        <v>3600</v>
      </c>
      <c r="AM274" s="370">
        <v>0</v>
      </c>
      <c r="AN274" s="370">
        <v>0</v>
      </c>
      <c r="AO274" s="370">
        <v>0</v>
      </c>
      <c r="AP274" s="370">
        <v>0</v>
      </c>
      <c r="AQ274" s="370">
        <v>0</v>
      </c>
      <c r="AR274" s="370">
        <v>0</v>
      </c>
      <c r="AS274" s="370">
        <v>3600</v>
      </c>
      <c r="AT274" s="370">
        <v>0</v>
      </c>
      <c r="AU274" s="370">
        <v>0</v>
      </c>
      <c r="AV274" s="370">
        <v>0</v>
      </c>
      <c r="AW274" s="370">
        <v>0</v>
      </c>
      <c r="AX274" s="370">
        <v>0</v>
      </c>
      <c r="AY274" s="370">
        <v>0</v>
      </c>
      <c r="AZ274" s="370">
        <v>0</v>
      </c>
      <c r="BA274" s="370">
        <v>0</v>
      </c>
      <c r="BB274" s="370">
        <v>0</v>
      </c>
      <c r="BC274" s="370">
        <v>0</v>
      </c>
      <c r="BD274" s="370">
        <v>0</v>
      </c>
      <c r="BE274" s="370">
        <v>3600</v>
      </c>
      <c r="BF274" s="370">
        <v>0</v>
      </c>
      <c r="BG274" s="370">
        <v>0</v>
      </c>
      <c r="BH274" s="370">
        <v>0</v>
      </c>
      <c r="BI274" s="370">
        <v>0</v>
      </c>
      <c r="BJ274" s="370">
        <v>0</v>
      </c>
      <c r="BK274" s="370">
        <v>0</v>
      </c>
      <c r="BL274" s="370">
        <v>0</v>
      </c>
      <c r="BM274" s="370">
        <v>0</v>
      </c>
      <c r="BN274" s="370">
        <v>0</v>
      </c>
      <c r="BO274" s="370">
        <v>0</v>
      </c>
      <c r="BP274" s="370">
        <v>0</v>
      </c>
      <c r="BQ274" s="370">
        <v>3600</v>
      </c>
      <c r="BR274" s="370">
        <v>0</v>
      </c>
      <c r="BS274" s="370">
        <v>0</v>
      </c>
      <c r="BT274" s="370">
        <v>0</v>
      </c>
      <c r="BU274" s="370">
        <v>0</v>
      </c>
      <c r="BV274" s="370">
        <v>0</v>
      </c>
      <c r="BW274" s="370">
        <v>0</v>
      </c>
      <c r="BX274" s="370">
        <v>0</v>
      </c>
      <c r="BY274" s="370">
        <v>0</v>
      </c>
      <c r="BZ274" s="370">
        <v>0</v>
      </c>
      <c r="CA274" s="370">
        <v>0</v>
      </c>
      <c r="CB274" s="370">
        <v>0</v>
      </c>
      <c r="CC274" s="370">
        <v>3600</v>
      </c>
      <c r="CD274" s="370">
        <v>0</v>
      </c>
      <c r="CE274" s="370">
        <v>0</v>
      </c>
      <c r="CF274" s="370">
        <v>0</v>
      </c>
      <c r="CG274" s="370">
        <v>0</v>
      </c>
      <c r="CH274" s="370">
        <v>0</v>
      </c>
      <c r="CI274" s="48" t="s">
        <v>1987</v>
      </c>
      <c r="CJ274" s="48" t="s">
        <v>1990</v>
      </c>
      <c r="CK274" s="48" t="s">
        <v>1990</v>
      </c>
      <c r="CL274" s="48" t="s">
        <v>2005</v>
      </c>
      <c r="CM274" s="48" t="s">
        <v>1990</v>
      </c>
      <c r="CN274" s="48" t="s">
        <v>1993</v>
      </c>
      <c r="CO274" s="10" t="str">
        <f t="shared" ref="CO274:CO275" si="85">+CONCATENATE(CI274,".",CJ274,".",CK274,".",CL274,".",CM274,".",CN274)</f>
        <v>2.1.1.9.1.4</v>
      </c>
      <c r="CP274" s="10" t="str">
        <f>+VLOOKUP(Tabla1[[#This Row],[ESPECÍFICA]],CLASIFICADOR_,2,0)</f>
        <v>2.1.1.9.1.4 - AGUINALDOS DE CONTRATO ADMINISTRATIVO DE SERVICIOS</v>
      </c>
      <c r="CQ274" s="10" t="str">
        <f>+VLOOKUP(Tabla1[[#This Row],[ESPECÍFICA]],CLASIFICADOR_,3,0)</f>
        <v>01.CAS</v>
      </c>
      <c r="CR274" s="10" t="str">
        <f>+VLOOKUP(Tabla1[[#This Row],[ESPECÍFICA]],CLASIFICADOR_,4,0)</f>
        <v xml:space="preserve"> </v>
      </c>
      <c r="CS274" s="10">
        <f>+VLOOKUP(Tabla1[[#This Row],[ESPECÍFICA]],CLASIFICADOR_,5,0)</f>
        <v>0</v>
      </c>
      <c r="CT274" s="5" t="str">
        <f>+VLOOKUP(Tabla1[[#This Row],[ESPECÍFICA]],CLASIFICADOR_,6,0)</f>
        <v>N/R</v>
      </c>
      <c r="CU274" s="10" t="str">
        <f>+VLOOKUP(Tabla1[[#This Row],[ESPECÍFICA]],CLASIFICADOR_,7,0)</f>
        <v>N/R</v>
      </c>
      <c r="CV274" s="10">
        <f>+VLOOKUP(Tabla1[[#This Row],[ESPECÍFICA]],CLASIFICADOR_,8,0)</f>
        <v>0</v>
      </c>
      <c r="CW274" s="113" t="str">
        <f>+CONCATENATE("2.",Tabla1[[#This Row],[generica]])</f>
        <v>2.1.PERSONAL Y OBLIGACIONES SOCIALES</v>
      </c>
      <c r="CX274" s="10" t="str">
        <f t="shared" ref="CX274:CX315" si="86">+VLOOKUP(U274,CC_COMPLETO,2,0)</f>
        <v>0015-DCEME</v>
      </c>
      <c r="CY274" s="5" t="str">
        <f t="shared" si="63"/>
        <v>0015-DCEME (EX DCC)</v>
      </c>
      <c r="CZ274" t="str">
        <f t="shared" ref="CZ274:CZ315" si="87">+VLOOKUP(U274,CC_COMPLETO,4,0)</f>
        <v>0015-DCEME</v>
      </c>
      <c r="DA274" s="113" t="str">
        <f>+CONCATENATE(Tabla1[[#This Row],[CC COMPLETO]],Tabla1[[#This Row],[ESPECÍFICA]])</f>
        <v>0015-DCEME2.1.1.9.1.4</v>
      </c>
      <c r="DB274" s="11">
        <f t="shared" ref="DB274:DB275" si="88">SUM(AM274:AX274)</f>
        <v>3600</v>
      </c>
      <c r="DC274" s="11">
        <f t="shared" ref="DC274:DC275" si="89">+SUM(AY274:BJ274)</f>
        <v>3600</v>
      </c>
      <c r="DD274" s="11">
        <f t="shared" ref="DD274:DD275" si="90">+SUM(BK274:BV274)</f>
        <v>3600</v>
      </c>
      <c r="DE274" s="11">
        <f t="shared" ref="DE274:DE275" si="91">+AJ274-AK274</f>
        <v>6600</v>
      </c>
      <c r="DF274" s="11">
        <f t="shared" ref="DF274:DF275" si="92">+AK274-AL274</f>
        <v>0</v>
      </c>
      <c r="DG274" s="11">
        <f t="shared" ref="DG274:DG275" si="93">+AL274-DC274</f>
        <v>0</v>
      </c>
      <c r="DH274" s="11">
        <f t="shared" ref="DH274:DH275" si="94">+AJ274-DC274</f>
        <v>6600</v>
      </c>
      <c r="DI274" s="12">
        <f t="shared" ref="DI274:DI275" si="95">+IFERROR((DC274/AH274),0)</f>
        <v>0.23076923076923078</v>
      </c>
      <c r="DJ274" s="77">
        <f>+SUM(Tabla1[[#This Row],[EJECUTADO 01]:[EJECUTADO 06]])</f>
        <v>0</v>
      </c>
      <c r="DK274" s="78">
        <f>+Tabla1[[#This Row],[mto_devenga_01]]</f>
        <v>0</v>
      </c>
      <c r="DL274" s="78">
        <f>+Tabla1[[#This Row],[mto_devenga_02]]</f>
        <v>0</v>
      </c>
      <c r="DM274" s="78">
        <f>+Tabla1[[#This Row],[mto_devenga_03]]</f>
        <v>0</v>
      </c>
      <c r="DN274" s="78">
        <f>+Tabla1[[#This Row],[mto_devenga_04]]</f>
        <v>0</v>
      </c>
      <c r="DO274" s="78">
        <f>+Tabla1[[#This Row],[mto_devenga_05]]</f>
        <v>0</v>
      </c>
      <c r="DP274" s="76">
        <f>+Tabla1[[#This Row],[mto_devenga_06]]</f>
        <v>0</v>
      </c>
      <c r="DQ274" s="76">
        <f>+Tabla1[[#This Row],[mto_devenga_07]]</f>
        <v>3600</v>
      </c>
      <c r="DR274" s="76">
        <f>+Tabla1[[#This Row],[mto_devenga_08]]</f>
        <v>0</v>
      </c>
      <c r="DS274" s="76">
        <f>+Tabla1[[#This Row],[mto_devenga_09]]</f>
        <v>0</v>
      </c>
      <c r="DT274" s="76">
        <f>IFERROR(VLOOKUP(Tabla1[[#This Row],[COD SE]],PF_OCTUBRE,14,0),"0")</f>
        <v>0</v>
      </c>
      <c r="DU274" s="76">
        <f>IFERROR(VLOOKUP(Tabla1[[#This Row],[COD SE]],PF_OCTUBRE,15,0),"0")</f>
        <v>0</v>
      </c>
      <c r="DV274" s="76">
        <f>IFERROR(VLOOKUP(Tabla1[[#This Row],[COD SE]],PF_OCTUBRE,16,0),"0")</f>
        <v>0</v>
      </c>
      <c r="DW274" s="76">
        <f>+SUM(Tabla1[[#This Row],[EJECUTADO 01]:[PF DICIEMBRE
]])</f>
        <v>3600</v>
      </c>
      <c r="DX274" s="76">
        <f>IFERROR(VLOOKUP(Tabla1[[#This Row],[COD SE]],PF_OCTUBRE,18,0),"0")</f>
        <v>0</v>
      </c>
      <c r="DY274" s="76">
        <f>IFERROR(VLOOKUP(Tabla1[[#This Row],[COD SE]],PF_OCTUBRE,19,0),"0")</f>
        <v>6600</v>
      </c>
      <c r="DZ274" s="76">
        <f>IFERROR(VLOOKUP(Tabla1[[#This Row],[COD SE]],PF_OCTUBRE,20,0),"0")</f>
        <v>6600</v>
      </c>
      <c r="EA274" s="76">
        <f>+Tabla1[[#This Row],[TOTAL EJEC REAL]]+Tabla1[[#This Row],[SALDO FINAL]]</f>
        <v>10200</v>
      </c>
      <c r="EB274" s="76">
        <f>IFERROR(VLOOKUP(Tabla1[[#This Row],[COD SE]],PF_OCTUBRE,22,0),"0")</f>
        <v>6600</v>
      </c>
      <c r="EC274" s="76">
        <f>+IFERROR(VLOOKUP(Tabla1[[#This Row],[COD SE]],SALDO_ESC_2,7,0),0)</f>
        <v>0</v>
      </c>
      <c r="ED274" s="76">
        <f>+IFERROR(VLOOKUP(Tabla1[[#This Row],[COD SE]],SALDO_ESC_3,7,0),0)</f>
        <v>6600</v>
      </c>
      <c r="EE274" s="76">
        <f>+Tabla1[[#This Row],[mto_pim]]-Tabla1[[#This Row],[TRANSF ESC2 ]]</f>
        <v>10200</v>
      </c>
      <c r="EF274" s="76">
        <f>+Tabla1[[#This Row],[mto_pim]]-Tabla1[[#This Row],[TRANFS ESC 3 ]]</f>
        <v>3600</v>
      </c>
      <c r="EG274" s="76">
        <f>+IFERROR(VLOOKUP(Tabla1[[#This Row],[COD SE]],HISTORICO,4,0),0)</f>
        <v>0</v>
      </c>
      <c r="EH274" s="76">
        <f>+IFERROR(VLOOKUP(Tabla1[[#This Row],[COD SE]],HISTORICO,5,0),0)</f>
        <v>0</v>
      </c>
      <c r="EI274" s="76">
        <f>+IFERROR(VLOOKUP(Tabla1[[#This Row],[COD SE]],HISTORICO,6,0),0)</f>
        <v>0</v>
      </c>
      <c r="EJ274" s="76">
        <f>+IFERROR(VLOOKUP(Tabla1[[#This Row],[COD SE]],HISTORICO,7,0),0)</f>
        <v>0</v>
      </c>
      <c r="EK274" s="76">
        <f>+IFERROR(VLOOKUP(Tabla1[[#This Row],[COD SE]],HISTORICO,8,0),0)</f>
        <v>0</v>
      </c>
      <c r="EL274" s="76">
        <f>+IFERROR(VLOOKUP(Tabla1[[#This Row],[COD SE]],HISTORICO,9,0),0)</f>
        <v>0</v>
      </c>
      <c r="EM274" s="76">
        <f>+IFERROR(VLOOKUP(Tabla1[[#This Row],[COD SE]],HISTORICO,10,0),0)</f>
        <v>3900</v>
      </c>
      <c r="EN274" s="76">
        <f>+IFERROR(VLOOKUP(Tabla1[[#This Row],[COD SE]],HISTORICO,11,0),0)</f>
        <v>0</v>
      </c>
      <c r="EO274" s="76">
        <f>+IFERROR(VLOOKUP(Tabla1[[#This Row],[COD SE]],HISTORICO,12,0),0)</f>
        <v>0</v>
      </c>
      <c r="EP274" s="58">
        <f>+SUM(Tabla1[[#This Row],[EJECUTADO 01]:[EJECUTADO 03]])</f>
        <v>0</v>
      </c>
      <c r="EQ274" s="58">
        <f>+SUM(Tabla1[[#This Row],[EJECUTADO 04]:[EJECUTADO 06]])</f>
        <v>0</v>
      </c>
      <c r="ER274" s="58">
        <f>+SUM(Tabla1[[#This Row],[EJECUTADO 07]:[EJECUTADO 09]])</f>
        <v>3600</v>
      </c>
      <c r="ES274" s="58">
        <f>+SUM(Tabla1[[#This Row],[PF OCTUBRE]:[PF DICIEMBRE
]])</f>
        <v>0</v>
      </c>
      <c r="ET274" s="58">
        <f>+SUM(Tabla1[[#This Row],[EJECUTADO 01]:[EJECUTADO 09]])</f>
        <v>3600</v>
      </c>
    </row>
    <row r="275" spans="1:150" x14ac:dyDescent="0.2">
      <c r="A275" s="369">
        <v>2025</v>
      </c>
      <c r="B275" s="369" t="s">
        <v>1969</v>
      </c>
      <c r="C275" s="369" t="s">
        <v>1970</v>
      </c>
      <c r="D275" s="369" t="s">
        <v>1971</v>
      </c>
      <c r="E275" s="369">
        <v>1650</v>
      </c>
      <c r="F275" s="369" t="s">
        <v>1601</v>
      </c>
      <c r="G275" s="369" t="s">
        <v>1999</v>
      </c>
      <c r="H275" s="369" t="s">
        <v>1606</v>
      </c>
      <c r="I275" s="369" t="s">
        <v>2000</v>
      </c>
      <c r="J275" s="369" t="s">
        <v>2065</v>
      </c>
      <c r="K275" s="369" t="s">
        <v>1975</v>
      </c>
      <c r="L275" s="369" t="s">
        <v>2034</v>
      </c>
      <c r="M275" s="369" t="s">
        <v>2035</v>
      </c>
      <c r="N275" s="369">
        <v>1</v>
      </c>
      <c r="O275" s="369" t="s">
        <v>2066</v>
      </c>
      <c r="P275" s="369" t="s">
        <v>2032</v>
      </c>
      <c r="Q275" s="369">
        <v>57</v>
      </c>
      <c r="R275" s="369">
        <v>0</v>
      </c>
      <c r="S275" s="369">
        <v>0</v>
      </c>
      <c r="T275" s="369">
        <v>0</v>
      </c>
      <c r="U275" s="369">
        <v>15</v>
      </c>
      <c r="V275" s="369" t="s">
        <v>1980</v>
      </c>
      <c r="W275" s="369" t="s">
        <v>1981</v>
      </c>
      <c r="X275" s="369" t="s">
        <v>1982</v>
      </c>
      <c r="Y275" s="369" t="s">
        <v>1983</v>
      </c>
      <c r="Z275" s="369" t="s">
        <v>1984</v>
      </c>
      <c r="AA275" s="369" t="s">
        <v>2004</v>
      </c>
      <c r="AB275" s="369" t="s">
        <v>1986</v>
      </c>
      <c r="AC275" s="369" t="s">
        <v>1656</v>
      </c>
      <c r="AD275" s="369" t="s">
        <v>1668</v>
      </c>
      <c r="AE275" s="369" t="s">
        <v>1669</v>
      </c>
      <c r="AF275" s="369" t="s">
        <v>1669</v>
      </c>
      <c r="AG275" s="369" t="s">
        <v>1671</v>
      </c>
      <c r="AH275" s="369">
        <v>65077</v>
      </c>
      <c r="AI275" s="369">
        <v>-27903</v>
      </c>
      <c r="AJ275" s="369">
        <v>37174</v>
      </c>
      <c r="AK275" s="370">
        <v>23625.85</v>
      </c>
      <c r="AL275" s="370">
        <v>23625.85</v>
      </c>
      <c r="AM275" s="370">
        <v>3900.24</v>
      </c>
      <c r="AN275" s="370">
        <v>3033.52</v>
      </c>
      <c r="AO275" s="370">
        <v>2780.16</v>
      </c>
      <c r="AP275" s="370">
        <v>3335.03</v>
      </c>
      <c r="AQ275" s="370">
        <v>2776.42</v>
      </c>
      <c r="AR275" s="370">
        <v>2600.16</v>
      </c>
      <c r="AS275" s="370">
        <v>2600.16</v>
      </c>
      <c r="AT275" s="370">
        <v>2600.16</v>
      </c>
      <c r="AU275" s="370">
        <v>0</v>
      </c>
      <c r="AV275" s="370">
        <v>0</v>
      </c>
      <c r="AW275" s="370">
        <v>0</v>
      </c>
      <c r="AX275" s="370">
        <v>0</v>
      </c>
      <c r="AY275" s="370">
        <v>3900.24</v>
      </c>
      <c r="AZ275" s="370">
        <v>3033.52</v>
      </c>
      <c r="BA275" s="370">
        <v>2780.16</v>
      </c>
      <c r="BB275" s="370">
        <v>3335.03</v>
      </c>
      <c r="BC275" s="370">
        <v>2776.42</v>
      </c>
      <c r="BD275" s="370">
        <v>2600.16</v>
      </c>
      <c r="BE275" s="370">
        <v>2600.16</v>
      </c>
      <c r="BF275" s="370">
        <v>2600.16</v>
      </c>
      <c r="BG275" s="370">
        <v>0</v>
      </c>
      <c r="BH275" s="370">
        <v>0</v>
      </c>
      <c r="BI275" s="370">
        <v>0</v>
      </c>
      <c r="BJ275" s="370">
        <v>0</v>
      </c>
      <c r="BK275" s="370">
        <v>3900.24</v>
      </c>
      <c r="BL275" s="370">
        <v>3033.52</v>
      </c>
      <c r="BM275" s="370">
        <v>2780.16</v>
      </c>
      <c r="BN275" s="370">
        <v>3335.03</v>
      </c>
      <c r="BO275" s="370">
        <v>2776.42</v>
      </c>
      <c r="BP275" s="370">
        <v>2600.16</v>
      </c>
      <c r="BQ275" s="370">
        <v>2600.16</v>
      </c>
      <c r="BR275" s="370">
        <v>2600.16</v>
      </c>
      <c r="BS275" s="370">
        <v>0</v>
      </c>
      <c r="BT275" s="370">
        <v>0</v>
      </c>
      <c r="BU275" s="370">
        <v>0</v>
      </c>
      <c r="BV275" s="370">
        <v>0</v>
      </c>
      <c r="BW275" s="370">
        <v>3900.24</v>
      </c>
      <c r="BX275" s="370">
        <v>3033.52</v>
      </c>
      <c r="BY275" s="370">
        <v>2780.16</v>
      </c>
      <c r="BZ275" s="370">
        <v>3335.03</v>
      </c>
      <c r="CA275" s="370">
        <v>2776.42</v>
      </c>
      <c r="CB275" s="370">
        <v>2600.16</v>
      </c>
      <c r="CC275" s="370">
        <v>2600.16</v>
      </c>
      <c r="CD275" s="370">
        <v>2600.16</v>
      </c>
      <c r="CE275" s="370">
        <v>0</v>
      </c>
      <c r="CF275" s="370">
        <v>0</v>
      </c>
      <c r="CG275" s="370">
        <v>0</v>
      </c>
      <c r="CH275" s="370">
        <v>0</v>
      </c>
      <c r="CI275" s="48" t="s">
        <v>1987</v>
      </c>
      <c r="CJ275" s="48" t="s">
        <v>1990</v>
      </c>
      <c r="CK275" s="48" t="s">
        <v>1991</v>
      </c>
      <c r="CL275" s="48" t="s">
        <v>1990</v>
      </c>
      <c r="CM275" s="48" t="s">
        <v>1990</v>
      </c>
      <c r="CN275" s="48" t="s">
        <v>2014</v>
      </c>
      <c r="CO275" s="10" t="str">
        <f t="shared" si="85"/>
        <v>2.1.3.1.1.15</v>
      </c>
      <c r="CP275" s="10" t="str">
        <f>+VLOOKUP(Tabla1[[#This Row],[ESPECÍFICA]],CLASIFICADOR_,2,0)</f>
        <v>2.1.3.1.1.15 - CONTRIBUCIONES A ESSALUD DE CONTRATO ADMINISTRATIVO DE SERVICIOS</v>
      </c>
      <c r="CQ275" s="10" t="str">
        <f>+VLOOKUP(Tabla1[[#This Row],[ESPECÍFICA]],CLASIFICADOR_,3,0)</f>
        <v>01.CAS</v>
      </c>
      <c r="CR275" s="10" t="str">
        <f>+VLOOKUP(Tabla1[[#This Row],[ESPECÍFICA]],CLASIFICADOR_,4,0)</f>
        <v xml:space="preserve"> </v>
      </c>
      <c r="CS275" s="10">
        <f>+VLOOKUP(Tabla1[[#This Row],[ESPECÍFICA]],CLASIFICADOR_,5,0)</f>
        <v>0</v>
      </c>
      <c r="CT275" s="5" t="str">
        <f>+VLOOKUP(Tabla1[[#This Row],[ESPECÍFICA]],CLASIFICADOR_,6,0)</f>
        <v>N/R</v>
      </c>
      <c r="CU275" s="10" t="str">
        <f>+VLOOKUP(Tabla1[[#This Row],[ESPECÍFICA]],CLASIFICADOR_,7,0)</f>
        <v>N/R</v>
      </c>
      <c r="CV275" s="10">
        <f>+VLOOKUP(Tabla1[[#This Row],[ESPECÍFICA]],CLASIFICADOR_,8,0)</f>
        <v>0</v>
      </c>
      <c r="CW275" s="113" t="str">
        <f>+CONCATENATE("2.",Tabla1[[#This Row],[generica]])</f>
        <v>2.1.PERSONAL Y OBLIGACIONES SOCIALES</v>
      </c>
      <c r="CX275" s="10" t="str">
        <f t="shared" si="86"/>
        <v>0015-DCEME</v>
      </c>
      <c r="CY275" s="5" t="str">
        <f t="shared" si="63"/>
        <v>0015-DCEME (EX DCC)</v>
      </c>
      <c r="CZ275" t="str">
        <f t="shared" si="87"/>
        <v>0015-DCEME</v>
      </c>
      <c r="DA275" s="113" t="str">
        <f>+CONCATENATE(Tabla1[[#This Row],[CC COMPLETO]],Tabla1[[#This Row],[ESPECÍFICA]])</f>
        <v>0015-DCEME2.1.3.1.1.15</v>
      </c>
      <c r="DB275" s="11">
        <f t="shared" si="88"/>
        <v>23625.85</v>
      </c>
      <c r="DC275" s="11">
        <f t="shared" si="89"/>
        <v>23625.85</v>
      </c>
      <c r="DD275" s="11">
        <f t="shared" si="90"/>
        <v>23625.85</v>
      </c>
      <c r="DE275" s="11">
        <f t="shared" si="91"/>
        <v>13548.150000000001</v>
      </c>
      <c r="DF275" s="11">
        <f t="shared" si="92"/>
        <v>0</v>
      </c>
      <c r="DG275" s="11">
        <f t="shared" si="93"/>
        <v>0</v>
      </c>
      <c r="DH275" s="11">
        <f t="shared" si="94"/>
        <v>13548.150000000001</v>
      </c>
      <c r="DI275" s="12">
        <f t="shared" si="95"/>
        <v>0.36304454722866758</v>
      </c>
      <c r="DJ275" s="77">
        <f>+SUM(Tabla1[[#This Row],[EJECUTADO 01]:[EJECUTADO 06]])</f>
        <v>18425.53</v>
      </c>
      <c r="DK275" s="78">
        <f>+Tabla1[[#This Row],[mto_devenga_01]]</f>
        <v>3900.24</v>
      </c>
      <c r="DL275" s="78">
        <f>+Tabla1[[#This Row],[mto_devenga_02]]</f>
        <v>3033.52</v>
      </c>
      <c r="DM275" s="78">
        <f>+Tabla1[[#This Row],[mto_devenga_03]]</f>
        <v>2780.16</v>
      </c>
      <c r="DN275" s="78">
        <f>+Tabla1[[#This Row],[mto_devenga_04]]</f>
        <v>3335.03</v>
      </c>
      <c r="DO275" s="78">
        <f>+Tabla1[[#This Row],[mto_devenga_05]]</f>
        <v>2776.42</v>
      </c>
      <c r="DP275" s="76">
        <f>+Tabla1[[#This Row],[mto_devenga_06]]</f>
        <v>2600.16</v>
      </c>
      <c r="DQ275" s="76">
        <f>+Tabla1[[#This Row],[mto_devenga_07]]</f>
        <v>2600.16</v>
      </c>
      <c r="DR275" s="76">
        <f>+Tabla1[[#This Row],[mto_devenga_08]]</f>
        <v>2600.16</v>
      </c>
      <c r="DS275" s="76">
        <f>+Tabla1[[#This Row],[mto_devenga_09]]</f>
        <v>0</v>
      </c>
      <c r="DT275" s="76">
        <f>IFERROR(VLOOKUP(Tabla1[[#This Row],[COD SE]],PF_OCTUBRE,14,0),"0")</f>
        <v>0</v>
      </c>
      <c r="DU275" s="76">
        <f>IFERROR(VLOOKUP(Tabla1[[#This Row],[COD SE]],PF_OCTUBRE,15,0),"0")</f>
        <v>0</v>
      </c>
      <c r="DV275" s="76">
        <f>IFERROR(VLOOKUP(Tabla1[[#This Row],[COD SE]],PF_OCTUBRE,16,0),"0")</f>
        <v>0</v>
      </c>
      <c r="DW275" s="76">
        <f>+SUM(Tabla1[[#This Row],[EJECUTADO 01]:[PF DICIEMBRE
]])</f>
        <v>23625.85</v>
      </c>
      <c r="DX275" s="76">
        <f>IFERROR(VLOOKUP(Tabla1[[#This Row],[COD SE]],PF_OCTUBRE,18,0),"0")</f>
        <v>0</v>
      </c>
      <c r="DY275" s="76">
        <f>IFERROR(VLOOKUP(Tabla1[[#This Row],[COD SE]],PF_OCTUBRE,19,0),"0")</f>
        <v>13548.15</v>
      </c>
      <c r="DZ275" s="76">
        <f>IFERROR(VLOOKUP(Tabla1[[#This Row],[COD SE]],PF_OCTUBRE,20,0),"0")</f>
        <v>13548.15</v>
      </c>
      <c r="EA275" s="76">
        <f>+Tabla1[[#This Row],[TOTAL EJEC REAL]]+Tabla1[[#This Row],[SALDO FINAL]]</f>
        <v>37174</v>
      </c>
      <c r="EB275" s="76">
        <f>IFERROR(VLOOKUP(Tabla1[[#This Row],[COD SE]],PF_OCTUBRE,22,0),"0")</f>
        <v>13548.15</v>
      </c>
      <c r="EC275" s="76">
        <f>+IFERROR(VLOOKUP(Tabla1[[#This Row],[COD SE]],SALDO_ESC_2,7,0),0)</f>
        <v>0</v>
      </c>
      <c r="ED275" s="76">
        <f>+IFERROR(VLOOKUP(Tabla1[[#This Row],[COD SE]],SALDO_ESC_3,7,0),0)</f>
        <v>13548.15</v>
      </c>
      <c r="EE275" s="76">
        <f>+Tabla1[[#This Row],[mto_pim]]-Tabla1[[#This Row],[TRANSF ESC2 ]]</f>
        <v>37174</v>
      </c>
      <c r="EF275" s="76">
        <f>+Tabla1[[#This Row],[mto_pim]]-Tabla1[[#This Row],[TRANFS ESC 3 ]]</f>
        <v>23625.85</v>
      </c>
      <c r="EG275" s="76">
        <f>+IFERROR(VLOOKUP(Tabla1[[#This Row],[COD SE]],HISTORICO,4,0),0)</f>
        <v>4593.6799999999994</v>
      </c>
      <c r="EH275" s="76">
        <f>+IFERROR(VLOOKUP(Tabla1[[#This Row],[COD SE]],HISTORICO,5,0),0)</f>
        <v>2575.8599999999997</v>
      </c>
      <c r="EI275" s="76">
        <f>+IFERROR(VLOOKUP(Tabla1[[#This Row],[COD SE]],HISTORICO,6,0),0)</f>
        <v>4333.5999999999995</v>
      </c>
      <c r="EJ275" s="76">
        <f>+IFERROR(VLOOKUP(Tabla1[[#This Row],[COD SE]],HISTORICO,7,0),0)</f>
        <v>2600.16</v>
      </c>
      <c r="EK275" s="76">
        <f>+IFERROR(VLOOKUP(Tabla1[[#This Row],[COD SE]],HISTORICO,8,0),0)</f>
        <v>2600.16</v>
      </c>
      <c r="EL275" s="76">
        <f>+IFERROR(VLOOKUP(Tabla1[[#This Row],[COD SE]],HISTORICO,9,0),0)</f>
        <v>2600.16</v>
      </c>
      <c r="EM275" s="76">
        <f>+IFERROR(VLOOKUP(Tabla1[[#This Row],[COD SE]],HISTORICO,10,0),0)</f>
        <v>2600.16</v>
      </c>
      <c r="EN275" s="76">
        <f>+IFERROR(VLOOKUP(Tabla1[[#This Row],[COD SE]],HISTORICO,11,0),0)</f>
        <v>2600.16</v>
      </c>
      <c r="EO275" s="76">
        <f>+IFERROR(VLOOKUP(Tabla1[[#This Row],[COD SE]],HISTORICO,12,0),0)</f>
        <v>0</v>
      </c>
      <c r="EP275" s="58">
        <f>+SUM(Tabla1[[#This Row],[EJECUTADO 01]:[EJECUTADO 03]])</f>
        <v>9713.92</v>
      </c>
      <c r="EQ275" s="58">
        <f>+SUM(Tabla1[[#This Row],[EJECUTADO 04]:[EJECUTADO 06]])</f>
        <v>8711.61</v>
      </c>
      <c r="ER275" s="58">
        <f>+SUM(Tabla1[[#This Row],[EJECUTADO 07]:[EJECUTADO 09]])</f>
        <v>5200.32</v>
      </c>
      <c r="ES275" s="58">
        <f>+SUM(Tabla1[[#This Row],[PF OCTUBRE]:[PF DICIEMBRE
]])</f>
        <v>0</v>
      </c>
      <c r="ET275" s="58">
        <f>+SUM(Tabla1[[#This Row],[EJECUTADO 01]:[EJECUTADO 09]])</f>
        <v>23625.85</v>
      </c>
    </row>
    <row r="276" spans="1:150" x14ac:dyDescent="0.2">
      <c r="A276" s="369">
        <v>2025</v>
      </c>
      <c r="B276" s="369" t="s">
        <v>1969</v>
      </c>
      <c r="C276" s="369" t="s">
        <v>1970</v>
      </c>
      <c r="D276" s="369" t="s">
        <v>1971</v>
      </c>
      <c r="E276" s="369">
        <v>1650</v>
      </c>
      <c r="F276" s="369" t="s">
        <v>1601</v>
      </c>
      <c r="G276" s="369" t="s">
        <v>1999</v>
      </c>
      <c r="H276" s="369" t="s">
        <v>1606</v>
      </c>
      <c r="I276" s="369" t="s">
        <v>2000</v>
      </c>
      <c r="J276" s="369" t="s">
        <v>2065</v>
      </c>
      <c r="K276" s="369" t="s">
        <v>1975</v>
      </c>
      <c r="L276" s="369" t="s">
        <v>2034</v>
      </c>
      <c r="M276" s="369" t="s">
        <v>2035</v>
      </c>
      <c r="N276" s="369">
        <v>1</v>
      </c>
      <c r="O276" s="369" t="s">
        <v>2066</v>
      </c>
      <c r="P276" s="369" t="s">
        <v>2032</v>
      </c>
      <c r="Q276" s="369">
        <v>57</v>
      </c>
      <c r="R276" s="369">
        <v>0</v>
      </c>
      <c r="S276" s="369">
        <v>0</v>
      </c>
      <c r="T276" s="369">
        <v>0</v>
      </c>
      <c r="U276" s="369">
        <v>15</v>
      </c>
      <c r="V276" s="369" t="s">
        <v>1980</v>
      </c>
      <c r="W276" s="369" t="s">
        <v>1981</v>
      </c>
      <c r="X276" s="369" t="s">
        <v>1982</v>
      </c>
      <c r="Y276" s="369" t="s">
        <v>1983</v>
      </c>
      <c r="Z276" s="369" t="s">
        <v>1984</v>
      </c>
      <c r="AA276" s="369" t="s">
        <v>2004</v>
      </c>
      <c r="AB276" s="369" t="s">
        <v>1986</v>
      </c>
      <c r="AC276" s="369" t="s">
        <v>1656</v>
      </c>
      <c r="AD276" s="369" t="s">
        <v>1657</v>
      </c>
      <c r="AE276" s="369" t="s">
        <v>1664</v>
      </c>
      <c r="AF276" s="369" t="s">
        <v>1665</v>
      </c>
      <c r="AG276" s="369" t="s">
        <v>1666</v>
      </c>
      <c r="AH276" s="369">
        <v>0</v>
      </c>
      <c r="AI276" s="369">
        <v>0</v>
      </c>
      <c r="AJ276" s="369">
        <v>0</v>
      </c>
      <c r="AK276" s="370">
        <v>0</v>
      </c>
      <c r="AL276" s="370">
        <v>0</v>
      </c>
      <c r="AM276" s="370">
        <v>0</v>
      </c>
      <c r="AN276" s="370">
        <v>0</v>
      </c>
      <c r="AO276" s="370">
        <v>0</v>
      </c>
      <c r="AP276" s="370">
        <v>0</v>
      </c>
      <c r="AQ276" s="370">
        <v>0</v>
      </c>
      <c r="AR276" s="370">
        <v>0</v>
      </c>
      <c r="AS276" s="370">
        <v>0</v>
      </c>
      <c r="AT276" s="370">
        <v>0</v>
      </c>
      <c r="AU276" s="370">
        <v>0</v>
      </c>
      <c r="AV276" s="370">
        <v>0</v>
      </c>
      <c r="AW276" s="370">
        <v>0</v>
      </c>
      <c r="AX276" s="370">
        <v>0</v>
      </c>
      <c r="AY276" s="370">
        <v>0</v>
      </c>
      <c r="AZ276" s="370">
        <v>0</v>
      </c>
      <c r="BA276" s="370">
        <v>0</v>
      </c>
      <c r="BB276" s="370">
        <v>0</v>
      </c>
      <c r="BC276" s="370">
        <v>0</v>
      </c>
      <c r="BD276" s="370">
        <v>0</v>
      </c>
      <c r="BE276" s="370">
        <v>0</v>
      </c>
      <c r="BF276" s="370">
        <v>0</v>
      </c>
      <c r="BG276" s="370">
        <v>0</v>
      </c>
      <c r="BH276" s="370">
        <v>0</v>
      </c>
      <c r="BI276" s="370">
        <v>0</v>
      </c>
      <c r="BJ276" s="370">
        <v>0</v>
      </c>
      <c r="BK276" s="370">
        <v>0</v>
      </c>
      <c r="BL276" s="370">
        <v>0</v>
      </c>
      <c r="BM276" s="370">
        <v>0</v>
      </c>
      <c r="BN276" s="370">
        <v>0</v>
      </c>
      <c r="BO276" s="370">
        <v>0</v>
      </c>
      <c r="BP276" s="370">
        <v>0</v>
      </c>
      <c r="BQ276" s="370">
        <v>0</v>
      </c>
      <c r="BR276" s="370">
        <v>0</v>
      </c>
      <c r="BS276" s="370">
        <v>0</v>
      </c>
      <c r="BT276" s="370">
        <v>0</v>
      </c>
      <c r="BU276" s="370">
        <v>0</v>
      </c>
      <c r="BV276" s="370">
        <v>0</v>
      </c>
      <c r="BW276" s="370">
        <v>0</v>
      </c>
      <c r="BX276" s="370">
        <v>0</v>
      </c>
      <c r="BY276" s="370">
        <v>0</v>
      </c>
      <c r="BZ276" s="370">
        <v>0</v>
      </c>
      <c r="CA276" s="370">
        <v>0</v>
      </c>
      <c r="CB276" s="370">
        <v>0</v>
      </c>
      <c r="CC276" s="370">
        <v>0</v>
      </c>
      <c r="CD276" s="370">
        <v>0</v>
      </c>
      <c r="CE276" s="370">
        <v>0</v>
      </c>
      <c r="CF276" s="370">
        <v>0</v>
      </c>
      <c r="CG276" s="370">
        <v>0</v>
      </c>
      <c r="CH276" s="370">
        <v>0</v>
      </c>
      <c r="CI276" s="48" t="s">
        <v>1987</v>
      </c>
      <c r="CJ276" s="48" t="s">
        <v>1990</v>
      </c>
      <c r="CK276" s="48" t="s">
        <v>1990</v>
      </c>
      <c r="CL276" s="48" t="s">
        <v>2005</v>
      </c>
      <c r="CM276" s="48" t="s">
        <v>1990</v>
      </c>
      <c r="CN276" s="48" t="s">
        <v>1987</v>
      </c>
      <c r="CO276" s="10" t="str">
        <f>+CONCATENATE(CI276,".",CJ276,".",CK276,".",CL276,".",CM276,".",CN276)</f>
        <v>2.1.1.9.1.2</v>
      </c>
      <c r="CP276" s="10" t="str">
        <f>+VLOOKUP(Tabla1[[#This Row],[ESPECÍFICA]],CLASIFICADOR_,2,0)</f>
        <v>2.1.1.9.1.2 - AGUINALDOS</v>
      </c>
      <c r="CQ276" s="10" t="str">
        <f>+VLOOKUP(Tabla1[[#This Row],[ESPECÍFICA]],CLASIFICADOR_,3,0)</f>
        <v>02.SERVIR</v>
      </c>
      <c r="CR276" s="10" t="str">
        <f>+VLOOKUP(Tabla1[[#This Row],[ESPECÍFICA]],CLASIFICADOR_,4,0)</f>
        <v xml:space="preserve"> </v>
      </c>
      <c r="CS276" s="10">
        <f>+VLOOKUP(Tabla1[[#This Row],[ESPECÍFICA]],CLASIFICADOR_,5,0)</f>
        <v>0</v>
      </c>
      <c r="CT276" s="5" t="str">
        <f>+VLOOKUP(Tabla1[[#This Row],[ESPECÍFICA]],CLASIFICADOR_,6,0)</f>
        <v>N/R</v>
      </c>
      <c r="CU276" s="10" t="str">
        <f>+VLOOKUP(Tabla1[[#This Row],[ESPECÍFICA]],CLASIFICADOR_,7,0)</f>
        <v>N/R</v>
      </c>
      <c r="CV276" s="10">
        <f>+VLOOKUP(Tabla1[[#This Row],[ESPECÍFICA]],CLASIFICADOR_,8,0)</f>
        <v>0</v>
      </c>
      <c r="CW276" s="113" t="str">
        <f>+CONCATENATE("2.",Tabla1[[#This Row],[generica]])</f>
        <v>2.1.PERSONAL Y OBLIGACIONES SOCIALES</v>
      </c>
      <c r="CX276" s="10" t="str">
        <f t="shared" si="86"/>
        <v>0015-DCEME</v>
      </c>
      <c r="CY276" s="5" t="str">
        <f t="shared" si="63"/>
        <v>0015-DCEME (EX DCC)</v>
      </c>
      <c r="CZ276" t="str">
        <f t="shared" si="87"/>
        <v>0015-DCEME</v>
      </c>
      <c r="DA276" s="113" t="str">
        <f>+CONCATENATE(Tabla1[[#This Row],[CC COMPLETO]],Tabla1[[#This Row],[ESPECÍFICA]])</f>
        <v>0015-DCEME2.1.1.9.1.2</v>
      </c>
      <c r="DB276" s="11">
        <f>SUM(AM276:AX276)</f>
        <v>0</v>
      </c>
      <c r="DC276" s="11">
        <f>+SUM(AY276:BJ276)</f>
        <v>0</v>
      </c>
      <c r="DD276" s="11">
        <f>+SUM(BK276:BV276)</f>
        <v>0</v>
      </c>
      <c r="DE276" s="11">
        <f>+AJ276-AK276</f>
        <v>0</v>
      </c>
      <c r="DF276" s="11">
        <f>+AK276-AL276</f>
        <v>0</v>
      </c>
      <c r="DG276" s="11">
        <f>+AL276-DC276</f>
        <v>0</v>
      </c>
      <c r="DH276" s="11">
        <f>+AJ276-DC276</f>
        <v>0</v>
      </c>
      <c r="DI276" s="12">
        <f>+IFERROR((DC276/AH276),0)</f>
        <v>0</v>
      </c>
      <c r="DJ276" s="77">
        <f>+SUM(Tabla1[[#This Row],[EJECUTADO 01]:[EJECUTADO 06]])</f>
        <v>0</v>
      </c>
      <c r="DK276" s="78">
        <f>+Tabla1[[#This Row],[mto_devenga_01]]</f>
        <v>0</v>
      </c>
      <c r="DL276" s="78">
        <f>+Tabla1[[#This Row],[mto_devenga_02]]</f>
        <v>0</v>
      </c>
      <c r="DM276" s="78">
        <f>+Tabla1[[#This Row],[mto_devenga_03]]</f>
        <v>0</v>
      </c>
      <c r="DN276" s="78">
        <f>+Tabla1[[#This Row],[mto_devenga_04]]</f>
        <v>0</v>
      </c>
      <c r="DO276" s="78">
        <f>+Tabla1[[#This Row],[mto_devenga_05]]</f>
        <v>0</v>
      </c>
      <c r="DP276" s="76">
        <f>+Tabla1[[#This Row],[mto_devenga_06]]</f>
        <v>0</v>
      </c>
      <c r="DQ276" s="76">
        <f>+Tabla1[[#This Row],[mto_devenga_07]]</f>
        <v>0</v>
      </c>
      <c r="DR276" s="76">
        <f>+Tabla1[[#This Row],[mto_devenga_08]]</f>
        <v>0</v>
      </c>
      <c r="DS276" s="76">
        <f>+Tabla1[[#This Row],[mto_devenga_09]]</f>
        <v>0</v>
      </c>
      <c r="DT276" s="76">
        <f>IFERROR(VLOOKUP(Tabla1[[#This Row],[COD SE]],PF_OCTUBRE,14,0),"0")</f>
        <v>0</v>
      </c>
      <c r="DU276" s="76">
        <f>IFERROR(VLOOKUP(Tabla1[[#This Row],[COD SE]],PF_OCTUBRE,15,0),"0")</f>
        <v>0</v>
      </c>
      <c r="DV276" s="76">
        <f>IFERROR(VLOOKUP(Tabla1[[#This Row],[COD SE]],PF_OCTUBRE,16,0),"0")</f>
        <v>0</v>
      </c>
      <c r="DW276" s="76">
        <f>+SUM(Tabla1[[#This Row],[EJECUTADO 01]:[PF DICIEMBRE
]])</f>
        <v>0</v>
      </c>
      <c r="DX276" s="76">
        <f>IFERROR(VLOOKUP(Tabla1[[#This Row],[COD SE]],PF_OCTUBRE,18,0),"0")</f>
        <v>0</v>
      </c>
      <c r="DY276" s="76">
        <f>IFERROR(VLOOKUP(Tabla1[[#This Row],[COD SE]],PF_OCTUBRE,19,0),"0")</f>
        <v>0</v>
      </c>
      <c r="DZ276" s="76">
        <f>IFERROR(VLOOKUP(Tabla1[[#This Row],[COD SE]],PF_OCTUBRE,20,0),"0")</f>
        <v>0</v>
      </c>
      <c r="EA276" s="76">
        <f>+Tabla1[[#This Row],[TOTAL EJEC REAL]]+Tabla1[[#This Row],[SALDO FINAL]]</f>
        <v>0</v>
      </c>
      <c r="EB276" s="76">
        <f>IFERROR(VLOOKUP(Tabla1[[#This Row],[COD SE]],PF_OCTUBRE,22,0),"0")</f>
        <v>0</v>
      </c>
      <c r="EC276" s="76">
        <f>+IFERROR(VLOOKUP(Tabla1[[#This Row],[COD SE]],SALDO_ESC_2,7,0),0)</f>
        <v>0</v>
      </c>
      <c r="ED276" s="76">
        <f>+IFERROR(VLOOKUP(Tabla1[[#This Row],[COD SE]],SALDO_ESC_3,7,0),0)</f>
        <v>0</v>
      </c>
      <c r="EE276" s="76">
        <f>+Tabla1[[#This Row],[mto_pim]]-Tabla1[[#This Row],[TRANSF ESC2 ]]</f>
        <v>0</v>
      </c>
      <c r="EF276" s="76">
        <f>+Tabla1[[#This Row],[mto_pim]]-Tabla1[[#This Row],[TRANFS ESC 3 ]]</f>
        <v>0</v>
      </c>
      <c r="EG276" s="76">
        <f>+IFERROR(VLOOKUP(Tabla1[[#This Row],[COD SE]],HISTORICO,4,0),0)</f>
        <v>0</v>
      </c>
      <c r="EH276" s="76">
        <f>+IFERROR(VLOOKUP(Tabla1[[#This Row],[COD SE]],HISTORICO,5,0),0)</f>
        <v>0</v>
      </c>
      <c r="EI276" s="76">
        <f>+IFERROR(VLOOKUP(Tabla1[[#This Row],[COD SE]],HISTORICO,6,0),0)</f>
        <v>0</v>
      </c>
      <c r="EJ276" s="76">
        <f>+IFERROR(VLOOKUP(Tabla1[[#This Row],[COD SE]],HISTORICO,7,0),0)</f>
        <v>0</v>
      </c>
      <c r="EK276" s="76">
        <f>+IFERROR(VLOOKUP(Tabla1[[#This Row],[COD SE]],HISTORICO,8,0),0)</f>
        <v>0</v>
      </c>
      <c r="EL276" s="76">
        <f>+IFERROR(VLOOKUP(Tabla1[[#This Row],[COD SE]],HISTORICO,9,0),0)</f>
        <v>0</v>
      </c>
      <c r="EM276" s="76">
        <f>+IFERROR(VLOOKUP(Tabla1[[#This Row],[COD SE]],HISTORICO,10,0),0)</f>
        <v>0</v>
      </c>
      <c r="EN276" s="76">
        <f>+IFERROR(VLOOKUP(Tabla1[[#This Row],[COD SE]],HISTORICO,11,0),0)</f>
        <v>0</v>
      </c>
      <c r="EO276" s="76">
        <f>+IFERROR(VLOOKUP(Tabla1[[#This Row],[COD SE]],HISTORICO,12,0),0)</f>
        <v>0</v>
      </c>
      <c r="EP276" s="58">
        <f>+SUM(Tabla1[[#This Row],[EJECUTADO 01]:[EJECUTADO 03]])</f>
        <v>0</v>
      </c>
      <c r="EQ276" s="58">
        <f>+SUM(Tabla1[[#This Row],[EJECUTADO 04]:[EJECUTADO 06]])</f>
        <v>0</v>
      </c>
      <c r="ER276" s="58">
        <f>+SUM(Tabla1[[#This Row],[EJECUTADO 07]:[EJECUTADO 09]])</f>
        <v>0</v>
      </c>
      <c r="ES276" s="58">
        <f>+SUM(Tabla1[[#This Row],[PF OCTUBRE]:[PF DICIEMBRE
]])</f>
        <v>0</v>
      </c>
      <c r="ET276" s="58">
        <f>+SUM(Tabla1[[#This Row],[EJECUTADO 01]:[EJECUTADO 09]])</f>
        <v>0</v>
      </c>
    </row>
    <row r="277" spans="1:150" x14ac:dyDescent="0.2">
      <c r="A277" s="369">
        <v>2025</v>
      </c>
      <c r="B277" s="369" t="s">
        <v>1969</v>
      </c>
      <c r="C277" s="369" t="s">
        <v>1970</v>
      </c>
      <c r="D277" s="369" t="s">
        <v>1971</v>
      </c>
      <c r="E277" s="369">
        <v>1650</v>
      </c>
      <c r="F277" s="369" t="s">
        <v>1601</v>
      </c>
      <c r="G277" s="369" t="s">
        <v>1999</v>
      </c>
      <c r="H277" s="369" t="s">
        <v>1606</v>
      </c>
      <c r="I277" s="369" t="s">
        <v>2000</v>
      </c>
      <c r="J277" s="369" t="s">
        <v>2065</v>
      </c>
      <c r="K277" s="369" t="s">
        <v>1975</v>
      </c>
      <c r="L277" s="369" t="s">
        <v>2034</v>
      </c>
      <c r="M277" s="369" t="s">
        <v>2035</v>
      </c>
      <c r="N277" s="369">
        <v>1</v>
      </c>
      <c r="O277" s="369" t="s">
        <v>2066</v>
      </c>
      <c r="P277" s="369" t="s">
        <v>2032</v>
      </c>
      <c r="Q277" s="369">
        <v>57</v>
      </c>
      <c r="R277" s="369">
        <v>0</v>
      </c>
      <c r="S277" s="369">
        <v>0</v>
      </c>
      <c r="T277" s="369">
        <v>0</v>
      </c>
      <c r="U277" s="369">
        <v>15</v>
      </c>
      <c r="V277" s="369" t="s">
        <v>1980</v>
      </c>
      <c r="W277" s="369" t="s">
        <v>1981</v>
      </c>
      <c r="X277" s="369" t="s">
        <v>1982</v>
      </c>
      <c r="Y277" s="369" t="s">
        <v>1983</v>
      </c>
      <c r="Z277" s="369" t="s">
        <v>1984</v>
      </c>
      <c r="AA277" s="369" t="s">
        <v>2004</v>
      </c>
      <c r="AB277" s="369" t="s">
        <v>1986</v>
      </c>
      <c r="AC277" s="369" t="s">
        <v>1672</v>
      </c>
      <c r="AD277" s="369" t="s">
        <v>1673</v>
      </c>
      <c r="AE277" s="369" t="s">
        <v>1674</v>
      </c>
      <c r="AF277" s="369" t="s">
        <v>1675</v>
      </c>
      <c r="AG277" s="369" t="s">
        <v>1676</v>
      </c>
      <c r="AH277" s="369">
        <v>7000</v>
      </c>
      <c r="AI277" s="369">
        <v>0</v>
      </c>
      <c r="AJ277" s="369">
        <v>7000</v>
      </c>
      <c r="AK277" s="370">
        <v>0</v>
      </c>
      <c r="AL277" s="370">
        <v>0</v>
      </c>
      <c r="AM277" s="370">
        <v>0</v>
      </c>
      <c r="AN277" s="370">
        <v>0</v>
      </c>
      <c r="AO277" s="370">
        <v>0</v>
      </c>
      <c r="AP277" s="370">
        <v>0</v>
      </c>
      <c r="AQ277" s="370">
        <v>0</v>
      </c>
      <c r="AR277" s="370">
        <v>0</v>
      </c>
      <c r="AS277" s="370">
        <v>0</v>
      </c>
      <c r="AT277" s="370">
        <v>0</v>
      </c>
      <c r="AU277" s="370">
        <v>0</v>
      </c>
      <c r="AV277" s="370">
        <v>0</v>
      </c>
      <c r="AW277" s="370">
        <v>0</v>
      </c>
      <c r="AX277" s="370">
        <v>0</v>
      </c>
      <c r="AY277" s="370">
        <v>0</v>
      </c>
      <c r="AZ277" s="370">
        <v>0</v>
      </c>
      <c r="BA277" s="370">
        <v>0</v>
      </c>
      <c r="BB277" s="370">
        <v>0</v>
      </c>
      <c r="BC277" s="370">
        <v>0</v>
      </c>
      <c r="BD277" s="370">
        <v>0</v>
      </c>
      <c r="BE277" s="370">
        <v>0</v>
      </c>
      <c r="BF277" s="370">
        <v>0</v>
      </c>
      <c r="BG277" s="370">
        <v>0</v>
      </c>
      <c r="BH277" s="370">
        <v>0</v>
      </c>
      <c r="BI277" s="370">
        <v>0</v>
      </c>
      <c r="BJ277" s="370">
        <v>0</v>
      </c>
      <c r="BK277" s="370">
        <v>0</v>
      </c>
      <c r="BL277" s="370">
        <v>0</v>
      </c>
      <c r="BM277" s="370">
        <v>0</v>
      </c>
      <c r="BN277" s="370">
        <v>0</v>
      </c>
      <c r="BO277" s="370">
        <v>0</v>
      </c>
      <c r="BP277" s="370">
        <v>0</v>
      </c>
      <c r="BQ277" s="370">
        <v>0</v>
      </c>
      <c r="BR277" s="370">
        <v>0</v>
      </c>
      <c r="BS277" s="370">
        <v>0</v>
      </c>
      <c r="BT277" s="370">
        <v>0</v>
      </c>
      <c r="BU277" s="370">
        <v>0</v>
      </c>
      <c r="BV277" s="370">
        <v>0</v>
      </c>
      <c r="BW277" s="370">
        <v>0</v>
      </c>
      <c r="BX277" s="370">
        <v>0</v>
      </c>
      <c r="BY277" s="370">
        <v>0</v>
      </c>
      <c r="BZ277" s="370">
        <v>0</v>
      </c>
      <c r="CA277" s="370">
        <v>0</v>
      </c>
      <c r="CB277" s="370">
        <v>0</v>
      </c>
      <c r="CC277" s="370">
        <v>0</v>
      </c>
      <c r="CD277" s="370">
        <v>0</v>
      </c>
      <c r="CE277" s="370">
        <v>0</v>
      </c>
      <c r="CF277" s="370">
        <v>0</v>
      </c>
      <c r="CG277" s="370">
        <v>0</v>
      </c>
      <c r="CH277" s="370">
        <v>0</v>
      </c>
      <c r="CI277" s="48" t="s">
        <v>1987</v>
      </c>
      <c r="CJ277" s="48" t="s">
        <v>1991</v>
      </c>
      <c r="CK277" s="48" t="s">
        <v>1987</v>
      </c>
      <c r="CL277" s="48" t="s">
        <v>1990</v>
      </c>
      <c r="CM277" s="48" t="s">
        <v>1987</v>
      </c>
      <c r="CN277" s="48" t="s">
        <v>1990</v>
      </c>
      <c r="CO277" s="10" t="str">
        <f>+CONCATENATE(CI277,".",CJ277,".",CK277,".",CL277,".",CM277,".",CN277)</f>
        <v>2.3.2.1.2.1</v>
      </c>
      <c r="CP277" s="10" t="str">
        <f>+VLOOKUP(Tabla1[[#This Row],[ESPECÍFICA]],CLASIFICADOR_,2,0)</f>
        <v>2.3.2.1.2.1 - PASAJES Y GASTOS DE TRANSPORTE</v>
      </c>
      <c r="CQ277" s="10" t="str">
        <f>+VLOOKUP(Tabla1[[#This Row],[ESPECÍFICA]],CLASIFICADOR_,3,0)</f>
        <v>2.3.2.1 - VIAJES</v>
      </c>
      <c r="CR277" s="10" t="str">
        <f>+VLOOKUP(Tabla1[[#This Row],[ESPECÍFICA]],CLASIFICADOR_,4,0)</f>
        <v>Límite de Gasto</v>
      </c>
      <c r="CS277" s="10" t="str">
        <f>+VLOOKUP(Tabla1[[#This Row],[ESPECÍFICA]],CLASIFICADOR_,5,0)</f>
        <v>10.6 b)</v>
      </c>
      <c r="CT277" s="5" t="str">
        <f>+VLOOKUP(Tabla1[[#This Row],[ESPECÍFICA]],CLASIFICADOR_,6,0)</f>
        <v>N/R</v>
      </c>
      <c r="CU277" s="10" t="str">
        <f>+VLOOKUP(Tabla1[[#This Row],[ESPECÍFICA]],CLASIFICADOR_,7,0)</f>
        <v>N/R</v>
      </c>
      <c r="CV277" s="10">
        <f>+VLOOKUP(Tabla1[[#This Row],[ESPECÍFICA]],CLASIFICADOR_,8,0)</f>
        <v>0</v>
      </c>
      <c r="CW277" s="284" t="str">
        <f>+CONCATENATE("2.",Tabla1[[#This Row],[generica]])</f>
        <v>2.3.BIENES Y SERVICIOS</v>
      </c>
      <c r="CX277" s="10" t="str">
        <f t="shared" si="86"/>
        <v>0015-DCEME</v>
      </c>
      <c r="CY277" s="5" t="str">
        <f t="shared" si="63"/>
        <v>0015-DCEME (EX DCC)</v>
      </c>
      <c r="CZ277" t="str">
        <f t="shared" si="87"/>
        <v>0015-DCEME</v>
      </c>
      <c r="DA277" s="113" t="str">
        <f>+CONCATENATE(Tabla1[[#This Row],[CC COMPLETO]],Tabla1[[#This Row],[ESPECÍFICA]])</f>
        <v>0015-DCEME2.3.2.1.2.1</v>
      </c>
      <c r="DB277" s="11">
        <f>SUM(AM277:AX277)</f>
        <v>0</v>
      </c>
      <c r="DC277" s="11">
        <f>+SUM(AY277:BJ277)</f>
        <v>0</v>
      </c>
      <c r="DD277" s="11">
        <f>+SUM(BK277:BV277)</f>
        <v>0</v>
      </c>
      <c r="DE277" s="11">
        <f>+AJ277-AK277</f>
        <v>7000</v>
      </c>
      <c r="DF277" s="11">
        <f>+AK277-AL277</f>
        <v>0</v>
      </c>
      <c r="DG277" s="11">
        <f>+AL277-DC277</f>
        <v>0</v>
      </c>
      <c r="DH277" s="11">
        <f>+AJ277-DC277</f>
        <v>7000</v>
      </c>
      <c r="DI277" s="12">
        <f>+IFERROR((DC277/AH277),0)</f>
        <v>0</v>
      </c>
      <c r="DJ277" s="77">
        <f>+SUM(Tabla1[[#This Row],[EJECUTADO 01]:[EJECUTADO 06]])</f>
        <v>0</v>
      </c>
      <c r="DK277" s="77">
        <f>+Tabla1[[#This Row],[mto_devenga_01]]</f>
        <v>0</v>
      </c>
      <c r="DL277" s="285">
        <f>+Tabla1[[#This Row],[mto_devenga_02]]</f>
        <v>0</v>
      </c>
      <c r="DM277" s="285">
        <f>+Tabla1[[#This Row],[mto_devenga_03]]</f>
        <v>0</v>
      </c>
      <c r="DN277" s="286">
        <f>+Tabla1[[#This Row],[mto_devenga_04]]</f>
        <v>0</v>
      </c>
      <c r="DO277" s="285">
        <f>+Tabla1[[#This Row],[mto_devenga_05]]</f>
        <v>0</v>
      </c>
      <c r="DP277" s="76">
        <f>+Tabla1[[#This Row],[mto_devenga_06]]</f>
        <v>0</v>
      </c>
      <c r="DQ277" s="76">
        <f>+Tabla1[[#This Row],[mto_devenga_07]]</f>
        <v>0</v>
      </c>
      <c r="DR277" s="76">
        <f>+Tabla1[[#This Row],[mto_devenga_08]]</f>
        <v>0</v>
      </c>
      <c r="DS277" s="76">
        <f>+Tabla1[[#This Row],[mto_devenga_09]]</f>
        <v>0</v>
      </c>
      <c r="DT277" s="76">
        <f>IFERROR(VLOOKUP(Tabla1[[#This Row],[COD SE]],PF_OCTUBRE,14,0),"0")</f>
        <v>0</v>
      </c>
      <c r="DU277" s="76">
        <f>IFERROR(VLOOKUP(Tabla1[[#This Row],[COD SE]],PF_OCTUBRE,15,0),"0")</f>
        <v>0</v>
      </c>
      <c r="DV277" s="76">
        <f>IFERROR(VLOOKUP(Tabla1[[#This Row],[COD SE]],PF_OCTUBRE,16,0),"0")</f>
        <v>7000</v>
      </c>
      <c r="DW277" s="76">
        <f>+SUM(Tabla1[[#This Row],[EJECUTADO 01]:[PF DICIEMBRE
]])</f>
        <v>7000</v>
      </c>
      <c r="DX277" s="76">
        <f>IFERROR(VLOOKUP(Tabla1[[#This Row],[COD SE]],PF_OCTUBRE,18,0),"0")</f>
        <v>0</v>
      </c>
      <c r="DY277" s="76">
        <f>IFERROR(VLOOKUP(Tabla1[[#This Row],[COD SE]],PF_OCTUBRE,19,0),"0")</f>
        <v>0</v>
      </c>
      <c r="DZ277" s="76">
        <f>IFERROR(VLOOKUP(Tabla1[[#This Row],[COD SE]],PF_OCTUBRE,20,0),"0")</f>
        <v>0</v>
      </c>
      <c r="EA277" s="76">
        <f>+Tabla1[[#This Row],[TOTAL EJEC REAL]]+Tabla1[[#This Row],[SALDO FINAL]]</f>
        <v>7000</v>
      </c>
      <c r="EB277" s="76">
        <f>IFERROR(VLOOKUP(Tabla1[[#This Row],[COD SE]],PF_OCTUBRE,22,0),"0")</f>
        <v>7000</v>
      </c>
      <c r="EC277" s="76">
        <f>+IFERROR(VLOOKUP(Tabla1[[#This Row],[COD SE]],SALDO_ESC_2,7,0),0)</f>
        <v>0</v>
      </c>
      <c r="ED277" s="76">
        <f>+IFERROR(VLOOKUP(Tabla1[[#This Row],[COD SE]],SALDO_ESC_3,7,0),0)</f>
        <v>0</v>
      </c>
      <c r="EE277" s="76">
        <f>+Tabla1[[#This Row],[mto_pim]]-Tabla1[[#This Row],[TRANSF ESC2 ]]</f>
        <v>7000</v>
      </c>
      <c r="EF277" s="76">
        <f>+Tabla1[[#This Row],[mto_pim]]-Tabla1[[#This Row],[TRANFS ESC 3 ]]</f>
        <v>7000</v>
      </c>
      <c r="EG277" s="76">
        <f>+IFERROR(VLOOKUP(Tabla1[[#This Row],[COD SE]],HISTORICO,4,0),0)</f>
        <v>2300</v>
      </c>
      <c r="EH277" s="76">
        <f>+IFERROR(VLOOKUP(Tabla1[[#This Row],[COD SE]],HISTORICO,5,0),0)</f>
        <v>2300</v>
      </c>
      <c r="EI277" s="76">
        <f>+IFERROR(VLOOKUP(Tabla1[[#This Row],[COD SE]],HISTORICO,6,0),0)</f>
        <v>0</v>
      </c>
      <c r="EJ277" s="76">
        <f>+IFERROR(VLOOKUP(Tabla1[[#This Row],[COD SE]],HISTORICO,7,0),0)</f>
        <v>0</v>
      </c>
      <c r="EK277" s="76">
        <f>+IFERROR(VLOOKUP(Tabla1[[#This Row],[COD SE]],HISTORICO,8,0),0)</f>
        <v>0</v>
      </c>
      <c r="EL277" s="76">
        <f>+IFERROR(VLOOKUP(Tabla1[[#This Row],[COD SE]],HISTORICO,9,0),0)</f>
        <v>0</v>
      </c>
      <c r="EM277" s="76">
        <f>+IFERROR(VLOOKUP(Tabla1[[#This Row],[COD SE]],HISTORICO,10,0),0)</f>
        <v>0</v>
      </c>
      <c r="EN277" s="76">
        <f>+IFERROR(VLOOKUP(Tabla1[[#This Row],[COD SE]],HISTORICO,11,0),0)</f>
        <v>0</v>
      </c>
      <c r="EO277" s="76">
        <f>+IFERROR(VLOOKUP(Tabla1[[#This Row],[COD SE]],HISTORICO,12,0),0)</f>
        <v>0</v>
      </c>
      <c r="EP277" s="58">
        <f>+SUM(Tabla1[[#This Row],[EJECUTADO 01]:[EJECUTADO 03]])</f>
        <v>0</v>
      </c>
      <c r="EQ277" s="58">
        <f>+SUM(Tabla1[[#This Row],[EJECUTADO 04]:[EJECUTADO 06]])</f>
        <v>0</v>
      </c>
      <c r="ER277" s="58">
        <f>+SUM(Tabla1[[#This Row],[EJECUTADO 07]:[EJECUTADO 09]])</f>
        <v>0</v>
      </c>
      <c r="ES277" s="58">
        <f>+SUM(Tabla1[[#This Row],[PF OCTUBRE]:[PF DICIEMBRE
]])</f>
        <v>7000</v>
      </c>
      <c r="ET277" s="58">
        <f>+SUM(Tabla1[[#This Row],[EJECUTADO 01]:[EJECUTADO 09]])</f>
        <v>0</v>
      </c>
    </row>
    <row r="278" spans="1:150" x14ac:dyDescent="0.2">
      <c r="A278" s="369">
        <v>2025</v>
      </c>
      <c r="B278" s="369" t="s">
        <v>1969</v>
      </c>
      <c r="C278" s="369" t="s">
        <v>1970</v>
      </c>
      <c r="D278" s="369" t="s">
        <v>1971</v>
      </c>
      <c r="E278" s="369">
        <v>1650</v>
      </c>
      <c r="F278" s="369" t="s">
        <v>1601</v>
      </c>
      <c r="G278" s="369" t="s">
        <v>1999</v>
      </c>
      <c r="H278" s="369" t="s">
        <v>1606</v>
      </c>
      <c r="I278" s="369" t="s">
        <v>2000</v>
      </c>
      <c r="J278" s="369" t="s">
        <v>2065</v>
      </c>
      <c r="K278" s="369" t="s">
        <v>1975</v>
      </c>
      <c r="L278" s="369" t="s">
        <v>2034</v>
      </c>
      <c r="M278" s="369" t="s">
        <v>2035</v>
      </c>
      <c r="N278" s="369">
        <v>1</v>
      </c>
      <c r="O278" s="369" t="s">
        <v>2066</v>
      </c>
      <c r="P278" s="369" t="s">
        <v>2032</v>
      </c>
      <c r="Q278" s="369">
        <v>57</v>
      </c>
      <c r="R278" s="369">
        <v>0</v>
      </c>
      <c r="S278" s="369">
        <v>0</v>
      </c>
      <c r="T278" s="369">
        <v>0</v>
      </c>
      <c r="U278" s="369">
        <v>15</v>
      </c>
      <c r="V278" s="369" t="s">
        <v>1980</v>
      </c>
      <c r="W278" s="369" t="s">
        <v>1981</v>
      </c>
      <c r="X278" s="369" t="s">
        <v>1982</v>
      </c>
      <c r="Y278" s="369" t="s">
        <v>1983</v>
      </c>
      <c r="Z278" s="369" t="s">
        <v>1984</v>
      </c>
      <c r="AA278" s="369" t="s">
        <v>2004</v>
      </c>
      <c r="AB278" s="369" t="s">
        <v>1986</v>
      </c>
      <c r="AC278" s="369" t="s">
        <v>1672</v>
      </c>
      <c r="AD278" s="369" t="s">
        <v>1673</v>
      </c>
      <c r="AE278" s="369" t="s">
        <v>1681</v>
      </c>
      <c r="AF278" s="369" t="s">
        <v>1682</v>
      </c>
      <c r="AG278" s="369" t="s">
        <v>1682</v>
      </c>
      <c r="AH278" s="369">
        <v>114000</v>
      </c>
      <c r="AI278" s="369">
        <v>-35000</v>
      </c>
      <c r="AJ278" s="369">
        <v>79000</v>
      </c>
      <c r="AK278" s="370">
        <v>79000</v>
      </c>
      <c r="AL278" s="370">
        <v>79000</v>
      </c>
      <c r="AM278" s="370">
        <v>0</v>
      </c>
      <c r="AN278" s="370">
        <v>22000</v>
      </c>
      <c r="AO278" s="370">
        <v>7000</v>
      </c>
      <c r="AP278" s="370">
        <v>11000</v>
      </c>
      <c r="AQ278" s="370">
        <v>0</v>
      </c>
      <c r="AR278" s="370">
        <v>0</v>
      </c>
      <c r="AS278" s="370">
        <v>39000</v>
      </c>
      <c r="AT278" s="370">
        <v>0</v>
      </c>
      <c r="AU278" s="370">
        <v>0</v>
      </c>
      <c r="AV278" s="370">
        <v>0</v>
      </c>
      <c r="AW278" s="370">
        <v>0</v>
      </c>
      <c r="AX278" s="370">
        <v>0</v>
      </c>
      <c r="AY278" s="370">
        <v>0</v>
      </c>
      <c r="AZ278" s="370">
        <v>0</v>
      </c>
      <c r="BA278" s="370">
        <v>11000</v>
      </c>
      <c r="BB278" s="370">
        <v>18000</v>
      </c>
      <c r="BC278" s="370">
        <v>11000</v>
      </c>
      <c r="BD278" s="370">
        <v>0</v>
      </c>
      <c r="BE278" s="370">
        <v>0</v>
      </c>
      <c r="BF278" s="370">
        <v>0</v>
      </c>
      <c r="BG278" s="370">
        <v>26000</v>
      </c>
      <c r="BH278" s="370">
        <v>0</v>
      </c>
      <c r="BI278" s="370">
        <v>0</v>
      </c>
      <c r="BJ278" s="370">
        <v>0</v>
      </c>
      <c r="BK278" s="370">
        <v>0</v>
      </c>
      <c r="BL278" s="370">
        <v>0</v>
      </c>
      <c r="BM278" s="370">
        <v>11000</v>
      </c>
      <c r="BN278" s="370">
        <v>18000</v>
      </c>
      <c r="BO278" s="370">
        <v>11000</v>
      </c>
      <c r="BP278" s="370">
        <v>0</v>
      </c>
      <c r="BQ278" s="370">
        <v>0</v>
      </c>
      <c r="BR278" s="370">
        <v>0</v>
      </c>
      <c r="BS278" s="370">
        <v>26000</v>
      </c>
      <c r="BT278" s="370">
        <v>0</v>
      </c>
      <c r="BU278" s="370">
        <v>0</v>
      </c>
      <c r="BV278" s="370">
        <v>0</v>
      </c>
      <c r="BW278" s="370">
        <v>0</v>
      </c>
      <c r="BX278" s="370">
        <v>22000</v>
      </c>
      <c r="BY278" s="370">
        <v>7000</v>
      </c>
      <c r="BZ278" s="370">
        <v>11000</v>
      </c>
      <c r="CA278" s="370">
        <v>0</v>
      </c>
      <c r="CB278" s="370">
        <v>0</v>
      </c>
      <c r="CC278" s="370">
        <v>26000</v>
      </c>
      <c r="CD278" s="370">
        <v>0</v>
      </c>
      <c r="CE278" s="370">
        <v>0</v>
      </c>
      <c r="CF278" s="370">
        <v>0</v>
      </c>
      <c r="CG278" s="370">
        <v>0</v>
      </c>
      <c r="CH278" s="370">
        <v>0</v>
      </c>
      <c r="CI278" s="48" t="s">
        <v>1987</v>
      </c>
      <c r="CJ278" s="48" t="s">
        <v>1991</v>
      </c>
      <c r="CK278" s="48" t="s">
        <v>1987</v>
      </c>
      <c r="CL278" s="48" t="s">
        <v>2005</v>
      </c>
      <c r="CM278" s="48" t="s">
        <v>1990</v>
      </c>
      <c r="CN278" s="48" t="s">
        <v>1990</v>
      </c>
      <c r="CO278" s="10" t="str">
        <f t="shared" ref="CO278:CO315" si="96">+CONCATENATE(CI278,".",CJ278,".",CK278,".",CL278,".",CM278,".",CN278)</f>
        <v>2.3.2.9.1.1</v>
      </c>
      <c r="CP278" s="10" t="str">
        <f>+VLOOKUP(Tabla1[[#This Row],[ESPECÍFICA]],CLASIFICADOR_,2,0)</f>
        <v>2.3.2.9.1.1 - LOCACIÓN DE SERVICIOS REALIZADOS POR PERSONA NATURAL</v>
      </c>
      <c r="CQ278" s="10" t="str">
        <f>+VLOOKUP(Tabla1[[#This Row],[ESPECÍFICA]],CLASIFICADOR_,3,0)</f>
        <v>2.3.2.9 - LOCACIÓN DE SERVICIOS REALIZADOS POR PERSONA NATURAL</v>
      </c>
      <c r="CR278" s="10" t="str">
        <f>+VLOOKUP(Tabla1[[#This Row],[ESPECÍFICA]],CLASIFICADOR_,4,0)</f>
        <v xml:space="preserve"> </v>
      </c>
      <c r="CS278" s="10">
        <f>+VLOOKUP(Tabla1[[#This Row],[ESPECÍFICA]],CLASIFICADOR_,5,0)</f>
        <v>0</v>
      </c>
      <c r="CT278" s="5" t="str">
        <f>+VLOOKUP(Tabla1[[#This Row],[ESPECÍFICA]],CLASIFICADOR_,6,0)</f>
        <v>N/R</v>
      </c>
      <c r="CU278" s="10" t="str">
        <f>+VLOOKUP(Tabla1[[#This Row],[ESPECÍFICA]],CLASIFICADOR_,7,0)</f>
        <v>N/R</v>
      </c>
      <c r="CV278" s="10">
        <f>+VLOOKUP(Tabla1[[#This Row],[ESPECÍFICA]],CLASIFICADOR_,8,0)</f>
        <v>0</v>
      </c>
      <c r="CW278" s="284" t="str">
        <f>+CONCATENATE("2.",Tabla1[[#This Row],[generica]])</f>
        <v>2.3.BIENES Y SERVICIOS</v>
      </c>
      <c r="CX278" s="10" t="str">
        <f t="shared" si="86"/>
        <v>0015-DCEME</v>
      </c>
      <c r="CY278" s="5" t="str">
        <f t="shared" si="63"/>
        <v>0015-DCEME (EX DCC)</v>
      </c>
      <c r="CZ278" t="str">
        <f t="shared" si="87"/>
        <v>0015-DCEME</v>
      </c>
      <c r="DA278" s="113" t="str">
        <f>+CONCATENATE(Tabla1[[#This Row],[CC COMPLETO]],Tabla1[[#This Row],[ESPECÍFICA]])</f>
        <v>0015-DCEME2.3.2.9.1.1</v>
      </c>
      <c r="DB278" s="11">
        <f t="shared" ref="DB278:DB315" si="97">SUM(AM278:AX278)</f>
        <v>79000</v>
      </c>
      <c r="DC278" s="11">
        <f t="shared" ref="DC278:DC315" si="98">+SUM(AY278:BJ278)</f>
        <v>66000</v>
      </c>
      <c r="DD278" s="11">
        <f t="shared" ref="DD278:DD315" si="99">+SUM(BK278:BV278)</f>
        <v>66000</v>
      </c>
      <c r="DE278" s="11">
        <f t="shared" ref="DE278:DE315" si="100">+AJ278-AK278</f>
        <v>0</v>
      </c>
      <c r="DF278" s="11">
        <f t="shared" ref="DF278:DF315" si="101">+AK278-AL278</f>
        <v>0</v>
      </c>
      <c r="DG278" s="11">
        <f t="shared" ref="DG278:DG315" si="102">+AL278-DC278</f>
        <v>13000</v>
      </c>
      <c r="DH278" s="11">
        <f t="shared" ref="DH278:DH315" si="103">+AJ278-DC278</f>
        <v>13000</v>
      </c>
      <c r="DI278" s="12">
        <f t="shared" ref="DI278:DI315" si="104">+IFERROR((DC278/AH278),0)</f>
        <v>0.57894736842105265</v>
      </c>
      <c r="DJ278" s="77">
        <f>+SUM(Tabla1[[#This Row],[EJECUTADO 01]:[EJECUTADO 06]])</f>
        <v>40000</v>
      </c>
      <c r="DK278" s="77">
        <f>+Tabla1[[#This Row],[mto_devenga_01]]</f>
        <v>0</v>
      </c>
      <c r="DL278" s="285">
        <f>+Tabla1[[#This Row],[mto_devenga_02]]</f>
        <v>0</v>
      </c>
      <c r="DM278" s="285">
        <f>+Tabla1[[#This Row],[mto_devenga_03]]</f>
        <v>11000</v>
      </c>
      <c r="DN278" s="286">
        <f>+Tabla1[[#This Row],[mto_devenga_04]]</f>
        <v>18000</v>
      </c>
      <c r="DO278" s="285">
        <f>+Tabla1[[#This Row],[mto_devenga_05]]</f>
        <v>11000</v>
      </c>
      <c r="DP278" s="76">
        <f>+Tabla1[[#This Row],[mto_devenga_06]]</f>
        <v>0</v>
      </c>
      <c r="DQ278" s="76">
        <f>+Tabla1[[#This Row],[mto_devenga_07]]</f>
        <v>0</v>
      </c>
      <c r="DR278" s="76">
        <f>+Tabla1[[#This Row],[mto_devenga_08]]</f>
        <v>0</v>
      </c>
      <c r="DS278" s="76">
        <f>+Tabla1[[#This Row],[mto_devenga_09]]</f>
        <v>26000</v>
      </c>
      <c r="DT278" s="76">
        <f>IFERROR(VLOOKUP(Tabla1[[#This Row],[COD SE]],PF_OCTUBRE,14,0),"0")</f>
        <v>13000</v>
      </c>
      <c r="DU278" s="76">
        <f>IFERROR(VLOOKUP(Tabla1[[#This Row],[COD SE]],PF_OCTUBRE,15,0),"0")</f>
        <v>0</v>
      </c>
      <c r="DV278" s="76">
        <f>IFERROR(VLOOKUP(Tabla1[[#This Row],[COD SE]],PF_OCTUBRE,16,0),"0")</f>
        <v>0</v>
      </c>
      <c r="DW278" s="76">
        <f>+SUM(Tabla1[[#This Row],[EJECUTADO 01]:[PF DICIEMBRE
]])</f>
        <v>79000</v>
      </c>
      <c r="DX278" s="76">
        <f>IFERROR(VLOOKUP(Tabla1[[#This Row],[COD SE]],PF_OCTUBRE,18,0),"0")</f>
        <v>0</v>
      </c>
      <c r="DY278" s="76">
        <f>IFERROR(VLOOKUP(Tabla1[[#This Row],[COD SE]],PF_OCTUBRE,19,0),"0")</f>
        <v>0</v>
      </c>
      <c r="DZ278" s="76">
        <f>IFERROR(VLOOKUP(Tabla1[[#This Row],[COD SE]],PF_OCTUBRE,20,0),"0")</f>
        <v>0</v>
      </c>
      <c r="EA278" s="76">
        <f>+Tabla1[[#This Row],[TOTAL EJEC REAL]]+Tabla1[[#This Row],[SALDO FINAL]]</f>
        <v>79000</v>
      </c>
      <c r="EB278" s="76">
        <f>IFERROR(VLOOKUP(Tabla1[[#This Row],[COD SE]],PF_OCTUBRE,22,0),"0")</f>
        <v>0</v>
      </c>
      <c r="EC278" s="76">
        <f>+IFERROR(VLOOKUP(Tabla1[[#This Row],[COD SE]],SALDO_ESC_2,7,0),0)</f>
        <v>0</v>
      </c>
      <c r="ED278" s="76">
        <f>+IFERROR(VLOOKUP(Tabla1[[#This Row],[COD SE]],SALDO_ESC_3,7,0),0)</f>
        <v>0</v>
      </c>
      <c r="EE278" s="76">
        <f>+Tabla1[[#This Row],[mto_pim]]-Tabla1[[#This Row],[TRANSF ESC2 ]]</f>
        <v>79000</v>
      </c>
      <c r="EF278" s="76">
        <f>+Tabla1[[#This Row],[mto_pim]]-Tabla1[[#This Row],[TRANFS ESC 3 ]]</f>
        <v>79000</v>
      </c>
      <c r="EG278" s="76">
        <f>+IFERROR(VLOOKUP(Tabla1[[#This Row],[COD SE]],HISTORICO,4,0),0)</f>
        <v>0</v>
      </c>
      <c r="EH278" s="76">
        <f>+IFERROR(VLOOKUP(Tabla1[[#This Row],[COD SE]],HISTORICO,5,0),0)</f>
        <v>0</v>
      </c>
      <c r="EI278" s="76">
        <f>+IFERROR(VLOOKUP(Tabla1[[#This Row],[COD SE]],HISTORICO,6,0),0)</f>
        <v>14500</v>
      </c>
      <c r="EJ278" s="76">
        <f>+IFERROR(VLOOKUP(Tabla1[[#This Row],[COD SE]],HISTORICO,7,0),0)</f>
        <v>14500</v>
      </c>
      <c r="EK278" s="76">
        <f>+IFERROR(VLOOKUP(Tabla1[[#This Row],[COD SE]],HISTORICO,8,0),0)</f>
        <v>11000</v>
      </c>
      <c r="EL278" s="76">
        <f>+IFERROR(VLOOKUP(Tabla1[[#This Row],[COD SE]],HISTORICO,9,0),0)</f>
        <v>0</v>
      </c>
      <c r="EM278" s="76">
        <f>+IFERROR(VLOOKUP(Tabla1[[#This Row],[COD SE]],HISTORICO,10,0),0)</f>
        <v>0</v>
      </c>
      <c r="EN278" s="76">
        <f>+IFERROR(VLOOKUP(Tabla1[[#This Row],[COD SE]],HISTORICO,11,0),0)</f>
        <v>13000</v>
      </c>
      <c r="EO278" s="76">
        <f>+IFERROR(VLOOKUP(Tabla1[[#This Row],[COD SE]],HISTORICO,12,0),0)</f>
        <v>13000</v>
      </c>
      <c r="EP278" s="58">
        <f>+SUM(Tabla1[[#This Row],[EJECUTADO 01]:[EJECUTADO 03]])</f>
        <v>11000</v>
      </c>
      <c r="EQ278" s="58">
        <f>+SUM(Tabla1[[#This Row],[EJECUTADO 04]:[EJECUTADO 06]])</f>
        <v>29000</v>
      </c>
      <c r="ER278" s="58">
        <f>+SUM(Tabla1[[#This Row],[EJECUTADO 07]:[EJECUTADO 09]])</f>
        <v>26000</v>
      </c>
      <c r="ES278" s="58">
        <f>+SUM(Tabla1[[#This Row],[PF OCTUBRE]:[PF DICIEMBRE
]])</f>
        <v>13000</v>
      </c>
      <c r="ET278" s="58">
        <f>+SUM(Tabla1[[#This Row],[EJECUTADO 01]:[EJECUTADO 09]])</f>
        <v>66000</v>
      </c>
    </row>
    <row r="279" spans="1:150" x14ac:dyDescent="0.2">
      <c r="A279" s="369">
        <v>2025</v>
      </c>
      <c r="B279" s="369" t="s">
        <v>1969</v>
      </c>
      <c r="C279" s="369" t="s">
        <v>1970</v>
      </c>
      <c r="D279" s="369" t="s">
        <v>1971</v>
      </c>
      <c r="E279" s="369">
        <v>1650</v>
      </c>
      <c r="F279" s="369" t="s">
        <v>1601</v>
      </c>
      <c r="G279" s="369" t="s">
        <v>1999</v>
      </c>
      <c r="H279" s="369" t="s">
        <v>1606</v>
      </c>
      <c r="I279" s="369" t="s">
        <v>2000</v>
      </c>
      <c r="J279" s="369" t="s">
        <v>2065</v>
      </c>
      <c r="K279" s="369" t="s">
        <v>1975</v>
      </c>
      <c r="L279" s="369" t="s">
        <v>2034</v>
      </c>
      <c r="M279" s="369" t="s">
        <v>2035</v>
      </c>
      <c r="N279" s="369">
        <v>1</v>
      </c>
      <c r="O279" s="369" t="s">
        <v>2066</v>
      </c>
      <c r="P279" s="369" t="s">
        <v>2032</v>
      </c>
      <c r="Q279" s="369">
        <v>57</v>
      </c>
      <c r="R279" s="369">
        <v>0</v>
      </c>
      <c r="S279" s="369">
        <v>0</v>
      </c>
      <c r="T279" s="369">
        <v>0</v>
      </c>
      <c r="U279" s="369">
        <v>15</v>
      </c>
      <c r="V279" s="369" t="s">
        <v>1980</v>
      </c>
      <c r="W279" s="369" t="s">
        <v>1981</v>
      </c>
      <c r="X279" s="369" t="s">
        <v>1982</v>
      </c>
      <c r="Y279" s="369" t="s">
        <v>1983</v>
      </c>
      <c r="Z279" s="369" t="s">
        <v>1984</v>
      </c>
      <c r="AA279" s="369" t="s">
        <v>2004</v>
      </c>
      <c r="AB279" s="369" t="s">
        <v>1986</v>
      </c>
      <c r="AC279" s="369" t="s">
        <v>1656</v>
      </c>
      <c r="AD279" s="369" t="s">
        <v>1657</v>
      </c>
      <c r="AE279" s="369" t="s">
        <v>1658</v>
      </c>
      <c r="AF279" s="369" t="s">
        <v>1658</v>
      </c>
      <c r="AG279" s="369" t="s">
        <v>1659</v>
      </c>
      <c r="AH279" s="369">
        <v>0</v>
      </c>
      <c r="AI279" s="369">
        <v>0</v>
      </c>
      <c r="AJ279" s="369">
        <v>0</v>
      </c>
      <c r="AK279" s="370">
        <v>0</v>
      </c>
      <c r="AL279" s="370">
        <v>0</v>
      </c>
      <c r="AM279" s="370">
        <v>0</v>
      </c>
      <c r="AN279" s="370">
        <v>0</v>
      </c>
      <c r="AO279" s="370">
        <v>0</v>
      </c>
      <c r="AP279" s="370">
        <v>0</v>
      </c>
      <c r="AQ279" s="370">
        <v>0</v>
      </c>
      <c r="AR279" s="370">
        <v>0</v>
      </c>
      <c r="AS279" s="370">
        <v>0</v>
      </c>
      <c r="AT279" s="370">
        <v>0</v>
      </c>
      <c r="AU279" s="370">
        <v>0</v>
      </c>
      <c r="AV279" s="370">
        <v>0</v>
      </c>
      <c r="AW279" s="370">
        <v>0</v>
      </c>
      <c r="AX279" s="370">
        <v>0</v>
      </c>
      <c r="AY279" s="370">
        <v>0</v>
      </c>
      <c r="AZ279" s="370">
        <v>0</v>
      </c>
      <c r="BA279" s="370">
        <v>0</v>
      </c>
      <c r="BB279" s="370">
        <v>0</v>
      </c>
      <c r="BC279" s="370">
        <v>0</v>
      </c>
      <c r="BD279" s="370">
        <v>0</v>
      </c>
      <c r="BE279" s="370">
        <v>0</v>
      </c>
      <c r="BF279" s="370">
        <v>0</v>
      </c>
      <c r="BG279" s="370">
        <v>0</v>
      </c>
      <c r="BH279" s="370">
        <v>0</v>
      </c>
      <c r="BI279" s="370">
        <v>0</v>
      </c>
      <c r="BJ279" s="370">
        <v>0</v>
      </c>
      <c r="BK279" s="370">
        <v>0</v>
      </c>
      <c r="BL279" s="370">
        <v>0</v>
      </c>
      <c r="BM279" s="370">
        <v>0</v>
      </c>
      <c r="BN279" s="370">
        <v>0</v>
      </c>
      <c r="BO279" s="370">
        <v>0</v>
      </c>
      <c r="BP279" s="370">
        <v>0</v>
      </c>
      <c r="BQ279" s="370">
        <v>0</v>
      </c>
      <c r="BR279" s="370">
        <v>0</v>
      </c>
      <c r="BS279" s="370">
        <v>0</v>
      </c>
      <c r="BT279" s="370">
        <v>0</v>
      </c>
      <c r="BU279" s="370">
        <v>0</v>
      </c>
      <c r="BV279" s="370">
        <v>0</v>
      </c>
      <c r="BW279" s="370">
        <v>0</v>
      </c>
      <c r="BX279" s="370">
        <v>0</v>
      </c>
      <c r="BY279" s="370">
        <v>0</v>
      </c>
      <c r="BZ279" s="370">
        <v>0</v>
      </c>
      <c r="CA279" s="370">
        <v>0</v>
      </c>
      <c r="CB279" s="370">
        <v>0</v>
      </c>
      <c r="CC279" s="370">
        <v>0</v>
      </c>
      <c r="CD279" s="370">
        <v>0</v>
      </c>
      <c r="CE279" s="370">
        <v>0</v>
      </c>
      <c r="CF279" s="370">
        <v>0</v>
      </c>
      <c r="CG279" s="370">
        <v>0</v>
      </c>
      <c r="CH279" s="370">
        <v>0</v>
      </c>
      <c r="CI279" s="48" t="s">
        <v>1987</v>
      </c>
      <c r="CJ279" s="48" t="s">
        <v>1990</v>
      </c>
      <c r="CK279" s="48" t="s">
        <v>1990</v>
      </c>
      <c r="CL279" s="48" t="s">
        <v>1990</v>
      </c>
      <c r="CM279" s="48" t="s">
        <v>1990</v>
      </c>
      <c r="CN279" s="48" t="s">
        <v>1992</v>
      </c>
      <c r="CO279" s="10" t="str">
        <f t="shared" si="96"/>
        <v>2.1.1.1.1.8</v>
      </c>
      <c r="CP279" s="10" t="str">
        <f>+VLOOKUP(Tabla1[[#This Row],[ESPECÍFICA]],CLASIFICADOR_,2,0)</f>
        <v>2.1.1.1.1.8 - PERSONAL DE LA LEY SERVIR (RÉGIMEN DEL SERVICIO CIVIL)</v>
      </c>
      <c r="CQ279" s="10" t="str">
        <f>+VLOOKUP(Tabla1[[#This Row],[ESPECÍFICA]],CLASIFICADOR_,3,0)</f>
        <v>02.SERVIR</v>
      </c>
      <c r="CR279" s="10" t="str">
        <f>+VLOOKUP(Tabla1[[#This Row],[ESPECÍFICA]],CLASIFICADOR_,4,0)</f>
        <v xml:space="preserve"> </v>
      </c>
      <c r="CS279" s="10">
        <f>+VLOOKUP(Tabla1[[#This Row],[ESPECÍFICA]],CLASIFICADOR_,5,0)</f>
        <v>0</v>
      </c>
      <c r="CT279" s="5" t="str">
        <f>+VLOOKUP(Tabla1[[#This Row],[ESPECÍFICA]],CLASIFICADOR_,6,0)</f>
        <v>N/R</v>
      </c>
      <c r="CU279" s="10" t="str">
        <f>+VLOOKUP(Tabla1[[#This Row],[ESPECÍFICA]],CLASIFICADOR_,7,0)</f>
        <v>N/R</v>
      </c>
      <c r="CV279" s="10">
        <f>+VLOOKUP(Tabla1[[#This Row],[ESPECÍFICA]],CLASIFICADOR_,8,0)</f>
        <v>0</v>
      </c>
      <c r="CW279" s="284" t="str">
        <f>+CONCATENATE("2.",Tabla1[[#This Row],[generica]])</f>
        <v>2.1.PERSONAL Y OBLIGACIONES SOCIALES</v>
      </c>
      <c r="CX279" s="10" t="str">
        <f t="shared" si="86"/>
        <v>0015-DCEME</v>
      </c>
      <c r="CY279" s="5" t="str">
        <f t="shared" si="63"/>
        <v>0015-DCEME (EX DCC)</v>
      </c>
      <c r="CZ279" t="str">
        <f t="shared" si="87"/>
        <v>0015-DCEME</v>
      </c>
      <c r="DA279" s="113" t="str">
        <f>+CONCATENATE(Tabla1[[#This Row],[CC COMPLETO]],Tabla1[[#This Row],[ESPECÍFICA]])</f>
        <v>0015-DCEME2.1.1.1.1.8</v>
      </c>
      <c r="DB279" s="11">
        <f t="shared" si="97"/>
        <v>0</v>
      </c>
      <c r="DC279" s="11">
        <f t="shared" si="98"/>
        <v>0</v>
      </c>
      <c r="DD279" s="11">
        <f t="shared" si="99"/>
        <v>0</v>
      </c>
      <c r="DE279" s="11">
        <f t="shared" si="100"/>
        <v>0</v>
      </c>
      <c r="DF279" s="11">
        <f t="shared" si="101"/>
        <v>0</v>
      </c>
      <c r="DG279" s="11">
        <f t="shared" si="102"/>
        <v>0</v>
      </c>
      <c r="DH279" s="11">
        <f t="shared" si="103"/>
        <v>0</v>
      </c>
      <c r="DI279" s="12">
        <f t="shared" si="104"/>
        <v>0</v>
      </c>
      <c r="DJ279" s="77">
        <f>+SUM(Tabla1[[#This Row],[EJECUTADO 01]:[EJECUTADO 06]])</f>
        <v>0</v>
      </c>
      <c r="DK279" s="77">
        <f>+Tabla1[[#This Row],[mto_devenga_01]]</f>
        <v>0</v>
      </c>
      <c r="DL279" s="285">
        <f>+Tabla1[[#This Row],[mto_devenga_02]]</f>
        <v>0</v>
      </c>
      <c r="DM279" s="285">
        <f>+Tabla1[[#This Row],[mto_devenga_03]]</f>
        <v>0</v>
      </c>
      <c r="DN279" s="286">
        <f>+Tabla1[[#This Row],[mto_devenga_04]]</f>
        <v>0</v>
      </c>
      <c r="DO279" s="285">
        <f>+Tabla1[[#This Row],[mto_devenga_05]]</f>
        <v>0</v>
      </c>
      <c r="DP279" s="76">
        <f>+Tabla1[[#This Row],[mto_devenga_06]]</f>
        <v>0</v>
      </c>
      <c r="DQ279" s="76">
        <f>+Tabla1[[#This Row],[mto_devenga_07]]</f>
        <v>0</v>
      </c>
      <c r="DR279" s="76">
        <f>+Tabla1[[#This Row],[mto_devenga_08]]</f>
        <v>0</v>
      </c>
      <c r="DS279" s="76">
        <f>+Tabla1[[#This Row],[mto_devenga_09]]</f>
        <v>0</v>
      </c>
      <c r="DT279" s="76">
        <f>IFERROR(VLOOKUP(Tabla1[[#This Row],[COD SE]],PF_OCTUBRE,14,0),"0")</f>
        <v>0</v>
      </c>
      <c r="DU279" s="76">
        <f>IFERROR(VLOOKUP(Tabla1[[#This Row],[COD SE]],PF_OCTUBRE,15,0),"0")</f>
        <v>0</v>
      </c>
      <c r="DV279" s="76">
        <f>IFERROR(VLOOKUP(Tabla1[[#This Row],[COD SE]],PF_OCTUBRE,16,0),"0")</f>
        <v>0</v>
      </c>
      <c r="DW279" s="76">
        <f>+SUM(Tabla1[[#This Row],[EJECUTADO 01]:[PF DICIEMBRE
]])</f>
        <v>0</v>
      </c>
      <c r="DX279" s="76">
        <f>IFERROR(VLOOKUP(Tabla1[[#This Row],[COD SE]],PF_OCTUBRE,18,0),"0")</f>
        <v>0</v>
      </c>
      <c r="DY279" s="76">
        <f>IFERROR(VLOOKUP(Tabla1[[#This Row],[COD SE]],PF_OCTUBRE,19,0),"0")</f>
        <v>0</v>
      </c>
      <c r="DZ279" s="76">
        <f>IFERROR(VLOOKUP(Tabla1[[#This Row],[COD SE]],PF_OCTUBRE,20,0),"0")</f>
        <v>0</v>
      </c>
      <c r="EA279" s="76">
        <f>+Tabla1[[#This Row],[TOTAL EJEC REAL]]+Tabla1[[#This Row],[SALDO FINAL]]</f>
        <v>0</v>
      </c>
      <c r="EB279" s="76">
        <f>IFERROR(VLOOKUP(Tabla1[[#This Row],[COD SE]],PF_OCTUBRE,22,0),"0")</f>
        <v>0</v>
      </c>
      <c r="EC279" s="76">
        <f>+IFERROR(VLOOKUP(Tabla1[[#This Row],[COD SE]],SALDO_ESC_2,7,0),0)</f>
        <v>0</v>
      </c>
      <c r="ED279" s="76">
        <f>+IFERROR(VLOOKUP(Tabla1[[#This Row],[COD SE]],SALDO_ESC_3,7,0),0)</f>
        <v>0</v>
      </c>
      <c r="EE279" s="76">
        <f>+Tabla1[[#This Row],[mto_pim]]-Tabla1[[#This Row],[TRANSF ESC2 ]]</f>
        <v>0</v>
      </c>
      <c r="EF279" s="76">
        <f>+Tabla1[[#This Row],[mto_pim]]-Tabla1[[#This Row],[TRANFS ESC 3 ]]</f>
        <v>0</v>
      </c>
      <c r="EG279" s="76">
        <f>+IFERROR(VLOOKUP(Tabla1[[#This Row],[COD SE]],HISTORICO,4,0),0)</f>
        <v>0</v>
      </c>
      <c r="EH279" s="76">
        <f>+IFERROR(VLOOKUP(Tabla1[[#This Row],[COD SE]],HISTORICO,5,0),0)</f>
        <v>0</v>
      </c>
      <c r="EI279" s="76">
        <f>+IFERROR(VLOOKUP(Tabla1[[#This Row],[COD SE]],HISTORICO,6,0),0)</f>
        <v>0</v>
      </c>
      <c r="EJ279" s="76">
        <f>+IFERROR(VLOOKUP(Tabla1[[#This Row],[COD SE]],HISTORICO,7,0),0)</f>
        <v>0</v>
      </c>
      <c r="EK279" s="76">
        <f>+IFERROR(VLOOKUP(Tabla1[[#This Row],[COD SE]],HISTORICO,8,0),0)</f>
        <v>0</v>
      </c>
      <c r="EL279" s="76">
        <f>+IFERROR(VLOOKUP(Tabla1[[#This Row],[COD SE]],HISTORICO,9,0),0)</f>
        <v>0</v>
      </c>
      <c r="EM279" s="76">
        <f>+IFERROR(VLOOKUP(Tabla1[[#This Row],[COD SE]],HISTORICO,10,0),0)</f>
        <v>0</v>
      </c>
      <c r="EN279" s="76">
        <f>+IFERROR(VLOOKUP(Tabla1[[#This Row],[COD SE]],HISTORICO,11,0),0)</f>
        <v>0</v>
      </c>
      <c r="EO279" s="76">
        <f>+IFERROR(VLOOKUP(Tabla1[[#This Row],[COD SE]],HISTORICO,12,0),0)</f>
        <v>0</v>
      </c>
      <c r="EP279" s="58">
        <f>+SUM(Tabla1[[#This Row],[EJECUTADO 01]:[EJECUTADO 03]])</f>
        <v>0</v>
      </c>
      <c r="EQ279" s="58">
        <f>+SUM(Tabla1[[#This Row],[EJECUTADO 04]:[EJECUTADO 06]])</f>
        <v>0</v>
      </c>
      <c r="ER279" s="58">
        <f>+SUM(Tabla1[[#This Row],[EJECUTADO 07]:[EJECUTADO 09]])</f>
        <v>0</v>
      </c>
      <c r="ES279" s="58">
        <f>+SUM(Tabla1[[#This Row],[PF OCTUBRE]:[PF DICIEMBRE
]])</f>
        <v>0</v>
      </c>
      <c r="ET279" s="58">
        <f>+SUM(Tabla1[[#This Row],[EJECUTADO 01]:[EJECUTADO 09]])</f>
        <v>0</v>
      </c>
    </row>
    <row r="280" spans="1:150" x14ac:dyDescent="0.2">
      <c r="A280" s="369">
        <v>2025</v>
      </c>
      <c r="B280" s="369" t="s">
        <v>1969</v>
      </c>
      <c r="C280" s="369" t="s">
        <v>1970</v>
      </c>
      <c r="D280" s="369" t="s">
        <v>1971</v>
      </c>
      <c r="E280" s="369">
        <v>1650</v>
      </c>
      <c r="F280" s="369" t="s">
        <v>1601</v>
      </c>
      <c r="G280" s="369" t="s">
        <v>1999</v>
      </c>
      <c r="H280" s="369" t="s">
        <v>1606</v>
      </c>
      <c r="I280" s="369" t="s">
        <v>2000</v>
      </c>
      <c r="J280" s="369" t="s">
        <v>2065</v>
      </c>
      <c r="K280" s="369" t="s">
        <v>1975</v>
      </c>
      <c r="L280" s="369" t="s">
        <v>2034</v>
      </c>
      <c r="M280" s="369" t="s">
        <v>2035</v>
      </c>
      <c r="N280" s="369">
        <v>1</v>
      </c>
      <c r="O280" s="369" t="s">
        <v>2066</v>
      </c>
      <c r="P280" s="369" t="s">
        <v>2032</v>
      </c>
      <c r="Q280" s="369">
        <v>57</v>
      </c>
      <c r="R280" s="369">
        <v>0</v>
      </c>
      <c r="S280" s="369">
        <v>0</v>
      </c>
      <c r="T280" s="369">
        <v>0</v>
      </c>
      <c r="U280" s="369">
        <v>15</v>
      </c>
      <c r="V280" s="369" t="s">
        <v>1980</v>
      </c>
      <c r="W280" s="369" t="s">
        <v>1981</v>
      </c>
      <c r="X280" s="369" t="s">
        <v>1982</v>
      </c>
      <c r="Y280" s="369" t="s">
        <v>1983</v>
      </c>
      <c r="Z280" s="369" t="s">
        <v>1984</v>
      </c>
      <c r="AA280" s="369" t="s">
        <v>2004</v>
      </c>
      <c r="AB280" s="369" t="s">
        <v>1986</v>
      </c>
      <c r="AC280" s="369" t="s">
        <v>1656</v>
      </c>
      <c r="AD280" s="369" t="s">
        <v>2006</v>
      </c>
      <c r="AE280" s="369" t="s">
        <v>2007</v>
      </c>
      <c r="AF280" s="369" t="s">
        <v>2007</v>
      </c>
      <c r="AG280" s="369" t="s">
        <v>2008</v>
      </c>
      <c r="AH280" s="369">
        <v>0</v>
      </c>
      <c r="AI280" s="369">
        <v>0</v>
      </c>
      <c r="AJ280" s="369">
        <v>0</v>
      </c>
      <c r="AK280" s="370">
        <v>0</v>
      </c>
      <c r="AL280" s="370">
        <v>0</v>
      </c>
      <c r="AM280" s="370">
        <v>0</v>
      </c>
      <c r="AN280" s="370">
        <v>0</v>
      </c>
      <c r="AO280" s="370">
        <v>0</v>
      </c>
      <c r="AP280" s="370">
        <v>0</v>
      </c>
      <c r="AQ280" s="370">
        <v>0</v>
      </c>
      <c r="AR280" s="370">
        <v>0</v>
      </c>
      <c r="AS280" s="370">
        <v>0</v>
      </c>
      <c r="AT280" s="370">
        <v>0</v>
      </c>
      <c r="AU280" s="370">
        <v>0</v>
      </c>
      <c r="AV280" s="370">
        <v>0</v>
      </c>
      <c r="AW280" s="370">
        <v>0</v>
      </c>
      <c r="AX280" s="370">
        <v>0</v>
      </c>
      <c r="AY280" s="370">
        <v>0</v>
      </c>
      <c r="AZ280" s="370">
        <v>0</v>
      </c>
      <c r="BA280" s="370">
        <v>0</v>
      </c>
      <c r="BB280" s="370">
        <v>0</v>
      </c>
      <c r="BC280" s="370">
        <v>0</v>
      </c>
      <c r="BD280" s="370">
        <v>0</v>
      </c>
      <c r="BE280" s="370">
        <v>0</v>
      </c>
      <c r="BF280" s="370">
        <v>0</v>
      </c>
      <c r="BG280" s="370">
        <v>0</v>
      </c>
      <c r="BH280" s="370">
        <v>0</v>
      </c>
      <c r="BI280" s="370">
        <v>0</v>
      </c>
      <c r="BJ280" s="370">
        <v>0</v>
      </c>
      <c r="BK280" s="370">
        <v>0</v>
      </c>
      <c r="BL280" s="370">
        <v>0</v>
      </c>
      <c r="BM280" s="370">
        <v>0</v>
      </c>
      <c r="BN280" s="370">
        <v>0</v>
      </c>
      <c r="BO280" s="370">
        <v>0</v>
      </c>
      <c r="BP280" s="370">
        <v>0</v>
      </c>
      <c r="BQ280" s="370">
        <v>0</v>
      </c>
      <c r="BR280" s="370">
        <v>0</v>
      </c>
      <c r="BS280" s="370">
        <v>0</v>
      </c>
      <c r="BT280" s="370">
        <v>0</v>
      </c>
      <c r="BU280" s="370">
        <v>0</v>
      </c>
      <c r="BV280" s="370">
        <v>0</v>
      </c>
      <c r="BW280" s="370">
        <v>0</v>
      </c>
      <c r="BX280" s="370">
        <v>0</v>
      </c>
      <c r="BY280" s="370">
        <v>0</v>
      </c>
      <c r="BZ280" s="370">
        <v>0</v>
      </c>
      <c r="CA280" s="370">
        <v>0</v>
      </c>
      <c r="CB280" s="370">
        <v>0</v>
      </c>
      <c r="CC280" s="370">
        <v>0</v>
      </c>
      <c r="CD280" s="370">
        <v>0</v>
      </c>
      <c r="CE280" s="370">
        <v>0</v>
      </c>
      <c r="CF280" s="370">
        <v>0</v>
      </c>
      <c r="CG280" s="370">
        <v>0</v>
      </c>
      <c r="CH280" s="370">
        <v>0</v>
      </c>
      <c r="CI280" s="48" t="s">
        <v>1987</v>
      </c>
      <c r="CJ280" s="48" t="s">
        <v>1990</v>
      </c>
      <c r="CK280" s="48" t="s">
        <v>1993</v>
      </c>
      <c r="CL280" s="48" t="s">
        <v>1990</v>
      </c>
      <c r="CM280" s="48" t="s">
        <v>1990</v>
      </c>
      <c r="CN280" s="48" t="s">
        <v>1988</v>
      </c>
      <c r="CO280" s="10" t="str">
        <f t="shared" si="96"/>
        <v>2.1.4.1.1.6</v>
      </c>
      <c r="CP280" s="10" t="str">
        <f>+VLOOKUP(Tabla1[[#This Row],[ESPECÍFICA]],CLASIFICADOR_,2,0)</f>
        <v>2.1.4.1.1.6 - COMPENSACION VACACIONAL (VACACIONES TRUNCAS) AL PERSONAL ACTIVO</v>
      </c>
      <c r="CQ280" s="10" t="str">
        <f>+VLOOKUP(Tabla1[[#This Row],[ESPECÍFICA]],CLASIFICADOR_,3,0)</f>
        <v>02.SERVIR</v>
      </c>
      <c r="CR280" s="10" t="str">
        <f>+VLOOKUP(Tabla1[[#This Row],[ESPECÍFICA]],CLASIFICADOR_,4,0)</f>
        <v xml:space="preserve"> </v>
      </c>
      <c r="CS280" s="10">
        <f>+VLOOKUP(Tabla1[[#This Row],[ESPECÍFICA]],CLASIFICADOR_,5,0)</f>
        <v>0</v>
      </c>
      <c r="CT280" s="5" t="str">
        <f>+VLOOKUP(Tabla1[[#This Row],[ESPECÍFICA]],CLASIFICADOR_,6,0)</f>
        <v>N/R</v>
      </c>
      <c r="CU280" s="10" t="str">
        <f>+VLOOKUP(Tabla1[[#This Row],[ESPECÍFICA]],CLASIFICADOR_,7,0)</f>
        <v>N/R</v>
      </c>
      <c r="CV280" s="10">
        <f>+VLOOKUP(Tabla1[[#This Row],[ESPECÍFICA]],CLASIFICADOR_,8,0)</f>
        <v>0</v>
      </c>
      <c r="CW280" s="284" t="str">
        <f>+CONCATENATE("2.",Tabla1[[#This Row],[generica]])</f>
        <v>2.1.PERSONAL Y OBLIGACIONES SOCIALES</v>
      </c>
      <c r="CX280" s="10" t="str">
        <f t="shared" si="86"/>
        <v>0015-DCEME</v>
      </c>
      <c r="CY280" s="5" t="str">
        <f t="shared" si="63"/>
        <v>0015-DCEME (EX DCC)</v>
      </c>
      <c r="CZ280" t="str">
        <f t="shared" si="87"/>
        <v>0015-DCEME</v>
      </c>
      <c r="DA280" s="113" t="str">
        <f>+CONCATENATE(Tabla1[[#This Row],[CC COMPLETO]],Tabla1[[#This Row],[ESPECÍFICA]])</f>
        <v>0015-DCEME2.1.4.1.1.6</v>
      </c>
      <c r="DB280" s="11">
        <f t="shared" si="97"/>
        <v>0</v>
      </c>
      <c r="DC280" s="11">
        <f t="shared" si="98"/>
        <v>0</v>
      </c>
      <c r="DD280" s="11">
        <f t="shared" si="99"/>
        <v>0</v>
      </c>
      <c r="DE280" s="11">
        <f t="shared" si="100"/>
        <v>0</v>
      </c>
      <c r="DF280" s="11">
        <f t="shared" si="101"/>
        <v>0</v>
      </c>
      <c r="DG280" s="11">
        <f t="shared" si="102"/>
        <v>0</v>
      </c>
      <c r="DH280" s="11">
        <f t="shared" si="103"/>
        <v>0</v>
      </c>
      <c r="DI280" s="12">
        <f t="shared" si="104"/>
        <v>0</v>
      </c>
      <c r="DJ280" s="77">
        <f>+SUM(Tabla1[[#This Row],[EJECUTADO 01]:[EJECUTADO 06]])</f>
        <v>0</v>
      </c>
      <c r="DK280" s="77">
        <f>+Tabla1[[#This Row],[mto_devenga_01]]</f>
        <v>0</v>
      </c>
      <c r="DL280" s="285">
        <f>+Tabla1[[#This Row],[mto_devenga_02]]</f>
        <v>0</v>
      </c>
      <c r="DM280" s="285">
        <f>+Tabla1[[#This Row],[mto_devenga_03]]</f>
        <v>0</v>
      </c>
      <c r="DN280" s="286">
        <f>+Tabla1[[#This Row],[mto_devenga_04]]</f>
        <v>0</v>
      </c>
      <c r="DO280" s="285">
        <f>+Tabla1[[#This Row],[mto_devenga_05]]</f>
        <v>0</v>
      </c>
      <c r="DP280" s="76">
        <f>+Tabla1[[#This Row],[mto_devenga_06]]</f>
        <v>0</v>
      </c>
      <c r="DQ280" s="76">
        <f>+Tabla1[[#This Row],[mto_devenga_07]]</f>
        <v>0</v>
      </c>
      <c r="DR280" s="76">
        <f>+Tabla1[[#This Row],[mto_devenga_08]]</f>
        <v>0</v>
      </c>
      <c r="DS280" s="76">
        <f>+Tabla1[[#This Row],[mto_devenga_09]]</f>
        <v>0</v>
      </c>
      <c r="DT280" s="76" t="str">
        <f>IFERROR(VLOOKUP(Tabla1[[#This Row],[COD SE]],PF_OCTUBRE,14,0),"0")</f>
        <v>0</v>
      </c>
      <c r="DU280" s="76" t="str">
        <f>IFERROR(VLOOKUP(Tabla1[[#This Row],[COD SE]],PF_OCTUBRE,15,0),"0")</f>
        <v>0</v>
      </c>
      <c r="DV280" s="76" t="str">
        <f>IFERROR(VLOOKUP(Tabla1[[#This Row],[COD SE]],PF_OCTUBRE,16,0),"0")</f>
        <v>0</v>
      </c>
      <c r="DW280" s="76">
        <f>+SUM(Tabla1[[#This Row],[EJECUTADO 01]:[PF DICIEMBRE
]])</f>
        <v>0</v>
      </c>
      <c r="DX280" s="76" t="str">
        <f>IFERROR(VLOOKUP(Tabla1[[#This Row],[COD SE]],PF_OCTUBRE,18,0),"0")</f>
        <v>0</v>
      </c>
      <c r="DY280" s="76" t="str">
        <f>IFERROR(VLOOKUP(Tabla1[[#This Row],[COD SE]],PF_OCTUBRE,19,0),"0")</f>
        <v>0</v>
      </c>
      <c r="DZ280" s="76" t="str">
        <f>IFERROR(VLOOKUP(Tabla1[[#This Row],[COD SE]],PF_OCTUBRE,20,0),"0")</f>
        <v>0</v>
      </c>
      <c r="EA280" s="76">
        <f>+Tabla1[[#This Row],[TOTAL EJEC REAL]]+Tabla1[[#This Row],[SALDO FINAL]]</f>
        <v>0</v>
      </c>
      <c r="EB280" s="76" t="str">
        <f>IFERROR(VLOOKUP(Tabla1[[#This Row],[COD SE]],PF_OCTUBRE,22,0),"0")</f>
        <v>0</v>
      </c>
      <c r="EC280" s="76">
        <f>+IFERROR(VLOOKUP(Tabla1[[#This Row],[COD SE]],SALDO_ESC_2,7,0),0)</f>
        <v>0</v>
      </c>
      <c r="ED280" s="76">
        <f>+IFERROR(VLOOKUP(Tabla1[[#This Row],[COD SE]],SALDO_ESC_3,7,0),0)</f>
        <v>0</v>
      </c>
      <c r="EE280" s="76">
        <f>+Tabla1[[#This Row],[mto_pim]]-Tabla1[[#This Row],[TRANSF ESC2 ]]</f>
        <v>0</v>
      </c>
      <c r="EF280" s="76">
        <f>+Tabla1[[#This Row],[mto_pim]]-Tabla1[[#This Row],[TRANFS ESC 3 ]]</f>
        <v>0</v>
      </c>
      <c r="EG280" s="76">
        <f>+IFERROR(VLOOKUP(Tabla1[[#This Row],[COD SE]],HISTORICO,4,0),0)</f>
        <v>0</v>
      </c>
      <c r="EH280" s="76">
        <f>+IFERROR(VLOOKUP(Tabla1[[#This Row],[COD SE]],HISTORICO,5,0),0)</f>
        <v>0</v>
      </c>
      <c r="EI280" s="76">
        <f>+IFERROR(VLOOKUP(Tabla1[[#This Row],[COD SE]],HISTORICO,6,0),0)</f>
        <v>0</v>
      </c>
      <c r="EJ280" s="76">
        <f>+IFERROR(VLOOKUP(Tabla1[[#This Row],[COD SE]],HISTORICO,7,0),0)</f>
        <v>0</v>
      </c>
      <c r="EK280" s="76">
        <f>+IFERROR(VLOOKUP(Tabla1[[#This Row],[COD SE]],HISTORICO,8,0),0)</f>
        <v>0</v>
      </c>
      <c r="EL280" s="76">
        <f>+IFERROR(VLOOKUP(Tabla1[[#This Row],[COD SE]],HISTORICO,9,0),0)</f>
        <v>0</v>
      </c>
      <c r="EM280" s="76">
        <f>+IFERROR(VLOOKUP(Tabla1[[#This Row],[COD SE]],HISTORICO,10,0),0)</f>
        <v>0</v>
      </c>
      <c r="EN280" s="76">
        <f>+IFERROR(VLOOKUP(Tabla1[[#This Row],[COD SE]],HISTORICO,11,0),0)</f>
        <v>0</v>
      </c>
      <c r="EO280" s="76">
        <f>+IFERROR(VLOOKUP(Tabla1[[#This Row],[COD SE]],HISTORICO,12,0),0)</f>
        <v>0</v>
      </c>
      <c r="EP280" s="58">
        <f>+SUM(Tabla1[[#This Row],[EJECUTADO 01]:[EJECUTADO 03]])</f>
        <v>0</v>
      </c>
      <c r="EQ280" s="58">
        <f>+SUM(Tabla1[[#This Row],[EJECUTADO 04]:[EJECUTADO 06]])</f>
        <v>0</v>
      </c>
      <c r="ER280" s="58">
        <f>+SUM(Tabla1[[#This Row],[EJECUTADO 07]:[EJECUTADO 09]])</f>
        <v>0</v>
      </c>
      <c r="ES280" s="58">
        <f>+SUM(Tabla1[[#This Row],[PF OCTUBRE]:[PF DICIEMBRE
]])</f>
        <v>0</v>
      </c>
      <c r="ET280" s="58">
        <f>+SUM(Tabla1[[#This Row],[EJECUTADO 01]:[EJECUTADO 09]])</f>
        <v>0</v>
      </c>
    </row>
    <row r="281" spans="1:150" x14ac:dyDescent="0.2">
      <c r="A281" s="369">
        <v>2025</v>
      </c>
      <c r="B281" s="369" t="s">
        <v>1969</v>
      </c>
      <c r="C281" s="369" t="s">
        <v>1970</v>
      </c>
      <c r="D281" s="369" t="s">
        <v>1971</v>
      </c>
      <c r="E281" s="369">
        <v>1650</v>
      </c>
      <c r="F281" s="369" t="s">
        <v>1601</v>
      </c>
      <c r="G281" s="369" t="s">
        <v>1999</v>
      </c>
      <c r="H281" s="369" t="s">
        <v>1606</v>
      </c>
      <c r="I281" s="369" t="s">
        <v>2000</v>
      </c>
      <c r="J281" s="369" t="s">
        <v>2065</v>
      </c>
      <c r="K281" s="369" t="s">
        <v>1975</v>
      </c>
      <c r="L281" s="369" t="s">
        <v>2034</v>
      </c>
      <c r="M281" s="369" t="s">
        <v>2035</v>
      </c>
      <c r="N281" s="369">
        <v>1</v>
      </c>
      <c r="O281" s="369" t="s">
        <v>2066</v>
      </c>
      <c r="P281" s="369" t="s">
        <v>2032</v>
      </c>
      <c r="Q281" s="369">
        <v>57</v>
      </c>
      <c r="R281" s="369">
        <v>0</v>
      </c>
      <c r="S281" s="369">
        <v>0</v>
      </c>
      <c r="T281" s="369">
        <v>0</v>
      </c>
      <c r="U281" s="369">
        <v>15</v>
      </c>
      <c r="V281" s="369" t="s">
        <v>1980</v>
      </c>
      <c r="W281" s="369" t="s">
        <v>1981</v>
      </c>
      <c r="X281" s="369" t="s">
        <v>1982</v>
      </c>
      <c r="Y281" s="369" t="s">
        <v>1983</v>
      </c>
      <c r="Z281" s="369" t="s">
        <v>1984</v>
      </c>
      <c r="AA281" s="369" t="s">
        <v>2004</v>
      </c>
      <c r="AB281" s="369" t="s">
        <v>1986</v>
      </c>
      <c r="AC281" s="369" t="s">
        <v>1656</v>
      </c>
      <c r="AD281" s="369" t="s">
        <v>1668</v>
      </c>
      <c r="AE281" s="369" t="s">
        <v>1669</v>
      </c>
      <c r="AF281" s="369" t="s">
        <v>1669</v>
      </c>
      <c r="AG281" s="369" t="s">
        <v>1670</v>
      </c>
      <c r="AH281" s="369">
        <v>0</v>
      </c>
      <c r="AI281" s="369">
        <v>0</v>
      </c>
      <c r="AJ281" s="369">
        <v>0</v>
      </c>
      <c r="AK281" s="370">
        <v>0</v>
      </c>
      <c r="AL281" s="370">
        <v>0</v>
      </c>
      <c r="AM281" s="370">
        <v>0</v>
      </c>
      <c r="AN281" s="370">
        <v>0</v>
      </c>
      <c r="AO281" s="370">
        <v>0</v>
      </c>
      <c r="AP281" s="370">
        <v>0</v>
      </c>
      <c r="AQ281" s="370">
        <v>0</v>
      </c>
      <c r="AR281" s="370">
        <v>0</v>
      </c>
      <c r="AS281" s="370">
        <v>0</v>
      </c>
      <c r="AT281" s="370">
        <v>0</v>
      </c>
      <c r="AU281" s="370">
        <v>0</v>
      </c>
      <c r="AV281" s="370">
        <v>0</v>
      </c>
      <c r="AW281" s="370">
        <v>0</v>
      </c>
      <c r="AX281" s="370">
        <v>0</v>
      </c>
      <c r="AY281" s="370">
        <v>0</v>
      </c>
      <c r="AZ281" s="370">
        <v>0</v>
      </c>
      <c r="BA281" s="370">
        <v>0</v>
      </c>
      <c r="BB281" s="370">
        <v>0</v>
      </c>
      <c r="BC281" s="370">
        <v>0</v>
      </c>
      <c r="BD281" s="370">
        <v>0</v>
      </c>
      <c r="BE281" s="370">
        <v>0</v>
      </c>
      <c r="BF281" s="370">
        <v>0</v>
      </c>
      <c r="BG281" s="370">
        <v>0</v>
      </c>
      <c r="BH281" s="370">
        <v>0</v>
      </c>
      <c r="BI281" s="370">
        <v>0</v>
      </c>
      <c r="BJ281" s="370">
        <v>0</v>
      </c>
      <c r="BK281" s="370">
        <v>0</v>
      </c>
      <c r="BL281" s="370">
        <v>0</v>
      </c>
      <c r="BM281" s="370">
        <v>0</v>
      </c>
      <c r="BN281" s="370">
        <v>0</v>
      </c>
      <c r="BO281" s="370">
        <v>0</v>
      </c>
      <c r="BP281" s="370">
        <v>0</v>
      </c>
      <c r="BQ281" s="370">
        <v>0</v>
      </c>
      <c r="BR281" s="370">
        <v>0</v>
      </c>
      <c r="BS281" s="370">
        <v>0</v>
      </c>
      <c r="BT281" s="370">
        <v>0</v>
      </c>
      <c r="BU281" s="370">
        <v>0</v>
      </c>
      <c r="BV281" s="370">
        <v>0</v>
      </c>
      <c r="BW281" s="370">
        <v>0</v>
      </c>
      <c r="BX281" s="370">
        <v>0</v>
      </c>
      <c r="BY281" s="370">
        <v>0</v>
      </c>
      <c r="BZ281" s="370">
        <v>0</v>
      </c>
      <c r="CA281" s="370">
        <v>0</v>
      </c>
      <c r="CB281" s="370">
        <v>0</v>
      </c>
      <c r="CC281" s="370">
        <v>0</v>
      </c>
      <c r="CD281" s="370">
        <v>0</v>
      </c>
      <c r="CE281" s="370">
        <v>0</v>
      </c>
      <c r="CF281" s="370">
        <v>0</v>
      </c>
      <c r="CG281" s="370">
        <v>0</v>
      </c>
      <c r="CH281" s="370">
        <v>0</v>
      </c>
      <c r="CI281" s="48" t="s">
        <v>1987</v>
      </c>
      <c r="CJ281" s="48" t="s">
        <v>1990</v>
      </c>
      <c r="CK281" s="48" t="s">
        <v>1991</v>
      </c>
      <c r="CL281" s="48" t="s">
        <v>1990</v>
      </c>
      <c r="CM281" s="48" t="s">
        <v>1990</v>
      </c>
      <c r="CN281" s="48" t="s">
        <v>2010</v>
      </c>
      <c r="CO281" s="10" t="str">
        <f t="shared" si="96"/>
        <v>2.1.3.1.1.13</v>
      </c>
      <c r="CP281" s="10" t="str">
        <f>+VLOOKUP(Tabla1[[#This Row],[ESPECÍFICA]],CLASIFICADOR_,2,0)</f>
        <v>2.1.3.1.1.13 - CONTRIBUCIONES A ESSALUD DEL PERSONAL ADMINISTRATIVO</v>
      </c>
      <c r="CQ281" s="10" t="str">
        <f>+VLOOKUP(Tabla1[[#This Row],[ESPECÍFICA]],CLASIFICADOR_,3,0)</f>
        <v>02.SERVIR</v>
      </c>
      <c r="CR281" s="10" t="str">
        <f>+VLOOKUP(Tabla1[[#This Row],[ESPECÍFICA]],CLASIFICADOR_,4,0)</f>
        <v xml:space="preserve"> </v>
      </c>
      <c r="CS281" s="10">
        <f>+VLOOKUP(Tabla1[[#This Row],[ESPECÍFICA]],CLASIFICADOR_,5,0)</f>
        <v>0</v>
      </c>
      <c r="CT281" s="5" t="str">
        <f>+VLOOKUP(Tabla1[[#This Row],[ESPECÍFICA]],CLASIFICADOR_,6,0)</f>
        <v>N/R</v>
      </c>
      <c r="CU281" s="10" t="str">
        <f>+VLOOKUP(Tabla1[[#This Row],[ESPECÍFICA]],CLASIFICADOR_,7,0)</f>
        <v>N/R</v>
      </c>
      <c r="CV281" s="10">
        <f>+VLOOKUP(Tabla1[[#This Row],[ESPECÍFICA]],CLASIFICADOR_,8,0)</f>
        <v>0</v>
      </c>
      <c r="CW281" s="284" t="str">
        <f>+CONCATENATE("2.",Tabla1[[#This Row],[generica]])</f>
        <v>2.1.PERSONAL Y OBLIGACIONES SOCIALES</v>
      </c>
      <c r="CX281" s="10" t="str">
        <f t="shared" si="86"/>
        <v>0015-DCEME</v>
      </c>
      <c r="CY281" s="5" t="str">
        <f t="shared" si="63"/>
        <v>0015-DCEME (EX DCC)</v>
      </c>
      <c r="CZ281" t="str">
        <f t="shared" si="87"/>
        <v>0015-DCEME</v>
      </c>
      <c r="DA281" s="113" t="str">
        <f>+CONCATENATE(Tabla1[[#This Row],[CC COMPLETO]],Tabla1[[#This Row],[ESPECÍFICA]])</f>
        <v>0015-DCEME2.1.3.1.1.13</v>
      </c>
      <c r="DB281" s="11">
        <f t="shared" si="97"/>
        <v>0</v>
      </c>
      <c r="DC281" s="11">
        <f t="shared" si="98"/>
        <v>0</v>
      </c>
      <c r="DD281" s="11">
        <f t="shared" si="99"/>
        <v>0</v>
      </c>
      <c r="DE281" s="11">
        <f t="shared" si="100"/>
        <v>0</v>
      </c>
      <c r="DF281" s="11">
        <f t="shared" si="101"/>
        <v>0</v>
      </c>
      <c r="DG281" s="11">
        <f t="shared" si="102"/>
        <v>0</v>
      </c>
      <c r="DH281" s="11">
        <f t="shared" si="103"/>
        <v>0</v>
      </c>
      <c r="DI281" s="12">
        <f t="shared" si="104"/>
        <v>0</v>
      </c>
      <c r="DJ281" s="77">
        <f>+SUM(Tabla1[[#This Row],[EJECUTADO 01]:[EJECUTADO 06]])</f>
        <v>0</v>
      </c>
      <c r="DK281" s="77">
        <f>+Tabla1[[#This Row],[mto_devenga_01]]</f>
        <v>0</v>
      </c>
      <c r="DL281" s="285">
        <f>+Tabla1[[#This Row],[mto_devenga_02]]</f>
        <v>0</v>
      </c>
      <c r="DM281" s="285">
        <f>+Tabla1[[#This Row],[mto_devenga_03]]</f>
        <v>0</v>
      </c>
      <c r="DN281" s="286">
        <f>+Tabla1[[#This Row],[mto_devenga_04]]</f>
        <v>0</v>
      </c>
      <c r="DO281" s="285">
        <f>+Tabla1[[#This Row],[mto_devenga_05]]</f>
        <v>0</v>
      </c>
      <c r="DP281" s="76">
        <f>+Tabla1[[#This Row],[mto_devenga_06]]</f>
        <v>0</v>
      </c>
      <c r="DQ281" s="76">
        <f>+Tabla1[[#This Row],[mto_devenga_07]]</f>
        <v>0</v>
      </c>
      <c r="DR281" s="76">
        <f>+Tabla1[[#This Row],[mto_devenga_08]]</f>
        <v>0</v>
      </c>
      <c r="DS281" s="76">
        <f>+Tabla1[[#This Row],[mto_devenga_09]]</f>
        <v>0</v>
      </c>
      <c r="DT281" s="76">
        <f>IFERROR(VLOOKUP(Tabla1[[#This Row],[COD SE]],PF_OCTUBRE,14,0),"0")</f>
        <v>0</v>
      </c>
      <c r="DU281" s="76">
        <f>IFERROR(VLOOKUP(Tabla1[[#This Row],[COD SE]],PF_OCTUBRE,15,0),"0")</f>
        <v>0</v>
      </c>
      <c r="DV281" s="76">
        <f>IFERROR(VLOOKUP(Tabla1[[#This Row],[COD SE]],PF_OCTUBRE,16,0),"0")</f>
        <v>0</v>
      </c>
      <c r="DW281" s="76">
        <f>+SUM(Tabla1[[#This Row],[EJECUTADO 01]:[PF DICIEMBRE
]])</f>
        <v>0</v>
      </c>
      <c r="DX281" s="76">
        <f>IFERROR(VLOOKUP(Tabla1[[#This Row],[COD SE]],PF_OCTUBRE,18,0),"0")</f>
        <v>0</v>
      </c>
      <c r="DY281" s="76">
        <f>IFERROR(VLOOKUP(Tabla1[[#This Row],[COD SE]],PF_OCTUBRE,19,0),"0")</f>
        <v>0</v>
      </c>
      <c r="DZ281" s="76">
        <f>IFERROR(VLOOKUP(Tabla1[[#This Row],[COD SE]],PF_OCTUBRE,20,0),"0")</f>
        <v>0</v>
      </c>
      <c r="EA281" s="76">
        <f>+Tabla1[[#This Row],[TOTAL EJEC REAL]]+Tabla1[[#This Row],[SALDO FINAL]]</f>
        <v>0</v>
      </c>
      <c r="EB281" s="76">
        <f>IFERROR(VLOOKUP(Tabla1[[#This Row],[COD SE]],PF_OCTUBRE,22,0),"0")</f>
        <v>0</v>
      </c>
      <c r="EC281" s="76">
        <f>+IFERROR(VLOOKUP(Tabla1[[#This Row],[COD SE]],SALDO_ESC_2,7,0),0)</f>
        <v>0</v>
      </c>
      <c r="ED281" s="76">
        <f>+IFERROR(VLOOKUP(Tabla1[[#This Row],[COD SE]],SALDO_ESC_3,7,0),0)</f>
        <v>0</v>
      </c>
      <c r="EE281" s="76">
        <f>+Tabla1[[#This Row],[mto_pim]]-Tabla1[[#This Row],[TRANSF ESC2 ]]</f>
        <v>0</v>
      </c>
      <c r="EF281" s="76">
        <f>+Tabla1[[#This Row],[mto_pim]]-Tabla1[[#This Row],[TRANFS ESC 3 ]]</f>
        <v>0</v>
      </c>
      <c r="EG281" s="76">
        <f>+IFERROR(VLOOKUP(Tabla1[[#This Row],[COD SE]],HISTORICO,4,0),0)</f>
        <v>0</v>
      </c>
      <c r="EH281" s="76">
        <f>+IFERROR(VLOOKUP(Tabla1[[#This Row],[COD SE]],HISTORICO,5,0),0)</f>
        <v>0</v>
      </c>
      <c r="EI281" s="76">
        <f>+IFERROR(VLOOKUP(Tabla1[[#This Row],[COD SE]],HISTORICO,6,0),0)</f>
        <v>0</v>
      </c>
      <c r="EJ281" s="76">
        <f>+IFERROR(VLOOKUP(Tabla1[[#This Row],[COD SE]],HISTORICO,7,0),0)</f>
        <v>0</v>
      </c>
      <c r="EK281" s="76">
        <f>+IFERROR(VLOOKUP(Tabla1[[#This Row],[COD SE]],HISTORICO,8,0),0)</f>
        <v>0</v>
      </c>
      <c r="EL281" s="76">
        <f>+IFERROR(VLOOKUP(Tabla1[[#This Row],[COD SE]],HISTORICO,9,0),0)</f>
        <v>0</v>
      </c>
      <c r="EM281" s="76">
        <f>+IFERROR(VLOOKUP(Tabla1[[#This Row],[COD SE]],HISTORICO,10,0),0)</f>
        <v>0</v>
      </c>
      <c r="EN281" s="76">
        <f>+IFERROR(VLOOKUP(Tabla1[[#This Row],[COD SE]],HISTORICO,11,0),0)</f>
        <v>0</v>
      </c>
      <c r="EO281" s="76">
        <f>+IFERROR(VLOOKUP(Tabla1[[#This Row],[COD SE]],HISTORICO,12,0),0)</f>
        <v>0</v>
      </c>
      <c r="EP281" s="58">
        <f>+SUM(Tabla1[[#This Row],[EJECUTADO 01]:[EJECUTADO 03]])</f>
        <v>0</v>
      </c>
      <c r="EQ281" s="58">
        <f>+SUM(Tabla1[[#This Row],[EJECUTADO 04]:[EJECUTADO 06]])</f>
        <v>0</v>
      </c>
      <c r="ER281" s="58">
        <f>+SUM(Tabla1[[#This Row],[EJECUTADO 07]:[EJECUTADO 09]])</f>
        <v>0</v>
      </c>
      <c r="ES281" s="58">
        <f>+SUM(Tabla1[[#This Row],[PF OCTUBRE]:[PF DICIEMBRE
]])</f>
        <v>0</v>
      </c>
      <c r="ET281" s="58">
        <f>+SUM(Tabla1[[#This Row],[EJECUTADO 01]:[EJECUTADO 09]])</f>
        <v>0</v>
      </c>
    </row>
    <row r="282" spans="1:150" x14ac:dyDescent="0.2">
      <c r="A282" s="369">
        <v>2025</v>
      </c>
      <c r="B282" s="369" t="s">
        <v>1969</v>
      </c>
      <c r="C282" s="369" t="s">
        <v>1970</v>
      </c>
      <c r="D282" s="369" t="s">
        <v>1971</v>
      </c>
      <c r="E282" s="369">
        <v>1650</v>
      </c>
      <c r="F282" s="369" t="s">
        <v>1601</v>
      </c>
      <c r="G282" s="369" t="s">
        <v>1999</v>
      </c>
      <c r="H282" s="369" t="s">
        <v>1606</v>
      </c>
      <c r="I282" s="369" t="s">
        <v>2000</v>
      </c>
      <c r="J282" s="369" t="s">
        <v>2065</v>
      </c>
      <c r="K282" s="369" t="s">
        <v>1975</v>
      </c>
      <c r="L282" s="369" t="s">
        <v>2034</v>
      </c>
      <c r="M282" s="369" t="s">
        <v>2035</v>
      </c>
      <c r="N282" s="369">
        <v>1</v>
      </c>
      <c r="O282" s="369" t="s">
        <v>2066</v>
      </c>
      <c r="P282" s="369" t="s">
        <v>2032</v>
      </c>
      <c r="Q282" s="369">
        <v>57</v>
      </c>
      <c r="R282" s="369">
        <v>0</v>
      </c>
      <c r="S282" s="369">
        <v>0</v>
      </c>
      <c r="T282" s="369">
        <v>0</v>
      </c>
      <c r="U282" s="369">
        <v>15</v>
      </c>
      <c r="V282" s="369" t="s">
        <v>1980</v>
      </c>
      <c r="W282" s="369" t="s">
        <v>1981</v>
      </c>
      <c r="X282" s="369" t="s">
        <v>1982</v>
      </c>
      <c r="Y282" s="369" t="s">
        <v>1983</v>
      </c>
      <c r="Z282" s="369" t="s">
        <v>1984</v>
      </c>
      <c r="AA282" s="369" t="s">
        <v>2004</v>
      </c>
      <c r="AB282" s="369" t="s">
        <v>1986</v>
      </c>
      <c r="AC282" s="369" t="s">
        <v>1656</v>
      </c>
      <c r="AD282" s="369" t="s">
        <v>2006</v>
      </c>
      <c r="AE282" s="369" t="s">
        <v>2007</v>
      </c>
      <c r="AF282" s="369" t="s">
        <v>2007</v>
      </c>
      <c r="AG282" s="369" t="s">
        <v>2009</v>
      </c>
      <c r="AH282" s="369">
        <v>0</v>
      </c>
      <c r="AI282" s="369">
        <v>0</v>
      </c>
      <c r="AJ282" s="369">
        <v>0</v>
      </c>
      <c r="AK282" s="370">
        <v>0</v>
      </c>
      <c r="AL282" s="370">
        <v>0</v>
      </c>
      <c r="AM282" s="370">
        <v>0</v>
      </c>
      <c r="AN282" s="370">
        <v>0</v>
      </c>
      <c r="AO282" s="370">
        <v>0</v>
      </c>
      <c r="AP282" s="370">
        <v>0</v>
      </c>
      <c r="AQ282" s="370">
        <v>0</v>
      </c>
      <c r="AR282" s="370">
        <v>0</v>
      </c>
      <c r="AS282" s="370">
        <v>0</v>
      </c>
      <c r="AT282" s="370">
        <v>0</v>
      </c>
      <c r="AU282" s="370">
        <v>0</v>
      </c>
      <c r="AV282" s="370">
        <v>0</v>
      </c>
      <c r="AW282" s="370">
        <v>0</v>
      </c>
      <c r="AX282" s="370">
        <v>0</v>
      </c>
      <c r="AY282" s="370">
        <v>0</v>
      </c>
      <c r="AZ282" s="370">
        <v>0</v>
      </c>
      <c r="BA282" s="370">
        <v>0</v>
      </c>
      <c r="BB282" s="370">
        <v>0</v>
      </c>
      <c r="BC282" s="370">
        <v>0</v>
      </c>
      <c r="BD282" s="370">
        <v>0</v>
      </c>
      <c r="BE282" s="370">
        <v>0</v>
      </c>
      <c r="BF282" s="370">
        <v>0</v>
      </c>
      <c r="BG282" s="370">
        <v>0</v>
      </c>
      <c r="BH282" s="370">
        <v>0</v>
      </c>
      <c r="BI282" s="370">
        <v>0</v>
      </c>
      <c r="BJ282" s="370">
        <v>0</v>
      </c>
      <c r="BK282" s="370">
        <v>0</v>
      </c>
      <c r="BL282" s="370">
        <v>0</v>
      </c>
      <c r="BM282" s="370">
        <v>0</v>
      </c>
      <c r="BN282" s="370">
        <v>0</v>
      </c>
      <c r="BO282" s="370">
        <v>0</v>
      </c>
      <c r="BP282" s="370">
        <v>0</v>
      </c>
      <c r="BQ282" s="370">
        <v>0</v>
      </c>
      <c r="BR282" s="370">
        <v>0</v>
      </c>
      <c r="BS282" s="370">
        <v>0</v>
      </c>
      <c r="BT282" s="370">
        <v>0</v>
      </c>
      <c r="BU282" s="370">
        <v>0</v>
      </c>
      <c r="BV282" s="370">
        <v>0</v>
      </c>
      <c r="BW282" s="370">
        <v>0</v>
      </c>
      <c r="BX282" s="370">
        <v>0</v>
      </c>
      <c r="BY282" s="370">
        <v>0</v>
      </c>
      <c r="BZ282" s="370">
        <v>0</v>
      </c>
      <c r="CA282" s="370">
        <v>0</v>
      </c>
      <c r="CB282" s="370">
        <v>0</v>
      </c>
      <c r="CC282" s="370">
        <v>0</v>
      </c>
      <c r="CD282" s="370">
        <v>0</v>
      </c>
      <c r="CE282" s="370">
        <v>0</v>
      </c>
      <c r="CF282" s="370">
        <v>0</v>
      </c>
      <c r="CG282" s="370">
        <v>0</v>
      </c>
      <c r="CH282" s="370">
        <v>0</v>
      </c>
      <c r="CI282" s="48" t="s">
        <v>1987</v>
      </c>
      <c r="CJ282" s="48" t="s">
        <v>1990</v>
      </c>
      <c r="CK282" s="48" t="s">
        <v>1993</v>
      </c>
      <c r="CL282" s="48" t="s">
        <v>1990</v>
      </c>
      <c r="CM282" s="48" t="s">
        <v>1990</v>
      </c>
      <c r="CN282" s="48" t="s">
        <v>1990</v>
      </c>
      <c r="CO282" s="10" t="str">
        <f t="shared" si="96"/>
        <v>2.1.4.1.1.1</v>
      </c>
      <c r="CP282" s="10" t="str">
        <f>+VLOOKUP(Tabla1[[#This Row],[ESPECÍFICA]],CLASIFICADOR_,2,0)</f>
        <v>2.1.4.1.1.1 - COMPENSACION POR TIEMPO DE SERVICIOS DEL REGIMEN LABORAL PRIVADO Y REGIMEN DEL SERVICIO CIVIL</v>
      </c>
      <c r="CQ282" s="10" t="str">
        <f>+VLOOKUP(Tabla1[[#This Row],[ESPECÍFICA]],CLASIFICADOR_,3,0)</f>
        <v>02.SERVIR</v>
      </c>
      <c r="CR282" s="10" t="str">
        <f>+VLOOKUP(Tabla1[[#This Row],[ESPECÍFICA]],CLASIFICADOR_,4,0)</f>
        <v xml:space="preserve"> </v>
      </c>
      <c r="CS282" s="10">
        <f>+VLOOKUP(Tabla1[[#This Row],[ESPECÍFICA]],CLASIFICADOR_,5,0)</f>
        <v>0</v>
      </c>
      <c r="CT282" s="5" t="str">
        <f>+VLOOKUP(Tabla1[[#This Row],[ESPECÍFICA]],CLASIFICADOR_,6,0)</f>
        <v>N/R</v>
      </c>
      <c r="CU282" s="10" t="str">
        <f>+VLOOKUP(Tabla1[[#This Row],[ESPECÍFICA]],CLASIFICADOR_,7,0)</f>
        <v>N/R</v>
      </c>
      <c r="CV282" s="10">
        <f>+VLOOKUP(Tabla1[[#This Row],[ESPECÍFICA]],CLASIFICADOR_,8,0)</f>
        <v>0</v>
      </c>
      <c r="CW282" s="284" t="str">
        <f>+CONCATENATE("2.",Tabla1[[#This Row],[generica]])</f>
        <v>2.1.PERSONAL Y OBLIGACIONES SOCIALES</v>
      </c>
      <c r="CX282" s="10" t="str">
        <f t="shared" si="86"/>
        <v>0015-DCEME</v>
      </c>
      <c r="CY282" s="5" t="str">
        <f t="shared" si="63"/>
        <v>0015-DCEME (EX DCC)</v>
      </c>
      <c r="CZ282" t="str">
        <f t="shared" si="87"/>
        <v>0015-DCEME</v>
      </c>
      <c r="DA282" s="113" t="str">
        <f>+CONCATENATE(Tabla1[[#This Row],[CC COMPLETO]],Tabla1[[#This Row],[ESPECÍFICA]])</f>
        <v>0015-DCEME2.1.4.1.1.1</v>
      </c>
      <c r="DB282" s="11">
        <f t="shared" si="97"/>
        <v>0</v>
      </c>
      <c r="DC282" s="11">
        <f t="shared" si="98"/>
        <v>0</v>
      </c>
      <c r="DD282" s="11">
        <f t="shared" si="99"/>
        <v>0</v>
      </c>
      <c r="DE282" s="11">
        <f t="shared" si="100"/>
        <v>0</v>
      </c>
      <c r="DF282" s="11">
        <f t="shared" si="101"/>
        <v>0</v>
      </c>
      <c r="DG282" s="11">
        <f t="shared" si="102"/>
        <v>0</v>
      </c>
      <c r="DH282" s="11">
        <f t="shared" si="103"/>
        <v>0</v>
      </c>
      <c r="DI282" s="12">
        <f t="shared" si="104"/>
        <v>0</v>
      </c>
      <c r="DJ282" s="77">
        <f>+SUM(Tabla1[[#This Row],[EJECUTADO 01]:[EJECUTADO 06]])</f>
        <v>0</v>
      </c>
      <c r="DK282" s="77">
        <f>+Tabla1[[#This Row],[mto_devenga_01]]</f>
        <v>0</v>
      </c>
      <c r="DL282" s="285">
        <f>+Tabla1[[#This Row],[mto_devenga_02]]</f>
        <v>0</v>
      </c>
      <c r="DM282" s="285">
        <f>+Tabla1[[#This Row],[mto_devenga_03]]</f>
        <v>0</v>
      </c>
      <c r="DN282" s="286">
        <f>+Tabla1[[#This Row],[mto_devenga_04]]</f>
        <v>0</v>
      </c>
      <c r="DO282" s="285">
        <f>+Tabla1[[#This Row],[mto_devenga_05]]</f>
        <v>0</v>
      </c>
      <c r="DP282" s="76">
        <f>+Tabla1[[#This Row],[mto_devenga_06]]</f>
        <v>0</v>
      </c>
      <c r="DQ282" s="76">
        <f>+Tabla1[[#This Row],[mto_devenga_07]]</f>
        <v>0</v>
      </c>
      <c r="DR282" s="76">
        <f>+Tabla1[[#This Row],[mto_devenga_08]]</f>
        <v>0</v>
      </c>
      <c r="DS282" s="76">
        <f>+Tabla1[[#This Row],[mto_devenga_09]]</f>
        <v>0</v>
      </c>
      <c r="DT282" s="76">
        <f>IFERROR(VLOOKUP(Tabla1[[#This Row],[COD SE]],PF_OCTUBRE,14,0),"0")</f>
        <v>0</v>
      </c>
      <c r="DU282" s="76">
        <f>IFERROR(VLOOKUP(Tabla1[[#This Row],[COD SE]],PF_OCTUBRE,15,0),"0")</f>
        <v>0</v>
      </c>
      <c r="DV282" s="76">
        <f>IFERROR(VLOOKUP(Tabla1[[#This Row],[COD SE]],PF_OCTUBRE,16,0),"0")</f>
        <v>0</v>
      </c>
      <c r="DW282" s="76">
        <f>+SUM(Tabla1[[#This Row],[EJECUTADO 01]:[PF DICIEMBRE
]])</f>
        <v>0</v>
      </c>
      <c r="DX282" s="76">
        <f>IFERROR(VLOOKUP(Tabla1[[#This Row],[COD SE]],PF_OCTUBRE,18,0),"0")</f>
        <v>0</v>
      </c>
      <c r="DY282" s="76">
        <f>IFERROR(VLOOKUP(Tabla1[[#This Row],[COD SE]],PF_OCTUBRE,19,0),"0")</f>
        <v>0</v>
      </c>
      <c r="DZ282" s="76">
        <f>IFERROR(VLOOKUP(Tabla1[[#This Row],[COD SE]],PF_OCTUBRE,20,0),"0")</f>
        <v>0</v>
      </c>
      <c r="EA282" s="76">
        <f>+Tabla1[[#This Row],[TOTAL EJEC REAL]]+Tabla1[[#This Row],[SALDO FINAL]]</f>
        <v>0</v>
      </c>
      <c r="EB282" s="76">
        <f>IFERROR(VLOOKUP(Tabla1[[#This Row],[COD SE]],PF_OCTUBRE,22,0),"0")</f>
        <v>0</v>
      </c>
      <c r="EC282" s="76">
        <f>+IFERROR(VLOOKUP(Tabla1[[#This Row],[COD SE]],SALDO_ESC_2,7,0),0)</f>
        <v>0</v>
      </c>
      <c r="ED282" s="76">
        <f>+IFERROR(VLOOKUP(Tabla1[[#This Row],[COD SE]],SALDO_ESC_3,7,0),0)</f>
        <v>0</v>
      </c>
      <c r="EE282" s="76">
        <f>+Tabla1[[#This Row],[mto_pim]]-Tabla1[[#This Row],[TRANSF ESC2 ]]</f>
        <v>0</v>
      </c>
      <c r="EF282" s="76">
        <f>+Tabla1[[#This Row],[mto_pim]]-Tabla1[[#This Row],[TRANFS ESC 3 ]]</f>
        <v>0</v>
      </c>
      <c r="EG282" s="76">
        <f>+IFERROR(VLOOKUP(Tabla1[[#This Row],[COD SE]],HISTORICO,4,0),0)</f>
        <v>0</v>
      </c>
      <c r="EH282" s="76">
        <f>+IFERROR(VLOOKUP(Tabla1[[#This Row],[COD SE]],HISTORICO,5,0),0)</f>
        <v>0</v>
      </c>
      <c r="EI282" s="76">
        <f>+IFERROR(VLOOKUP(Tabla1[[#This Row],[COD SE]],HISTORICO,6,0),0)</f>
        <v>0</v>
      </c>
      <c r="EJ282" s="76">
        <f>+IFERROR(VLOOKUP(Tabla1[[#This Row],[COD SE]],HISTORICO,7,0),0)</f>
        <v>0</v>
      </c>
      <c r="EK282" s="76">
        <f>+IFERROR(VLOOKUP(Tabla1[[#This Row],[COD SE]],HISTORICO,8,0),0)</f>
        <v>0</v>
      </c>
      <c r="EL282" s="76">
        <f>+IFERROR(VLOOKUP(Tabla1[[#This Row],[COD SE]],HISTORICO,9,0),0)</f>
        <v>0</v>
      </c>
      <c r="EM282" s="76">
        <f>+IFERROR(VLOOKUP(Tabla1[[#This Row],[COD SE]],HISTORICO,10,0),0)</f>
        <v>0</v>
      </c>
      <c r="EN282" s="76">
        <f>+IFERROR(VLOOKUP(Tabla1[[#This Row],[COD SE]],HISTORICO,11,0),0)</f>
        <v>0</v>
      </c>
      <c r="EO282" s="76">
        <f>+IFERROR(VLOOKUP(Tabla1[[#This Row],[COD SE]],HISTORICO,12,0),0)</f>
        <v>0</v>
      </c>
      <c r="EP282" s="58">
        <f>+SUM(Tabla1[[#This Row],[EJECUTADO 01]:[EJECUTADO 03]])</f>
        <v>0</v>
      </c>
      <c r="EQ282" s="58">
        <f>+SUM(Tabla1[[#This Row],[EJECUTADO 04]:[EJECUTADO 06]])</f>
        <v>0</v>
      </c>
      <c r="ER282" s="58">
        <f>+SUM(Tabla1[[#This Row],[EJECUTADO 07]:[EJECUTADO 09]])</f>
        <v>0</v>
      </c>
      <c r="ES282" s="58">
        <f>+SUM(Tabla1[[#This Row],[PF OCTUBRE]:[PF DICIEMBRE
]])</f>
        <v>0</v>
      </c>
      <c r="ET282" s="58">
        <f>+SUM(Tabla1[[#This Row],[EJECUTADO 01]:[EJECUTADO 09]])</f>
        <v>0</v>
      </c>
    </row>
    <row r="283" spans="1:150" x14ac:dyDescent="0.2">
      <c r="A283" s="369">
        <v>2025</v>
      </c>
      <c r="B283" s="369" t="s">
        <v>1969</v>
      </c>
      <c r="C283" s="369" t="s">
        <v>1970</v>
      </c>
      <c r="D283" s="369" t="s">
        <v>1971</v>
      </c>
      <c r="E283" s="369">
        <v>1650</v>
      </c>
      <c r="F283" s="369" t="s">
        <v>1601</v>
      </c>
      <c r="G283" s="369" t="s">
        <v>1999</v>
      </c>
      <c r="H283" s="369" t="s">
        <v>1606</v>
      </c>
      <c r="I283" s="369" t="s">
        <v>2000</v>
      </c>
      <c r="J283" s="369" t="s">
        <v>2065</v>
      </c>
      <c r="K283" s="369" t="s">
        <v>1975</v>
      </c>
      <c r="L283" s="369" t="s">
        <v>2034</v>
      </c>
      <c r="M283" s="369" t="s">
        <v>2035</v>
      </c>
      <c r="N283" s="369">
        <v>1</v>
      </c>
      <c r="O283" s="369" t="s">
        <v>2066</v>
      </c>
      <c r="P283" s="369" t="s">
        <v>2032</v>
      </c>
      <c r="Q283" s="369">
        <v>57</v>
      </c>
      <c r="R283" s="369">
        <v>0</v>
      </c>
      <c r="S283" s="369">
        <v>0</v>
      </c>
      <c r="T283" s="369">
        <v>0</v>
      </c>
      <c r="U283" s="369">
        <v>15</v>
      </c>
      <c r="V283" s="369" t="s">
        <v>1980</v>
      </c>
      <c r="W283" s="369" t="s">
        <v>1981</v>
      </c>
      <c r="X283" s="369" t="s">
        <v>1982</v>
      </c>
      <c r="Y283" s="369" t="s">
        <v>1983</v>
      </c>
      <c r="Z283" s="369" t="s">
        <v>1984</v>
      </c>
      <c r="AA283" s="369" t="s">
        <v>2004</v>
      </c>
      <c r="AB283" s="369" t="s">
        <v>1986</v>
      </c>
      <c r="AC283" s="369" t="s">
        <v>1656</v>
      </c>
      <c r="AD283" s="369" t="s">
        <v>1657</v>
      </c>
      <c r="AE283" s="369" t="s">
        <v>1660</v>
      </c>
      <c r="AF283" s="369" t="s">
        <v>1661</v>
      </c>
      <c r="AG283" s="369" t="s">
        <v>1663</v>
      </c>
      <c r="AH283" s="369">
        <v>1653495</v>
      </c>
      <c r="AI283" s="369">
        <v>-429452</v>
      </c>
      <c r="AJ283" s="369">
        <v>1224043</v>
      </c>
      <c r="AK283" s="370">
        <v>364518</v>
      </c>
      <c r="AL283" s="370">
        <v>364436.94</v>
      </c>
      <c r="AM283" s="370">
        <v>76707.87</v>
      </c>
      <c r="AN283" s="370">
        <v>53794.99</v>
      </c>
      <c r="AO283" s="370">
        <v>40202.15</v>
      </c>
      <c r="AP283" s="370">
        <v>39028.379999999997</v>
      </c>
      <c r="AQ283" s="370">
        <v>39028.379999999997</v>
      </c>
      <c r="AR283" s="370">
        <v>38699.629999999997</v>
      </c>
      <c r="AS283" s="370">
        <v>38509.300000000003</v>
      </c>
      <c r="AT283" s="370">
        <v>38466.239999999998</v>
      </c>
      <c r="AU283" s="370">
        <v>0</v>
      </c>
      <c r="AV283" s="370">
        <v>0</v>
      </c>
      <c r="AW283" s="370">
        <v>0</v>
      </c>
      <c r="AX283" s="370">
        <v>0</v>
      </c>
      <c r="AY283" s="370">
        <v>79734.7</v>
      </c>
      <c r="AZ283" s="370">
        <v>53794.99</v>
      </c>
      <c r="BA283" s="370">
        <v>40202.15</v>
      </c>
      <c r="BB283" s="370">
        <v>36001.550000000003</v>
      </c>
      <c r="BC283" s="370">
        <v>39028.379999999997</v>
      </c>
      <c r="BD283" s="370">
        <v>38699.629999999997</v>
      </c>
      <c r="BE283" s="370">
        <v>38509.300000000003</v>
      </c>
      <c r="BF283" s="370">
        <v>38547.300000000003</v>
      </c>
      <c r="BG283" s="370">
        <v>0</v>
      </c>
      <c r="BH283" s="370">
        <v>-81.06</v>
      </c>
      <c r="BI283" s="370">
        <v>0</v>
      </c>
      <c r="BJ283" s="370">
        <v>0</v>
      </c>
      <c r="BK283" s="370">
        <v>79647.7</v>
      </c>
      <c r="BL283" s="370">
        <v>53881.99</v>
      </c>
      <c r="BM283" s="370">
        <v>40202.15</v>
      </c>
      <c r="BN283" s="370">
        <v>31453.18</v>
      </c>
      <c r="BO283" s="370">
        <v>43576.75</v>
      </c>
      <c r="BP283" s="370">
        <v>38699.629999999997</v>
      </c>
      <c r="BQ283" s="370">
        <v>38509.300000000003</v>
      </c>
      <c r="BR283" s="370">
        <v>38547.300000000003</v>
      </c>
      <c r="BS283" s="370">
        <v>0</v>
      </c>
      <c r="BT283" s="370">
        <v>-81.06</v>
      </c>
      <c r="BU283" s="370">
        <v>0</v>
      </c>
      <c r="BV283" s="370">
        <v>0</v>
      </c>
      <c r="BW283" s="370">
        <v>79734.7</v>
      </c>
      <c r="BX283" s="370">
        <v>53794.99</v>
      </c>
      <c r="BY283" s="370">
        <v>40202.15</v>
      </c>
      <c r="BZ283" s="370">
        <v>39028.379999999997</v>
      </c>
      <c r="CA283" s="370">
        <v>39028.379999999997</v>
      </c>
      <c r="CB283" s="370">
        <v>38699.629999999997</v>
      </c>
      <c r="CC283" s="370">
        <v>38509.300000000003</v>
      </c>
      <c r="CD283" s="370">
        <v>38547.300000000003</v>
      </c>
      <c r="CE283" s="370">
        <v>0</v>
      </c>
      <c r="CF283" s="370">
        <v>0</v>
      </c>
      <c r="CG283" s="370">
        <v>0</v>
      </c>
      <c r="CH283" s="370">
        <v>0</v>
      </c>
      <c r="CI283" s="48" t="s">
        <v>1987</v>
      </c>
      <c r="CJ283" s="48" t="s">
        <v>1990</v>
      </c>
      <c r="CK283" s="48" t="s">
        <v>1990</v>
      </c>
      <c r="CL283" s="48" t="s">
        <v>2010</v>
      </c>
      <c r="CM283" s="48" t="s">
        <v>1990</v>
      </c>
      <c r="CN283" s="48" t="s">
        <v>1987</v>
      </c>
      <c r="CO283" s="10" t="str">
        <f t="shared" si="96"/>
        <v>2.1.1.13.1.2</v>
      </c>
      <c r="CP283" s="10" t="str">
        <f>+VLOOKUP(Tabla1[[#This Row],[ESPECÍFICA]],CLASIFICADOR_,2,0)</f>
        <v>2.1.1.13.1.2 - CONTRATO ADMINISTRATIVO DE SERVICIOS - TRANSITORIO</v>
      </c>
      <c r="CQ283" s="10" t="str">
        <f>+VLOOKUP(Tabla1[[#This Row],[ESPECÍFICA]],CLASIFICADOR_,3,0)</f>
        <v>01.CAS</v>
      </c>
      <c r="CR283" s="10" t="str">
        <f>+VLOOKUP(Tabla1[[#This Row],[ESPECÍFICA]],CLASIFICADOR_,4,0)</f>
        <v xml:space="preserve"> </v>
      </c>
      <c r="CS283" s="10">
        <f>+VLOOKUP(Tabla1[[#This Row],[ESPECÍFICA]],CLASIFICADOR_,5,0)</f>
        <v>0</v>
      </c>
      <c r="CT283" s="5" t="str">
        <f>+VLOOKUP(Tabla1[[#This Row],[ESPECÍFICA]],CLASIFICADOR_,6,0)</f>
        <v>N/R</v>
      </c>
      <c r="CU283" s="10" t="str">
        <f>+VLOOKUP(Tabla1[[#This Row],[ESPECÍFICA]],CLASIFICADOR_,7,0)</f>
        <v>N/R</v>
      </c>
      <c r="CV283" s="10">
        <f>+VLOOKUP(Tabla1[[#This Row],[ESPECÍFICA]],CLASIFICADOR_,8,0)</f>
        <v>0</v>
      </c>
      <c r="CW283" s="284" t="str">
        <f>+CONCATENATE("2.",Tabla1[[#This Row],[generica]])</f>
        <v>2.1.PERSONAL Y OBLIGACIONES SOCIALES</v>
      </c>
      <c r="CX283" s="10" t="str">
        <f t="shared" si="86"/>
        <v>0015-DCEME</v>
      </c>
      <c r="CY283" s="5" t="str">
        <f t="shared" si="63"/>
        <v>0015-DCEME (EX DCC)</v>
      </c>
      <c r="CZ283" t="str">
        <f t="shared" si="87"/>
        <v>0015-DCEME</v>
      </c>
      <c r="DA283" s="113" t="str">
        <f>+CONCATENATE(Tabla1[[#This Row],[CC COMPLETO]],Tabla1[[#This Row],[ESPECÍFICA]])</f>
        <v>0015-DCEME2.1.1.13.1.2</v>
      </c>
      <c r="DB283" s="11">
        <f t="shared" si="97"/>
        <v>364436.93999999994</v>
      </c>
      <c r="DC283" s="11">
        <f t="shared" si="98"/>
        <v>364436.94</v>
      </c>
      <c r="DD283" s="11">
        <f t="shared" si="99"/>
        <v>364436.93999999994</v>
      </c>
      <c r="DE283" s="11">
        <f t="shared" si="100"/>
        <v>859525</v>
      </c>
      <c r="DF283" s="11">
        <f t="shared" si="101"/>
        <v>81.059999999997672</v>
      </c>
      <c r="DG283" s="11">
        <f t="shared" si="102"/>
        <v>0</v>
      </c>
      <c r="DH283" s="11">
        <f t="shared" si="103"/>
        <v>859606.06</v>
      </c>
      <c r="DI283" s="12">
        <f t="shared" si="104"/>
        <v>0.22040401694592363</v>
      </c>
      <c r="DJ283" s="77">
        <f>+SUM(Tabla1[[#This Row],[EJECUTADO 01]:[EJECUTADO 06]])</f>
        <v>287461.40000000002</v>
      </c>
      <c r="DK283" s="77">
        <f>+Tabla1[[#This Row],[mto_devenga_01]]</f>
        <v>79734.7</v>
      </c>
      <c r="DL283" s="285">
        <f>+Tabla1[[#This Row],[mto_devenga_02]]</f>
        <v>53794.99</v>
      </c>
      <c r="DM283" s="285">
        <f>+Tabla1[[#This Row],[mto_devenga_03]]</f>
        <v>40202.15</v>
      </c>
      <c r="DN283" s="286">
        <f>+Tabla1[[#This Row],[mto_devenga_04]]</f>
        <v>36001.550000000003</v>
      </c>
      <c r="DO283" s="285">
        <f>+Tabla1[[#This Row],[mto_devenga_05]]</f>
        <v>39028.379999999997</v>
      </c>
      <c r="DP283" s="76">
        <f>+Tabla1[[#This Row],[mto_devenga_06]]</f>
        <v>38699.629999999997</v>
      </c>
      <c r="DQ283" s="76">
        <f>+Tabla1[[#This Row],[mto_devenga_07]]</f>
        <v>38509.300000000003</v>
      </c>
      <c r="DR283" s="76">
        <f>+Tabla1[[#This Row],[mto_devenga_08]]</f>
        <v>38547.300000000003</v>
      </c>
      <c r="DS283" s="76">
        <f>+Tabla1[[#This Row],[mto_devenga_09]]</f>
        <v>0</v>
      </c>
      <c r="DT283" s="76">
        <f>IFERROR(VLOOKUP(Tabla1[[#This Row],[COD SE]],PF_OCTUBRE,14,0),"0")</f>
        <v>0</v>
      </c>
      <c r="DU283" s="76">
        <f>IFERROR(VLOOKUP(Tabla1[[#This Row],[COD SE]],PF_OCTUBRE,15,0),"0")</f>
        <v>0</v>
      </c>
      <c r="DV283" s="76">
        <f>IFERROR(VLOOKUP(Tabla1[[#This Row],[COD SE]],PF_OCTUBRE,16,0),"0")</f>
        <v>0</v>
      </c>
      <c r="DW283" s="76">
        <f>+SUM(Tabla1[[#This Row],[EJECUTADO 01]:[PF DICIEMBRE
]])</f>
        <v>364518</v>
      </c>
      <c r="DX283" s="76">
        <f>IFERROR(VLOOKUP(Tabla1[[#This Row],[COD SE]],PF_OCTUBRE,18,0),"0")</f>
        <v>0</v>
      </c>
      <c r="DY283" s="76">
        <f>IFERROR(VLOOKUP(Tabla1[[#This Row],[COD SE]],PF_OCTUBRE,19,0),"0")</f>
        <v>859525.00000000012</v>
      </c>
      <c r="DZ283" s="76">
        <f>IFERROR(VLOOKUP(Tabla1[[#This Row],[COD SE]],PF_OCTUBRE,20,0),"0")</f>
        <v>859525.00000000012</v>
      </c>
      <c r="EA283" s="76">
        <f>+Tabla1[[#This Row],[TOTAL EJEC REAL]]+Tabla1[[#This Row],[SALDO FINAL]]</f>
        <v>1224043</v>
      </c>
      <c r="EB283" s="76">
        <f>IFERROR(VLOOKUP(Tabla1[[#This Row],[COD SE]],PF_OCTUBRE,22,0),"0")</f>
        <v>859525.00000000012</v>
      </c>
      <c r="EC283" s="76">
        <f>+IFERROR(VLOOKUP(Tabla1[[#This Row],[COD SE]],SALDO_ESC_2,7,0),0)</f>
        <v>0</v>
      </c>
      <c r="ED283" s="76">
        <f>+IFERROR(VLOOKUP(Tabla1[[#This Row],[COD SE]],SALDO_ESC_3,7,0),0)</f>
        <v>859525.00000000012</v>
      </c>
      <c r="EE283" s="76">
        <f>+Tabla1[[#This Row],[mto_pim]]-Tabla1[[#This Row],[TRANSF ESC2 ]]</f>
        <v>1224043</v>
      </c>
      <c r="EF283" s="76">
        <f>+Tabla1[[#This Row],[mto_pim]]-Tabla1[[#This Row],[TRANFS ESC 3 ]]</f>
        <v>364517.99999999988</v>
      </c>
      <c r="EG283" s="76">
        <f>+IFERROR(VLOOKUP(Tabla1[[#This Row],[COD SE]],HISTORICO,4,0),0)</f>
        <v>137527.04000000001</v>
      </c>
      <c r="EH283" s="76">
        <f>+IFERROR(VLOOKUP(Tabla1[[#This Row],[COD SE]],HISTORICO,5,0),0)</f>
        <v>30692.57</v>
      </c>
      <c r="EI283" s="76">
        <f>+IFERROR(VLOOKUP(Tabla1[[#This Row],[COD SE]],HISTORICO,6,0),0)</f>
        <v>138127.04000000001</v>
      </c>
      <c r="EJ283" s="76">
        <f>+IFERROR(VLOOKUP(Tabla1[[#This Row],[COD SE]],HISTORICO,7,0),0)</f>
        <v>39320.950000000004</v>
      </c>
      <c r="EK283" s="76">
        <f>+IFERROR(VLOOKUP(Tabla1[[#This Row],[COD SE]],HISTORICO,8,0),0)</f>
        <v>39320.950000000004</v>
      </c>
      <c r="EL283" s="76">
        <f>+IFERROR(VLOOKUP(Tabla1[[#This Row],[COD SE]],HISTORICO,9,0),0)</f>
        <v>39320.950000000004</v>
      </c>
      <c r="EM283" s="76">
        <f>+IFERROR(VLOOKUP(Tabla1[[#This Row],[COD SE]],HISTORICO,10,0),0)</f>
        <v>42485.140000000007</v>
      </c>
      <c r="EN283" s="76">
        <f>+IFERROR(VLOOKUP(Tabla1[[#This Row],[COD SE]],HISTORICO,11,0),0)</f>
        <v>39320.950000000004</v>
      </c>
      <c r="EO283" s="76">
        <f>+IFERROR(VLOOKUP(Tabla1[[#This Row],[COD SE]],HISTORICO,12,0),0)</f>
        <v>0</v>
      </c>
      <c r="EP283" s="58">
        <f>+SUM(Tabla1[[#This Row],[EJECUTADO 01]:[EJECUTADO 03]])</f>
        <v>173731.84</v>
      </c>
      <c r="EQ283" s="58">
        <f>+SUM(Tabla1[[#This Row],[EJECUTADO 04]:[EJECUTADO 06]])</f>
        <v>113729.56</v>
      </c>
      <c r="ER283" s="58">
        <f>+SUM(Tabla1[[#This Row],[EJECUTADO 07]:[EJECUTADO 09]])</f>
        <v>77056.600000000006</v>
      </c>
      <c r="ES283" s="58">
        <f>+SUM(Tabla1[[#This Row],[PF OCTUBRE]:[PF DICIEMBRE
]])</f>
        <v>0</v>
      </c>
      <c r="ET283" s="58">
        <f>+SUM(Tabla1[[#This Row],[EJECUTADO 01]:[EJECUTADO 09]])</f>
        <v>364518</v>
      </c>
    </row>
    <row r="284" spans="1:150" x14ac:dyDescent="0.2">
      <c r="A284" s="369">
        <v>2025</v>
      </c>
      <c r="B284" s="369" t="s">
        <v>1969</v>
      </c>
      <c r="C284" s="369" t="s">
        <v>1970</v>
      </c>
      <c r="D284" s="369" t="s">
        <v>1971</v>
      </c>
      <c r="E284" s="369">
        <v>1650</v>
      </c>
      <c r="F284" s="369" t="s">
        <v>1601</v>
      </c>
      <c r="G284" s="369" t="s">
        <v>1999</v>
      </c>
      <c r="H284" s="369" t="s">
        <v>1606</v>
      </c>
      <c r="I284" s="369" t="s">
        <v>2000</v>
      </c>
      <c r="J284" s="369" t="s">
        <v>2065</v>
      </c>
      <c r="K284" s="369" t="s">
        <v>1975</v>
      </c>
      <c r="L284" s="369" t="s">
        <v>2034</v>
      </c>
      <c r="M284" s="369" t="s">
        <v>2035</v>
      </c>
      <c r="N284" s="369">
        <v>1</v>
      </c>
      <c r="O284" s="369" t="s">
        <v>2066</v>
      </c>
      <c r="P284" s="369" t="s">
        <v>2032</v>
      </c>
      <c r="Q284" s="369">
        <v>57</v>
      </c>
      <c r="R284" s="369">
        <v>0</v>
      </c>
      <c r="S284" s="369">
        <v>0</v>
      </c>
      <c r="T284" s="369">
        <v>0</v>
      </c>
      <c r="U284" s="369">
        <v>15</v>
      </c>
      <c r="V284" s="369" t="s">
        <v>1980</v>
      </c>
      <c r="W284" s="369" t="s">
        <v>1981</v>
      </c>
      <c r="X284" s="369" t="s">
        <v>1982</v>
      </c>
      <c r="Y284" s="369" t="s">
        <v>1983</v>
      </c>
      <c r="Z284" s="369" t="s">
        <v>1984</v>
      </c>
      <c r="AA284" s="369" t="s">
        <v>2004</v>
      </c>
      <c r="AB284" s="369" t="s">
        <v>1986</v>
      </c>
      <c r="AC284" s="369" t="s">
        <v>1672</v>
      </c>
      <c r="AD284" s="369" t="s">
        <v>1673</v>
      </c>
      <c r="AE284" s="369" t="s">
        <v>1674</v>
      </c>
      <c r="AF284" s="369" t="s">
        <v>1675</v>
      </c>
      <c r="AG284" s="369" t="s">
        <v>1677</v>
      </c>
      <c r="AH284" s="369">
        <v>5000</v>
      </c>
      <c r="AI284" s="369">
        <v>0</v>
      </c>
      <c r="AJ284" s="369">
        <v>5000</v>
      </c>
      <c r="AK284" s="370">
        <v>0</v>
      </c>
      <c r="AL284" s="370">
        <v>0</v>
      </c>
      <c r="AM284" s="370">
        <v>0</v>
      </c>
      <c r="AN284" s="370">
        <v>0</v>
      </c>
      <c r="AO284" s="370">
        <v>0</v>
      </c>
      <c r="AP284" s="370">
        <v>0</v>
      </c>
      <c r="AQ284" s="370">
        <v>0</v>
      </c>
      <c r="AR284" s="370">
        <v>0</v>
      </c>
      <c r="AS284" s="370">
        <v>0</v>
      </c>
      <c r="AT284" s="370">
        <v>0</v>
      </c>
      <c r="AU284" s="370">
        <v>0</v>
      </c>
      <c r="AV284" s="370">
        <v>0</v>
      </c>
      <c r="AW284" s="370">
        <v>0</v>
      </c>
      <c r="AX284" s="370">
        <v>0</v>
      </c>
      <c r="AY284" s="370">
        <v>0</v>
      </c>
      <c r="AZ284" s="370">
        <v>0</v>
      </c>
      <c r="BA284" s="370">
        <v>0</v>
      </c>
      <c r="BB284" s="370">
        <v>0</v>
      </c>
      <c r="BC284" s="370">
        <v>0</v>
      </c>
      <c r="BD284" s="370">
        <v>0</v>
      </c>
      <c r="BE284" s="370">
        <v>0</v>
      </c>
      <c r="BF284" s="370">
        <v>0</v>
      </c>
      <c r="BG284" s="370">
        <v>0</v>
      </c>
      <c r="BH284" s="370">
        <v>0</v>
      </c>
      <c r="BI284" s="370">
        <v>0</v>
      </c>
      <c r="BJ284" s="370">
        <v>0</v>
      </c>
      <c r="BK284" s="370">
        <v>0</v>
      </c>
      <c r="BL284" s="370">
        <v>0</v>
      </c>
      <c r="BM284" s="370">
        <v>0</v>
      </c>
      <c r="BN284" s="370">
        <v>0</v>
      </c>
      <c r="BO284" s="370">
        <v>0</v>
      </c>
      <c r="BP284" s="370">
        <v>0</v>
      </c>
      <c r="BQ284" s="370">
        <v>0</v>
      </c>
      <c r="BR284" s="370">
        <v>0</v>
      </c>
      <c r="BS284" s="370">
        <v>0</v>
      </c>
      <c r="BT284" s="370">
        <v>0</v>
      </c>
      <c r="BU284" s="370">
        <v>0</v>
      </c>
      <c r="BV284" s="370">
        <v>0</v>
      </c>
      <c r="BW284" s="370">
        <v>0</v>
      </c>
      <c r="BX284" s="370">
        <v>0</v>
      </c>
      <c r="BY284" s="370">
        <v>0</v>
      </c>
      <c r="BZ284" s="370">
        <v>0</v>
      </c>
      <c r="CA284" s="370">
        <v>0</v>
      </c>
      <c r="CB284" s="370">
        <v>0</v>
      </c>
      <c r="CC284" s="370">
        <v>0</v>
      </c>
      <c r="CD284" s="370">
        <v>0</v>
      </c>
      <c r="CE284" s="370">
        <v>0</v>
      </c>
      <c r="CF284" s="370">
        <v>0</v>
      </c>
      <c r="CG284" s="370">
        <v>0</v>
      </c>
      <c r="CH284" s="370">
        <v>0</v>
      </c>
      <c r="CI284" s="48" t="s">
        <v>1987</v>
      </c>
      <c r="CJ284" s="48" t="s">
        <v>1991</v>
      </c>
      <c r="CK284" s="48" t="s">
        <v>1987</v>
      </c>
      <c r="CL284" s="48" t="s">
        <v>1990</v>
      </c>
      <c r="CM284" s="48" t="s">
        <v>1987</v>
      </c>
      <c r="CN284" s="48" t="s">
        <v>1987</v>
      </c>
      <c r="CO284" s="10" t="str">
        <f t="shared" si="96"/>
        <v>2.3.2.1.2.2</v>
      </c>
      <c r="CP284" s="10" t="str">
        <f>+VLOOKUP(Tabla1[[#This Row],[ESPECÍFICA]],CLASIFICADOR_,2,0)</f>
        <v>2.3.2.1.2.2 - VIATICOS Y ASIGNACIONES POR COMISION DE SERVICIO</v>
      </c>
      <c r="CQ284" s="10" t="str">
        <f>+VLOOKUP(Tabla1[[#This Row],[ESPECÍFICA]],CLASIFICADOR_,3,0)</f>
        <v>2.3.2.1 - VIAJES</v>
      </c>
      <c r="CR284" s="10" t="str">
        <f>+VLOOKUP(Tabla1[[#This Row],[ESPECÍFICA]],CLASIFICADOR_,4,0)</f>
        <v>Límite de Gasto</v>
      </c>
      <c r="CS284" s="10" t="str">
        <f>+VLOOKUP(Tabla1[[#This Row],[ESPECÍFICA]],CLASIFICADOR_,5,0)</f>
        <v>10.6 b)</v>
      </c>
      <c r="CT284" s="5" t="str">
        <f>+VLOOKUP(Tabla1[[#This Row],[ESPECÍFICA]],CLASIFICADOR_,6,0)</f>
        <v>N/R</v>
      </c>
      <c r="CU284" s="10" t="str">
        <f>+VLOOKUP(Tabla1[[#This Row],[ESPECÍFICA]],CLASIFICADOR_,7,0)</f>
        <v>N/R</v>
      </c>
      <c r="CV284" s="10">
        <f>+VLOOKUP(Tabla1[[#This Row],[ESPECÍFICA]],CLASIFICADOR_,8,0)</f>
        <v>0</v>
      </c>
      <c r="CW284" s="284" t="str">
        <f>+CONCATENATE("2.",Tabla1[[#This Row],[generica]])</f>
        <v>2.3.BIENES Y SERVICIOS</v>
      </c>
      <c r="CX284" s="10" t="str">
        <f t="shared" si="86"/>
        <v>0015-DCEME</v>
      </c>
      <c r="CY284" s="5" t="str">
        <f t="shared" si="63"/>
        <v>0015-DCEME (EX DCC)</v>
      </c>
      <c r="CZ284" t="str">
        <f t="shared" si="87"/>
        <v>0015-DCEME</v>
      </c>
      <c r="DA284" s="113" t="str">
        <f>+CONCATENATE(Tabla1[[#This Row],[CC COMPLETO]],Tabla1[[#This Row],[ESPECÍFICA]])</f>
        <v>0015-DCEME2.3.2.1.2.2</v>
      </c>
      <c r="DB284" s="11">
        <f t="shared" si="97"/>
        <v>0</v>
      </c>
      <c r="DC284" s="11">
        <f t="shared" si="98"/>
        <v>0</v>
      </c>
      <c r="DD284" s="11">
        <f t="shared" si="99"/>
        <v>0</v>
      </c>
      <c r="DE284" s="11">
        <f t="shared" si="100"/>
        <v>5000</v>
      </c>
      <c r="DF284" s="11">
        <f t="shared" si="101"/>
        <v>0</v>
      </c>
      <c r="DG284" s="11">
        <f t="shared" si="102"/>
        <v>0</v>
      </c>
      <c r="DH284" s="11">
        <f t="shared" si="103"/>
        <v>5000</v>
      </c>
      <c r="DI284" s="12">
        <f t="shared" si="104"/>
        <v>0</v>
      </c>
      <c r="DJ284" s="77">
        <f>+SUM(Tabla1[[#This Row],[EJECUTADO 01]:[EJECUTADO 06]])</f>
        <v>0</v>
      </c>
      <c r="DK284" s="77">
        <f>+Tabla1[[#This Row],[mto_devenga_01]]</f>
        <v>0</v>
      </c>
      <c r="DL284" s="285">
        <f>+Tabla1[[#This Row],[mto_devenga_02]]</f>
        <v>0</v>
      </c>
      <c r="DM284" s="285">
        <f>+Tabla1[[#This Row],[mto_devenga_03]]</f>
        <v>0</v>
      </c>
      <c r="DN284" s="286">
        <f>+Tabla1[[#This Row],[mto_devenga_04]]</f>
        <v>0</v>
      </c>
      <c r="DO284" s="285">
        <f>+Tabla1[[#This Row],[mto_devenga_05]]</f>
        <v>0</v>
      </c>
      <c r="DP284" s="76">
        <f>+Tabla1[[#This Row],[mto_devenga_06]]</f>
        <v>0</v>
      </c>
      <c r="DQ284" s="76">
        <f>+Tabla1[[#This Row],[mto_devenga_07]]</f>
        <v>0</v>
      </c>
      <c r="DR284" s="76">
        <f>+Tabla1[[#This Row],[mto_devenga_08]]</f>
        <v>0</v>
      </c>
      <c r="DS284" s="76">
        <f>+Tabla1[[#This Row],[mto_devenga_09]]</f>
        <v>0</v>
      </c>
      <c r="DT284" s="76">
        <f>IFERROR(VLOOKUP(Tabla1[[#This Row],[COD SE]],PF_OCTUBRE,14,0),"0")</f>
        <v>0</v>
      </c>
      <c r="DU284" s="76">
        <f>IFERROR(VLOOKUP(Tabla1[[#This Row],[COD SE]],PF_OCTUBRE,15,0),"0")</f>
        <v>0</v>
      </c>
      <c r="DV284" s="76">
        <f>IFERROR(VLOOKUP(Tabla1[[#This Row],[COD SE]],PF_OCTUBRE,16,0),"0")</f>
        <v>5000</v>
      </c>
      <c r="DW284" s="76">
        <f>+SUM(Tabla1[[#This Row],[EJECUTADO 01]:[PF DICIEMBRE
]])</f>
        <v>5000</v>
      </c>
      <c r="DX284" s="76">
        <f>IFERROR(VLOOKUP(Tabla1[[#This Row],[COD SE]],PF_OCTUBRE,18,0),"0")</f>
        <v>0</v>
      </c>
      <c r="DY284" s="76">
        <f>IFERROR(VLOOKUP(Tabla1[[#This Row],[COD SE]],PF_OCTUBRE,19,0),"0")</f>
        <v>0</v>
      </c>
      <c r="DZ284" s="76">
        <f>IFERROR(VLOOKUP(Tabla1[[#This Row],[COD SE]],PF_OCTUBRE,20,0),"0")</f>
        <v>0</v>
      </c>
      <c r="EA284" s="76">
        <f>+Tabla1[[#This Row],[TOTAL EJEC REAL]]+Tabla1[[#This Row],[SALDO FINAL]]</f>
        <v>5000</v>
      </c>
      <c r="EB284" s="76">
        <f>IFERROR(VLOOKUP(Tabla1[[#This Row],[COD SE]],PF_OCTUBRE,22,0),"0")</f>
        <v>5000</v>
      </c>
      <c r="EC284" s="76">
        <f>+IFERROR(VLOOKUP(Tabla1[[#This Row],[COD SE]],SALDO_ESC_2,7,0),0)</f>
        <v>0</v>
      </c>
      <c r="ED284" s="76">
        <f>+IFERROR(VLOOKUP(Tabla1[[#This Row],[COD SE]],SALDO_ESC_3,7,0),0)</f>
        <v>0</v>
      </c>
      <c r="EE284" s="76">
        <f>+Tabla1[[#This Row],[mto_pim]]-Tabla1[[#This Row],[TRANSF ESC2 ]]</f>
        <v>5000</v>
      </c>
      <c r="EF284" s="76">
        <f>+Tabla1[[#This Row],[mto_pim]]-Tabla1[[#This Row],[TRANFS ESC 3 ]]</f>
        <v>5000</v>
      </c>
      <c r="EG284" s="76">
        <f>+IFERROR(VLOOKUP(Tabla1[[#This Row],[COD SE]],HISTORICO,4,0),0)</f>
        <v>1600</v>
      </c>
      <c r="EH284" s="76">
        <f>+IFERROR(VLOOKUP(Tabla1[[#This Row],[COD SE]],HISTORICO,5,0),0)</f>
        <v>1600</v>
      </c>
      <c r="EI284" s="76">
        <f>+IFERROR(VLOOKUP(Tabla1[[#This Row],[COD SE]],HISTORICO,6,0),0)</f>
        <v>0</v>
      </c>
      <c r="EJ284" s="76">
        <f>+IFERROR(VLOOKUP(Tabla1[[#This Row],[COD SE]],HISTORICO,7,0),0)</f>
        <v>0</v>
      </c>
      <c r="EK284" s="76">
        <f>+IFERROR(VLOOKUP(Tabla1[[#This Row],[COD SE]],HISTORICO,8,0),0)</f>
        <v>0</v>
      </c>
      <c r="EL284" s="76">
        <f>+IFERROR(VLOOKUP(Tabla1[[#This Row],[COD SE]],HISTORICO,9,0),0)</f>
        <v>0</v>
      </c>
      <c r="EM284" s="76">
        <f>+IFERROR(VLOOKUP(Tabla1[[#This Row],[COD SE]],HISTORICO,10,0),0)</f>
        <v>0</v>
      </c>
      <c r="EN284" s="76">
        <f>+IFERROR(VLOOKUP(Tabla1[[#This Row],[COD SE]],HISTORICO,11,0),0)</f>
        <v>0</v>
      </c>
      <c r="EO284" s="76">
        <f>+IFERROR(VLOOKUP(Tabla1[[#This Row],[COD SE]],HISTORICO,12,0),0)</f>
        <v>0</v>
      </c>
      <c r="EP284" s="58">
        <f>+SUM(Tabla1[[#This Row],[EJECUTADO 01]:[EJECUTADO 03]])</f>
        <v>0</v>
      </c>
      <c r="EQ284" s="58">
        <f>+SUM(Tabla1[[#This Row],[EJECUTADO 04]:[EJECUTADO 06]])</f>
        <v>0</v>
      </c>
      <c r="ER284" s="58">
        <f>+SUM(Tabla1[[#This Row],[EJECUTADO 07]:[EJECUTADO 09]])</f>
        <v>0</v>
      </c>
      <c r="ES284" s="58">
        <f>+SUM(Tabla1[[#This Row],[PF OCTUBRE]:[PF DICIEMBRE
]])</f>
        <v>5000</v>
      </c>
      <c r="ET284" s="58">
        <f>+SUM(Tabla1[[#This Row],[EJECUTADO 01]:[EJECUTADO 09]])</f>
        <v>0</v>
      </c>
    </row>
    <row r="285" spans="1:150" x14ac:dyDescent="0.2">
      <c r="A285" s="369">
        <v>2025</v>
      </c>
      <c r="B285" s="369" t="s">
        <v>1969</v>
      </c>
      <c r="C285" s="369" t="s">
        <v>1970</v>
      </c>
      <c r="D285" s="369" t="s">
        <v>1971</v>
      </c>
      <c r="E285" s="369">
        <v>1650</v>
      </c>
      <c r="F285" s="369" t="s">
        <v>1601</v>
      </c>
      <c r="G285" s="369" t="s">
        <v>1999</v>
      </c>
      <c r="H285" s="369" t="s">
        <v>1606</v>
      </c>
      <c r="I285" s="369" t="s">
        <v>2000</v>
      </c>
      <c r="J285" s="369" t="s">
        <v>2065</v>
      </c>
      <c r="K285" s="369" t="s">
        <v>1975</v>
      </c>
      <c r="L285" s="369" t="s">
        <v>2034</v>
      </c>
      <c r="M285" s="369" t="s">
        <v>2035</v>
      </c>
      <c r="N285" s="369">
        <v>1</v>
      </c>
      <c r="O285" s="369" t="s">
        <v>2066</v>
      </c>
      <c r="P285" s="369" t="s">
        <v>2032</v>
      </c>
      <c r="Q285" s="369">
        <v>57</v>
      </c>
      <c r="R285" s="369">
        <v>0</v>
      </c>
      <c r="S285" s="369">
        <v>0</v>
      </c>
      <c r="T285" s="369">
        <v>0</v>
      </c>
      <c r="U285" s="369">
        <v>15</v>
      </c>
      <c r="V285" s="369" t="s">
        <v>1980</v>
      </c>
      <c r="W285" s="369" t="s">
        <v>1981</v>
      </c>
      <c r="X285" s="369" t="s">
        <v>1982</v>
      </c>
      <c r="Y285" s="369" t="s">
        <v>1983</v>
      </c>
      <c r="Z285" s="369" t="s">
        <v>1984</v>
      </c>
      <c r="AA285" s="369" t="s">
        <v>2004</v>
      </c>
      <c r="AB285" s="369" t="s">
        <v>1986</v>
      </c>
      <c r="AC285" s="369" t="s">
        <v>1656</v>
      </c>
      <c r="AD285" s="369" t="s">
        <v>1657</v>
      </c>
      <c r="AE285" s="369" t="s">
        <v>1660</v>
      </c>
      <c r="AF285" s="369" t="s">
        <v>1661</v>
      </c>
      <c r="AG285" s="369" t="s">
        <v>1662</v>
      </c>
      <c r="AH285" s="369">
        <v>953733</v>
      </c>
      <c r="AI285" s="369">
        <v>-282856</v>
      </c>
      <c r="AJ285" s="369">
        <v>670877</v>
      </c>
      <c r="AK285" s="370">
        <v>497450.73</v>
      </c>
      <c r="AL285" s="370">
        <v>497450.73</v>
      </c>
      <c r="AM285" s="370">
        <v>72486.52</v>
      </c>
      <c r="AN285" s="370">
        <v>67209.47</v>
      </c>
      <c r="AO285" s="370">
        <v>60682.85</v>
      </c>
      <c r="AP285" s="370">
        <v>59459.17</v>
      </c>
      <c r="AQ285" s="370">
        <v>59381.14</v>
      </c>
      <c r="AR285" s="370">
        <v>58303.17</v>
      </c>
      <c r="AS285" s="370">
        <v>59393.37</v>
      </c>
      <c r="AT285" s="370">
        <v>60535.040000000001</v>
      </c>
      <c r="AU285" s="370">
        <v>0</v>
      </c>
      <c r="AV285" s="370">
        <v>0</v>
      </c>
      <c r="AW285" s="370">
        <v>0</v>
      </c>
      <c r="AX285" s="370">
        <v>0</v>
      </c>
      <c r="AY285" s="370">
        <v>72486.52</v>
      </c>
      <c r="AZ285" s="370">
        <v>67209.47</v>
      </c>
      <c r="BA285" s="370">
        <v>60682.85</v>
      </c>
      <c r="BB285" s="370">
        <v>60005.17</v>
      </c>
      <c r="BC285" s="370">
        <v>60239.14</v>
      </c>
      <c r="BD285" s="370">
        <v>58303.17</v>
      </c>
      <c r="BE285" s="370">
        <v>58301.37</v>
      </c>
      <c r="BF285" s="370">
        <v>60223.040000000001</v>
      </c>
      <c r="BG285" s="370">
        <v>0</v>
      </c>
      <c r="BH285" s="370">
        <v>0</v>
      </c>
      <c r="BI285" s="370">
        <v>0</v>
      </c>
      <c r="BJ285" s="370">
        <v>0</v>
      </c>
      <c r="BK285" s="370">
        <v>72311.240000000005</v>
      </c>
      <c r="BL285" s="370">
        <v>67384.75</v>
      </c>
      <c r="BM285" s="370">
        <v>60682.85</v>
      </c>
      <c r="BN285" s="370">
        <v>53423.51</v>
      </c>
      <c r="BO285" s="370">
        <v>66820.800000000003</v>
      </c>
      <c r="BP285" s="370">
        <v>58303.17</v>
      </c>
      <c r="BQ285" s="370">
        <v>58301.37</v>
      </c>
      <c r="BR285" s="370">
        <v>60223.040000000001</v>
      </c>
      <c r="BS285" s="370">
        <v>0</v>
      </c>
      <c r="BT285" s="370">
        <v>0</v>
      </c>
      <c r="BU285" s="370">
        <v>0</v>
      </c>
      <c r="BV285" s="370">
        <v>0</v>
      </c>
      <c r="BW285" s="370">
        <v>72486.52</v>
      </c>
      <c r="BX285" s="370">
        <v>67209.47</v>
      </c>
      <c r="BY285" s="370">
        <v>60682.85</v>
      </c>
      <c r="BZ285" s="370">
        <v>60005.17</v>
      </c>
      <c r="CA285" s="370">
        <v>60239.14</v>
      </c>
      <c r="CB285" s="370">
        <v>58303.17</v>
      </c>
      <c r="CC285" s="370">
        <v>58301.37</v>
      </c>
      <c r="CD285" s="370">
        <v>60223.040000000001</v>
      </c>
      <c r="CE285" s="370">
        <v>0</v>
      </c>
      <c r="CF285" s="370">
        <v>0</v>
      </c>
      <c r="CG285" s="370">
        <v>0</v>
      </c>
      <c r="CH285" s="370">
        <v>0</v>
      </c>
      <c r="CI285" s="48" t="s">
        <v>1987</v>
      </c>
      <c r="CJ285" s="48" t="s">
        <v>1990</v>
      </c>
      <c r="CK285" s="48" t="s">
        <v>1990</v>
      </c>
      <c r="CL285" s="48" t="s">
        <v>2010</v>
      </c>
      <c r="CM285" s="48" t="s">
        <v>1990</v>
      </c>
      <c r="CN285" s="48" t="s">
        <v>1990</v>
      </c>
      <c r="CO285" s="10" t="str">
        <f t="shared" si="96"/>
        <v>2.1.1.13.1.1</v>
      </c>
      <c r="CP285" s="10" t="str">
        <f>+VLOOKUP(Tabla1[[#This Row],[ESPECÍFICA]],CLASIFICADOR_,2,0)</f>
        <v>2.1.1.13.1.1 - CONTRATO ADMINISTRATIVO DE SERVICIOS - INDETERMINADO</v>
      </c>
      <c r="CQ285" s="10" t="str">
        <f>+VLOOKUP(Tabla1[[#This Row],[ESPECÍFICA]],CLASIFICADOR_,3,0)</f>
        <v>01.CAS</v>
      </c>
      <c r="CR285" s="10" t="str">
        <f>+VLOOKUP(Tabla1[[#This Row],[ESPECÍFICA]],CLASIFICADOR_,4,0)</f>
        <v xml:space="preserve"> </v>
      </c>
      <c r="CS285" s="10">
        <f>+VLOOKUP(Tabla1[[#This Row],[ESPECÍFICA]],CLASIFICADOR_,5,0)</f>
        <v>0</v>
      </c>
      <c r="CT285" s="5" t="str">
        <f>+VLOOKUP(Tabla1[[#This Row],[ESPECÍFICA]],CLASIFICADOR_,6,0)</f>
        <v>N/R</v>
      </c>
      <c r="CU285" s="10" t="str">
        <f>+VLOOKUP(Tabla1[[#This Row],[ESPECÍFICA]],CLASIFICADOR_,7,0)</f>
        <v>N/R</v>
      </c>
      <c r="CV285" s="10">
        <f>+VLOOKUP(Tabla1[[#This Row],[ESPECÍFICA]],CLASIFICADOR_,8,0)</f>
        <v>0</v>
      </c>
      <c r="CW285" s="284" t="str">
        <f>+CONCATENATE("2.",Tabla1[[#This Row],[generica]])</f>
        <v>2.1.PERSONAL Y OBLIGACIONES SOCIALES</v>
      </c>
      <c r="CX285" s="10" t="str">
        <f t="shared" si="86"/>
        <v>0015-DCEME</v>
      </c>
      <c r="CY285" s="5" t="str">
        <f t="shared" si="63"/>
        <v>0015-DCEME (EX DCC)</v>
      </c>
      <c r="CZ285" t="str">
        <f t="shared" si="87"/>
        <v>0015-DCEME</v>
      </c>
      <c r="DA285" s="113" t="str">
        <f>+CONCATENATE(Tabla1[[#This Row],[CC COMPLETO]],Tabla1[[#This Row],[ESPECÍFICA]])</f>
        <v>0015-DCEME2.1.1.13.1.1</v>
      </c>
      <c r="DB285" s="11">
        <f t="shared" si="97"/>
        <v>497450.73</v>
      </c>
      <c r="DC285" s="11">
        <f t="shared" si="98"/>
        <v>497450.73</v>
      </c>
      <c r="DD285" s="11">
        <f t="shared" si="99"/>
        <v>497450.73</v>
      </c>
      <c r="DE285" s="11">
        <f t="shared" si="100"/>
        <v>173426.27000000002</v>
      </c>
      <c r="DF285" s="11">
        <f t="shared" si="101"/>
        <v>0</v>
      </c>
      <c r="DG285" s="11">
        <f t="shared" si="102"/>
        <v>0</v>
      </c>
      <c r="DH285" s="11">
        <f t="shared" si="103"/>
        <v>173426.27000000002</v>
      </c>
      <c r="DI285" s="12">
        <f t="shared" si="104"/>
        <v>0.52158280147588476</v>
      </c>
      <c r="DJ285" s="77">
        <f>+SUM(Tabla1[[#This Row],[EJECUTADO 01]:[EJECUTADO 06]])</f>
        <v>378926.32</v>
      </c>
      <c r="DK285" s="77">
        <f>+Tabla1[[#This Row],[mto_devenga_01]]</f>
        <v>72486.52</v>
      </c>
      <c r="DL285" s="285">
        <f>+Tabla1[[#This Row],[mto_devenga_02]]</f>
        <v>67209.47</v>
      </c>
      <c r="DM285" s="285">
        <f>+Tabla1[[#This Row],[mto_devenga_03]]</f>
        <v>60682.85</v>
      </c>
      <c r="DN285" s="286">
        <f>+Tabla1[[#This Row],[mto_devenga_04]]</f>
        <v>60005.17</v>
      </c>
      <c r="DO285" s="285">
        <f>+Tabla1[[#This Row],[mto_devenga_05]]</f>
        <v>60239.14</v>
      </c>
      <c r="DP285" s="76">
        <f>+Tabla1[[#This Row],[mto_devenga_06]]</f>
        <v>58303.17</v>
      </c>
      <c r="DQ285" s="76">
        <f>+Tabla1[[#This Row],[mto_devenga_07]]</f>
        <v>58301.37</v>
      </c>
      <c r="DR285" s="76">
        <f>+Tabla1[[#This Row],[mto_devenga_08]]</f>
        <v>60223.040000000001</v>
      </c>
      <c r="DS285" s="76">
        <f>+Tabla1[[#This Row],[mto_devenga_09]]</f>
        <v>0</v>
      </c>
      <c r="DT285" s="76">
        <f>IFERROR(VLOOKUP(Tabla1[[#This Row],[COD SE]],PF_OCTUBRE,14,0),"0")</f>
        <v>0</v>
      </c>
      <c r="DU285" s="76">
        <f>IFERROR(VLOOKUP(Tabla1[[#This Row],[COD SE]],PF_OCTUBRE,15,0),"0")</f>
        <v>0</v>
      </c>
      <c r="DV285" s="76">
        <f>IFERROR(VLOOKUP(Tabla1[[#This Row],[COD SE]],PF_OCTUBRE,16,0),"0")</f>
        <v>0</v>
      </c>
      <c r="DW285" s="76">
        <f>+SUM(Tabla1[[#This Row],[EJECUTADO 01]:[PF DICIEMBRE
]])</f>
        <v>497450.73</v>
      </c>
      <c r="DX285" s="76">
        <f>IFERROR(VLOOKUP(Tabla1[[#This Row],[COD SE]],PF_OCTUBRE,18,0),"0")</f>
        <v>0</v>
      </c>
      <c r="DY285" s="76">
        <f>IFERROR(VLOOKUP(Tabla1[[#This Row],[COD SE]],PF_OCTUBRE,19,0),"0")</f>
        <v>173426.27</v>
      </c>
      <c r="DZ285" s="76">
        <f>IFERROR(VLOOKUP(Tabla1[[#This Row],[COD SE]],PF_OCTUBRE,20,0),"0")</f>
        <v>173426.27</v>
      </c>
      <c r="EA285" s="76">
        <f>+Tabla1[[#This Row],[TOTAL EJEC REAL]]+Tabla1[[#This Row],[SALDO FINAL]]</f>
        <v>670877</v>
      </c>
      <c r="EB285" s="76">
        <f>IFERROR(VLOOKUP(Tabla1[[#This Row],[COD SE]],PF_OCTUBRE,22,0),"0")</f>
        <v>173426.27</v>
      </c>
      <c r="EC285" s="76">
        <f>+IFERROR(VLOOKUP(Tabla1[[#This Row],[COD SE]],SALDO_ESC_2,7,0),0)</f>
        <v>0</v>
      </c>
      <c r="ED285" s="76">
        <f>+IFERROR(VLOOKUP(Tabla1[[#This Row],[COD SE]],SALDO_ESC_3,7,0),0)</f>
        <v>173426.27</v>
      </c>
      <c r="EE285" s="76">
        <f>+Tabla1[[#This Row],[mto_pim]]-Tabla1[[#This Row],[TRANSF ESC2 ]]</f>
        <v>670877</v>
      </c>
      <c r="EF285" s="76">
        <f>+Tabla1[[#This Row],[mto_pim]]-Tabla1[[#This Row],[TRANFS ESC 3 ]]</f>
        <v>497450.73</v>
      </c>
      <c r="EG285" s="76">
        <f>+IFERROR(VLOOKUP(Tabla1[[#This Row],[COD SE]],HISTORICO,4,0),0)</f>
        <v>80277.710000000006</v>
      </c>
      <c r="EH285" s="76">
        <f>+IFERROR(VLOOKUP(Tabla1[[#This Row],[COD SE]],HISTORICO,5,0),0)</f>
        <v>80277.710000000006</v>
      </c>
      <c r="EI285" s="76">
        <f>+IFERROR(VLOOKUP(Tabla1[[#This Row],[COD SE]],HISTORICO,6,0),0)</f>
        <v>80377.710000000006</v>
      </c>
      <c r="EJ285" s="76">
        <f>+IFERROR(VLOOKUP(Tabla1[[#This Row],[COD SE]],HISTORICO,7,0),0)</f>
        <v>60849.330000000009</v>
      </c>
      <c r="EK285" s="76">
        <f>+IFERROR(VLOOKUP(Tabla1[[#This Row],[COD SE]],HISTORICO,8,0),0)</f>
        <v>60849.330000000009</v>
      </c>
      <c r="EL285" s="76">
        <f>+IFERROR(VLOOKUP(Tabla1[[#This Row],[COD SE]],HISTORICO,9,0),0)</f>
        <v>60849.330000000009</v>
      </c>
      <c r="EM285" s="76">
        <f>+IFERROR(VLOOKUP(Tabla1[[#This Row],[COD SE]],HISTORICO,10,0),0)</f>
        <v>60849.330000000009</v>
      </c>
      <c r="EN285" s="76">
        <f>+IFERROR(VLOOKUP(Tabla1[[#This Row],[COD SE]],HISTORICO,11,0),0)</f>
        <v>60849.330000000009</v>
      </c>
      <c r="EO285" s="76">
        <f>+IFERROR(VLOOKUP(Tabla1[[#This Row],[COD SE]],HISTORICO,12,0),0)</f>
        <v>0</v>
      </c>
      <c r="EP285" s="58">
        <f>+SUM(Tabla1[[#This Row],[EJECUTADO 01]:[EJECUTADO 03]])</f>
        <v>200378.84</v>
      </c>
      <c r="EQ285" s="58">
        <f>+SUM(Tabla1[[#This Row],[EJECUTADO 04]:[EJECUTADO 06]])</f>
        <v>178547.47999999998</v>
      </c>
      <c r="ER285" s="58">
        <f>+SUM(Tabla1[[#This Row],[EJECUTADO 07]:[EJECUTADO 09]])</f>
        <v>118524.41</v>
      </c>
      <c r="ES285" s="58">
        <f>+SUM(Tabla1[[#This Row],[PF OCTUBRE]:[PF DICIEMBRE
]])</f>
        <v>0</v>
      </c>
      <c r="ET285" s="58">
        <f>+SUM(Tabla1[[#This Row],[EJECUTADO 01]:[EJECUTADO 09]])</f>
        <v>497450.73</v>
      </c>
    </row>
    <row r="286" spans="1:150" x14ac:dyDescent="0.2">
      <c r="A286" s="369">
        <v>2025</v>
      </c>
      <c r="B286" s="369" t="s">
        <v>1969</v>
      </c>
      <c r="C286" s="369" t="s">
        <v>1970</v>
      </c>
      <c r="D286" s="369" t="s">
        <v>1971</v>
      </c>
      <c r="E286" s="369">
        <v>1650</v>
      </c>
      <c r="F286" s="369" t="s">
        <v>1601</v>
      </c>
      <c r="G286" s="369" t="s">
        <v>1999</v>
      </c>
      <c r="H286" s="369" t="s">
        <v>1606</v>
      </c>
      <c r="I286" s="369" t="s">
        <v>2000</v>
      </c>
      <c r="J286" s="369" t="s">
        <v>2067</v>
      </c>
      <c r="K286" s="369" t="s">
        <v>1975</v>
      </c>
      <c r="L286" s="369" t="s">
        <v>2034</v>
      </c>
      <c r="M286" s="369" t="s">
        <v>2035</v>
      </c>
      <c r="N286" s="369">
        <v>1</v>
      </c>
      <c r="O286" s="369" t="s">
        <v>2068</v>
      </c>
      <c r="P286" s="369" t="s">
        <v>2032</v>
      </c>
      <c r="Q286" s="369">
        <v>31</v>
      </c>
      <c r="R286" s="369">
        <v>0</v>
      </c>
      <c r="S286" s="369">
        <v>0</v>
      </c>
      <c r="T286" s="369">
        <v>0</v>
      </c>
      <c r="U286" s="369">
        <v>16</v>
      </c>
      <c r="V286" s="369" t="s">
        <v>1980</v>
      </c>
      <c r="W286" s="369" t="s">
        <v>1981</v>
      </c>
      <c r="X286" s="369" t="s">
        <v>1982</v>
      </c>
      <c r="Y286" s="369" t="s">
        <v>1983</v>
      </c>
      <c r="Z286" s="369" t="s">
        <v>1984</v>
      </c>
      <c r="AA286" s="369" t="s">
        <v>2004</v>
      </c>
      <c r="AB286" s="369" t="s">
        <v>1986</v>
      </c>
      <c r="AC286" s="369" t="s">
        <v>1656</v>
      </c>
      <c r="AD286" s="369" t="s">
        <v>1668</v>
      </c>
      <c r="AE286" s="369" t="s">
        <v>1669</v>
      </c>
      <c r="AF286" s="369" t="s">
        <v>1669</v>
      </c>
      <c r="AG286" s="369" t="s">
        <v>1670</v>
      </c>
      <c r="AH286" s="369">
        <v>0</v>
      </c>
      <c r="AI286" s="369">
        <v>13469</v>
      </c>
      <c r="AJ286" s="369">
        <v>13469</v>
      </c>
      <c r="AK286" s="370">
        <v>3367</v>
      </c>
      <c r="AL286" s="370">
        <v>2974.43</v>
      </c>
      <c r="AM286" s="370">
        <v>0</v>
      </c>
      <c r="AN286" s="370">
        <v>0</v>
      </c>
      <c r="AO286" s="370">
        <v>0</v>
      </c>
      <c r="AP286" s="370">
        <v>0</v>
      </c>
      <c r="AQ286" s="370">
        <v>0</v>
      </c>
      <c r="AR286" s="370">
        <v>0</v>
      </c>
      <c r="AS286" s="370">
        <v>1290.79</v>
      </c>
      <c r="AT286" s="370">
        <v>1683.64</v>
      </c>
      <c r="AU286" s="370">
        <v>0</v>
      </c>
      <c r="AV286" s="370">
        <v>0</v>
      </c>
      <c r="AW286" s="370">
        <v>0</v>
      </c>
      <c r="AX286" s="370">
        <v>0</v>
      </c>
      <c r="AY286" s="370">
        <v>0</v>
      </c>
      <c r="AZ286" s="370">
        <v>0</v>
      </c>
      <c r="BA286" s="370">
        <v>0</v>
      </c>
      <c r="BB286" s="370">
        <v>0</v>
      </c>
      <c r="BC286" s="370">
        <v>0</v>
      </c>
      <c r="BD286" s="370">
        <v>0</v>
      </c>
      <c r="BE286" s="370">
        <v>1290.79</v>
      </c>
      <c r="BF286" s="370">
        <v>1683.64</v>
      </c>
      <c r="BG286" s="370">
        <v>0</v>
      </c>
      <c r="BH286" s="370">
        <v>0</v>
      </c>
      <c r="BI286" s="370">
        <v>0</v>
      </c>
      <c r="BJ286" s="370">
        <v>0</v>
      </c>
      <c r="BK286" s="370">
        <v>0</v>
      </c>
      <c r="BL286" s="370">
        <v>0</v>
      </c>
      <c r="BM286" s="370">
        <v>0</v>
      </c>
      <c r="BN286" s="370">
        <v>0</v>
      </c>
      <c r="BO286" s="370">
        <v>0</v>
      </c>
      <c r="BP286" s="370">
        <v>0</v>
      </c>
      <c r="BQ286" s="370">
        <v>1290.79</v>
      </c>
      <c r="BR286" s="370">
        <v>1683.64</v>
      </c>
      <c r="BS286" s="370">
        <v>0</v>
      </c>
      <c r="BT286" s="370">
        <v>0</v>
      </c>
      <c r="BU286" s="370">
        <v>0</v>
      </c>
      <c r="BV286" s="370">
        <v>0</v>
      </c>
      <c r="BW286" s="370">
        <v>0</v>
      </c>
      <c r="BX286" s="370">
        <v>0</v>
      </c>
      <c r="BY286" s="370">
        <v>0</v>
      </c>
      <c r="BZ286" s="370">
        <v>0</v>
      </c>
      <c r="CA286" s="370">
        <v>0</v>
      </c>
      <c r="CB286" s="370">
        <v>0</v>
      </c>
      <c r="CC286" s="370">
        <v>1290.79</v>
      </c>
      <c r="CD286" s="370">
        <v>1683.64</v>
      </c>
      <c r="CE286" s="370">
        <v>0</v>
      </c>
      <c r="CF286" s="370">
        <v>0</v>
      </c>
      <c r="CG286" s="370">
        <v>0</v>
      </c>
      <c r="CH286" s="370">
        <v>0</v>
      </c>
      <c r="CI286" s="48" t="s">
        <v>1987</v>
      </c>
      <c r="CJ286" s="48" t="s">
        <v>1990</v>
      </c>
      <c r="CK286" s="48" t="s">
        <v>1991</v>
      </c>
      <c r="CL286" s="48" t="s">
        <v>1990</v>
      </c>
      <c r="CM286" s="48" t="s">
        <v>1990</v>
      </c>
      <c r="CN286" s="48" t="s">
        <v>2010</v>
      </c>
      <c r="CO286" s="10" t="str">
        <f t="shared" si="96"/>
        <v>2.1.3.1.1.13</v>
      </c>
      <c r="CP286" s="10" t="str">
        <f>+VLOOKUP(Tabla1[[#This Row],[ESPECÍFICA]],CLASIFICADOR_,2,0)</f>
        <v>2.1.3.1.1.13 - CONTRIBUCIONES A ESSALUD DEL PERSONAL ADMINISTRATIVO</v>
      </c>
      <c r="CQ286" s="10" t="str">
        <f>+VLOOKUP(Tabla1[[#This Row],[ESPECÍFICA]],CLASIFICADOR_,3,0)</f>
        <v>02.SERVIR</v>
      </c>
      <c r="CR286" s="10" t="str">
        <f>+VLOOKUP(Tabla1[[#This Row],[ESPECÍFICA]],CLASIFICADOR_,4,0)</f>
        <v xml:space="preserve"> </v>
      </c>
      <c r="CS286" s="10">
        <f>+VLOOKUP(Tabla1[[#This Row],[ESPECÍFICA]],CLASIFICADOR_,5,0)</f>
        <v>0</v>
      </c>
      <c r="CT286" s="5" t="str">
        <f>+VLOOKUP(Tabla1[[#This Row],[ESPECÍFICA]],CLASIFICADOR_,6,0)</f>
        <v>N/R</v>
      </c>
      <c r="CU286" s="10" t="str">
        <f>+VLOOKUP(Tabla1[[#This Row],[ESPECÍFICA]],CLASIFICADOR_,7,0)</f>
        <v>N/R</v>
      </c>
      <c r="CV286" s="10">
        <f>+VLOOKUP(Tabla1[[#This Row],[ESPECÍFICA]],CLASIFICADOR_,8,0)</f>
        <v>0</v>
      </c>
      <c r="CW286" s="284" t="str">
        <f>+CONCATENATE("2.",Tabla1[[#This Row],[generica]])</f>
        <v>2.1.PERSONAL Y OBLIGACIONES SOCIALES</v>
      </c>
      <c r="CX286" s="10" t="str">
        <f t="shared" si="86"/>
        <v>0016-DETN</v>
      </c>
      <c r="CY286" s="5" t="str">
        <f t="shared" si="63"/>
        <v>0016-DETN (EX DAMER)</v>
      </c>
      <c r="CZ286" t="str">
        <f t="shared" si="87"/>
        <v>0016-DETN</v>
      </c>
      <c r="DA286" s="113" t="str">
        <f>+CONCATENATE(Tabla1[[#This Row],[CC COMPLETO]],Tabla1[[#This Row],[ESPECÍFICA]])</f>
        <v>0016-DETN2.1.3.1.1.13</v>
      </c>
      <c r="DB286" s="11">
        <f t="shared" si="97"/>
        <v>2974.4300000000003</v>
      </c>
      <c r="DC286" s="11">
        <f t="shared" si="98"/>
        <v>2974.4300000000003</v>
      </c>
      <c r="DD286" s="11">
        <f t="shared" si="99"/>
        <v>2974.4300000000003</v>
      </c>
      <c r="DE286" s="11">
        <f t="shared" si="100"/>
        <v>10102</v>
      </c>
      <c r="DF286" s="11">
        <f t="shared" si="101"/>
        <v>392.57000000000016</v>
      </c>
      <c r="DG286" s="11">
        <f t="shared" si="102"/>
        <v>0</v>
      </c>
      <c r="DH286" s="11">
        <f t="shared" si="103"/>
        <v>10494.57</v>
      </c>
      <c r="DI286" s="12">
        <f t="shared" si="104"/>
        <v>0</v>
      </c>
      <c r="DJ286" s="77">
        <f>+SUM(Tabla1[[#This Row],[EJECUTADO 01]:[EJECUTADO 06]])</f>
        <v>0</v>
      </c>
      <c r="DK286" s="77">
        <f>+Tabla1[[#This Row],[mto_devenga_01]]</f>
        <v>0</v>
      </c>
      <c r="DL286" s="285">
        <f>+Tabla1[[#This Row],[mto_devenga_02]]</f>
        <v>0</v>
      </c>
      <c r="DM286" s="285">
        <f>+Tabla1[[#This Row],[mto_devenga_03]]</f>
        <v>0</v>
      </c>
      <c r="DN286" s="286">
        <f>+Tabla1[[#This Row],[mto_devenga_04]]</f>
        <v>0</v>
      </c>
      <c r="DO286" s="285">
        <f>+Tabla1[[#This Row],[mto_devenga_05]]</f>
        <v>0</v>
      </c>
      <c r="DP286" s="76">
        <f>+Tabla1[[#This Row],[mto_devenga_06]]</f>
        <v>0</v>
      </c>
      <c r="DQ286" s="76">
        <f>+Tabla1[[#This Row],[mto_devenga_07]]</f>
        <v>1290.79</v>
      </c>
      <c r="DR286" s="76">
        <f>+Tabla1[[#This Row],[mto_devenga_08]]</f>
        <v>1683.64</v>
      </c>
      <c r="DS286" s="76">
        <f>+Tabla1[[#This Row],[mto_devenga_09]]</f>
        <v>0</v>
      </c>
      <c r="DT286" s="76">
        <f>IFERROR(VLOOKUP(Tabla1[[#This Row],[COD SE]],PF_OCTUBRE,14,0),"0")</f>
        <v>0</v>
      </c>
      <c r="DU286" s="76">
        <f>IFERROR(VLOOKUP(Tabla1[[#This Row],[COD SE]],PF_OCTUBRE,15,0),"0")</f>
        <v>0</v>
      </c>
      <c r="DV286" s="76">
        <f>IFERROR(VLOOKUP(Tabla1[[#This Row],[COD SE]],PF_OCTUBRE,16,0),"0")</f>
        <v>0</v>
      </c>
      <c r="DW286" s="76">
        <f>+SUM(Tabla1[[#This Row],[EJECUTADO 01]:[PF DICIEMBRE
]])</f>
        <v>2974.4300000000003</v>
      </c>
      <c r="DX286" s="76">
        <f>IFERROR(VLOOKUP(Tabla1[[#This Row],[COD SE]],PF_OCTUBRE,18,0),"0")</f>
        <v>0</v>
      </c>
      <c r="DY286" s="76">
        <f>IFERROR(VLOOKUP(Tabla1[[#This Row],[COD SE]],PF_OCTUBRE,19,0),"0")</f>
        <v>10494.57</v>
      </c>
      <c r="DZ286" s="76">
        <f>IFERROR(VLOOKUP(Tabla1[[#This Row],[COD SE]],PF_OCTUBRE,20,0),"0")</f>
        <v>10494.57</v>
      </c>
      <c r="EA286" s="76">
        <f>+Tabla1[[#This Row],[TOTAL EJEC REAL]]+Tabla1[[#This Row],[SALDO FINAL]]</f>
        <v>13469</v>
      </c>
      <c r="EB286" s="76">
        <f>IFERROR(VLOOKUP(Tabla1[[#This Row],[COD SE]],PF_OCTUBRE,22,0),"0")</f>
        <v>10494.57</v>
      </c>
      <c r="EC286" s="76">
        <f>+IFERROR(VLOOKUP(Tabla1[[#This Row],[COD SE]],SALDO_ESC_2,7,0),0)</f>
        <v>0</v>
      </c>
      <c r="ED286" s="76">
        <f>+IFERROR(VLOOKUP(Tabla1[[#This Row],[COD SE]],SALDO_ESC_3,7,0),0)</f>
        <v>10494.57</v>
      </c>
      <c r="EE286" s="76">
        <f>+Tabla1[[#This Row],[mto_pim]]-Tabla1[[#This Row],[TRANSF ESC2 ]]</f>
        <v>13469</v>
      </c>
      <c r="EF286" s="76">
        <f>+Tabla1[[#This Row],[mto_pim]]-Tabla1[[#This Row],[TRANFS ESC 3 ]]</f>
        <v>2974.4300000000003</v>
      </c>
      <c r="EG286" s="76">
        <f>+IFERROR(VLOOKUP(Tabla1[[#This Row],[COD SE]],HISTORICO,4,0),0)</f>
        <v>0</v>
      </c>
      <c r="EH286" s="76">
        <f>+IFERROR(VLOOKUP(Tabla1[[#This Row],[COD SE]],HISTORICO,5,0),0)</f>
        <v>0</v>
      </c>
      <c r="EI286" s="76">
        <f>+IFERROR(VLOOKUP(Tabla1[[#This Row],[COD SE]],HISTORICO,6,0),0)</f>
        <v>0</v>
      </c>
      <c r="EJ286" s="76">
        <f>+IFERROR(VLOOKUP(Tabla1[[#This Row],[COD SE]],HISTORICO,7,0),0)</f>
        <v>0</v>
      </c>
      <c r="EK286" s="76">
        <f>+IFERROR(VLOOKUP(Tabla1[[#This Row],[COD SE]],HISTORICO,8,0),0)</f>
        <v>0</v>
      </c>
      <c r="EL286" s="76">
        <f>+IFERROR(VLOOKUP(Tabla1[[#This Row],[COD SE]],HISTORICO,9,0),0)</f>
        <v>0</v>
      </c>
      <c r="EM286" s="76">
        <f>+IFERROR(VLOOKUP(Tabla1[[#This Row],[COD SE]],HISTORICO,10,0),0)</f>
        <v>1683.64</v>
      </c>
      <c r="EN286" s="76">
        <f>+IFERROR(VLOOKUP(Tabla1[[#This Row],[COD SE]],HISTORICO,11,0),0)</f>
        <v>1683.64</v>
      </c>
      <c r="EO286" s="76">
        <f>+IFERROR(VLOOKUP(Tabla1[[#This Row],[COD SE]],HISTORICO,12,0),0)</f>
        <v>0</v>
      </c>
      <c r="EP286" s="58">
        <f>+SUM(Tabla1[[#This Row],[EJECUTADO 01]:[EJECUTADO 03]])</f>
        <v>0</v>
      </c>
      <c r="EQ286" s="58">
        <f>+SUM(Tabla1[[#This Row],[EJECUTADO 04]:[EJECUTADO 06]])</f>
        <v>0</v>
      </c>
      <c r="ER286" s="58">
        <f>+SUM(Tabla1[[#This Row],[EJECUTADO 07]:[EJECUTADO 09]])</f>
        <v>2974.4300000000003</v>
      </c>
      <c r="ES286" s="58">
        <f>+SUM(Tabla1[[#This Row],[PF OCTUBRE]:[PF DICIEMBRE
]])</f>
        <v>0</v>
      </c>
      <c r="ET286" s="58">
        <f>+SUM(Tabla1[[#This Row],[EJECUTADO 01]:[EJECUTADO 09]])</f>
        <v>2974.4300000000003</v>
      </c>
    </row>
    <row r="287" spans="1:150" x14ac:dyDescent="0.2">
      <c r="A287" s="369">
        <v>2025</v>
      </c>
      <c r="B287" s="369" t="s">
        <v>1969</v>
      </c>
      <c r="C287" s="369" t="s">
        <v>1970</v>
      </c>
      <c r="D287" s="369" t="s">
        <v>1971</v>
      </c>
      <c r="E287" s="369">
        <v>1650</v>
      </c>
      <c r="F287" s="369" t="s">
        <v>1601</v>
      </c>
      <c r="G287" s="369" t="s">
        <v>1999</v>
      </c>
      <c r="H287" s="369" t="s">
        <v>1606</v>
      </c>
      <c r="I287" s="369" t="s">
        <v>2000</v>
      </c>
      <c r="J287" s="369" t="s">
        <v>2067</v>
      </c>
      <c r="K287" s="369" t="s">
        <v>1975</v>
      </c>
      <c r="L287" s="369" t="s">
        <v>2034</v>
      </c>
      <c r="M287" s="369" t="s">
        <v>2035</v>
      </c>
      <c r="N287" s="369">
        <v>1</v>
      </c>
      <c r="O287" s="369" t="s">
        <v>2068</v>
      </c>
      <c r="P287" s="369" t="s">
        <v>2032</v>
      </c>
      <c r="Q287" s="369">
        <v>31</v>
      </c>
      <c r="R287" s="369">
        <v>0</v>
      </c>
      <c r="S287" s="369">
        <v>0</v>
      </c>
      <c r="T287" s="369">
        <v>0</v>
      </c>
      <c r="U287" s="369">
        <v>16</v>
      </c>
      <c r="V287" s="369" t="s">
        <v>1980</v>
      </c>
      <c r="W287" s="369" t="s">
        <v>1981</v>
      </c>
      <c r="X287" s="369" t="s">
        <v>1982</v>
      </c>
      <c r="Y287" s="369" t="s">
        <v>1983</v>
      </c>
      <c r="Z287" s="369" t="s">
        <v>1984</v>
      </c>
      <c r="AA287" s="369" t="s">
        <v>2004</v>
      </c>
      <c r="AB287" s="369" t="s">
        <v>1986</v>
      </c>
      <c r="AC287" s="369" t="s">
        <v>1656</v>
      </c>
      <c r="AD287" s="369" t="s">
        <v>1657</v>
      </c>
      <c r="AE287" s="369" t="s">
        <v>1664</v>
      </c>
      <c r="AF287" s="369" t="s">
        <v>1665</v>
      </c>
      <c r="AG287" s="369" t="s">
        <v>1667</v>
      </c>
      <c r="AH287" s="369">
        <v>13200</v>
      </c>
      <c r="AI287" s="369">
        <v>-3000</v>
      </c>
      <c r="AJ287" s="369">
        <v>10200</v>
      </c>
      <c r="AK287" s="370">
        <v>4283.33</v>
      </c>
      <c r="AL287" s="370">
        <v>4283.33</v>
      </c>
      <c r="AM287" s="370">
        <v>0</v>
      </c>
      <c r="AN287" s="370">
        <v>0</v>
      </c>
      <c r="AO287" s="370">
        <v>0</v>
      </c>
      <c r="AP287" s="370">
        <v>0</v>
      </c>
      <c r="AQ287" s="370">
        <v>0</v>
      </c>
      <c r="AR287" s="370">
        <v>0</v>
      </c>
      <c r="AS287" s="370">
        <v>4283.33</v>
      </c>
      <c r="AT287" s="370">
        <v>0</v>
      </c>
      <c r="AU287" s="370">
        <v>0</v>
      </c>
      <c r="AV287" s="370">
        <v>0</v>
      </c>
      <c r="AW287" s="370">
        <v>0</v>
      </c>
      <c r="AX287" s="370">
        <v>0</v>
      </c>
      <c r="AY287" s="370">
        <v>0</v>
      </c>
      <c r="AZ287" s="370">
        <v>0</v>
      </c>
      <c r="BA287" s="370">
        <v>0</v>
      </c>
      <c r="BB287" s="370">
        <v>0</v>
      </c>
      <c r="BC287" s="370">
        <v>0</v>
      </c>
      <c r="BD287" s="370">
        <v>0</v>
      </c>
      <c r="BE287" s="370">
        <v>4283.33</v>
      </c>
      <c r="BF287" s="370">
        <v>0</v>
      </c>
      <c r="BG287" s="370">
        <v>0</v>
      </c>
      <c r="BH287" s="370">
        <v>0</v>
      </c>
      <c r="BI287" s="370">
        <v>0</v>
      </c>
      <c r="BJ287" s="370">
        <v>0</v>
      </c>
      <c r="BK287" s="370">
        <v>0</v>
      </c>
      <c r="BL287" s="370">
        <v>0</v>
      </c>
      <c r="BM287" s="370">
        <v>0</v>
      </c>
      <c r="BN287" s="370">
        <v>0</v>
      </c>
      <c r="BO287" s="370">
        <v>0</v>
      </c>
      <c r="BP287" s="370">
        <v>0</v>
      </c>
      <c r="BQ287" s="370">
        <v>4283.33</v>
      </c>
      <c r="BR287" s="370">
        <v>0</v>
      </c>
      <c r="BS287" s="370">
        <v>0</v>
      </c>
      <c r="BT287" s="370">
        <v>0</v>
      </c>
      <c r="BU287" s="370">
        <v>0</v>
      </c>
      <c r="BV287" s="370">
        <v>0</v>
      </c>
      <c r="BW287" s="370">
        <v>0</v>
      </c>
      <c r="BX287" s="370">
        <v>0</v>
      </c>
      <c r="BY287" s="370">
        <v>0</v>
      </c>
      <c r="BZ287" s="370">
        <v>0</v>
      </c>
      <c r="CA287" s="370">
        <v>0</v>
      </c>
      <c r="CB287" s="370">
        <v>0</v>
      </c>
      <c r="CC287" s="370">
        <v>4283.33</v>
      </c>
      <c r="CD287" s="370">
        <v>0</v>
      </c>
      <c r="CE287" s="370">
        <v>0</v>
      </c>
      <c r="CF287" s="370">
        <v>0</v>
      </c>
      <c r="CG287" s="370">
        <v>0</v>
      </c>
      <c r="CH287" s="370">
        <v>0</v>
      </c>
      <c r="CI287" s="48" t="s">
        <v>1987</v>
      </c>
      <c r="CJ287" s="48" t="s">
        <v>1990</v>
      </c>
      <c r="CK287" s="48" t="s">
        <v>1990</v>
      </c>
      <c r="CL287" s="48" t="s">
        <v>2005</v>
      </c>
      <c r="CM287" s="48" t="s">
        <v>1990</v>
      </c>
      <c r="CN287" s="48" t="s">
        <v>1993</v>
      </c>
      <c r="CO287" s="10" t="str">
        <f t="shared" si="96"/>
        <v>2.1.1.9.1.4</v>
      </c>
      <c r="CP287" s="10" t="str">
        <f>+VLOOKUP(Tabla1[[#This Row],[ESPECÍFICA]],CLASIFICADOR_,2,0)</f>
        <v>2.1.1.9.1.4 - AGUINALDOS DE CONTRATO ADMINISTRATIVO DE SERVICIOS</v>
      </c>
      <c r="CQ287" s="10" t="str">
        <f>+VLOOKUP(Tabla1[[#This Row],[ESPECÍFICA]],CLASIFICADOR_,3,0)</f>
        <v>01.CAS</v>
      </c>
      <c r="CR287" s="10" t="str">
        <f>+VLOOKUP(Tabla1[[#This Row],[ESPECÍFICA]],CLASIFICADOR_,4,0)</f>
        <v xml:space="preserve"> </v>
      </c>
      <c r="CS287" s="10">
        <f>+VLOOKUP(Tabla1[[#This Row],[ESPECÍFICA]],CLASIFICADOR_,5,0)</f>
        <v>0</v>
      </c>
      <c r="CT287" s="5" t="str">
        <f>+VLOOKUP(Tabla1[[#This Row],[ESPECÍFICA]],CLASIFICADOR_,6,0)</f>
        <v>N/R</v>
      </c>
      <c r="CU287" s="10" t="str">
        <f>+VLOOKUP(Tabla1[[#This Row],[ESPECÍFICA]],CLASIFICADOR_,7,0)</f>
        <v>N/R</v>
      </c>
      <c r="CV287" s="10">
        <f>+VLOOKUP(Tabla1[[#This Row],[ESPECÍFICA]],CLASIFICADOR_,8,0)</f>
        <v>0</v>
      </c>
      <c r="CW287" s="284" t="str">
        <f>+CONCATENATE("2.",Tabla1[[#This Row],[generica]])</f>
        <v>2.1.PERSONAL Y OBLIGACIONES SOCIALES</v>
      </c>
      <c r="CX287" s="10" t="str">
        <f t="shared" si="86"/>
        <v>0016-DETN</v>
      </c>
      <c r="CY287" s="5" t="str">
        <f t="shared" si="63"/>
        <v>0016-DETN (EX DAMER)</v>
      </c>
      <c r="CZ287" t="str">
        <f t="shared" si="87"/>
        <v>0016-DETN</v>
      </c>
      <c r="DA287" s="113" t="str">
        <f>+CONCATENATE(Tabla1[[#This Row],[CC COMPLETO]],Tabla1[[#This Row],[ESPECÍFICA]])</f>
        <v>0016-DETN2.1.1.9.1.4</v>
      </c>
      <c r="DB287" s="11">
        <f t="shared" si="97"/>
        <v>4283.33</v>
      </c>
      <c r="DC287" s="11">
        <f t="shared" si="98"/>
        <v>4283.33</v>
      </c>
      <c r="DD287" s="11">
        <f t="shared" si="99"/>
        <v>4283.33</v>
      </c>
      <c r="DE287" s="11">
        <f t="shared" si="100"/>
        <v>5916.67</v>
      </c>
      <c r="DF287" s="11">
        <f t="shared" si="101"/>
        <v>0</v>
      </c>
      <c r="DG287" s="11">
        <f t="shared" si="102"/>
        <v>0</v>
      </c>
      <c r="DH287" s="11">
        <f t="shared" si="103"/>
        <v>5916.67</v>
      </c>
      <c r="DI287" s="12">
        <f t="shared" si="104"/>
        <v>0.32449469696969696</v>
      </c>
      <c r="DJ287" s="77">
        <f>+SUM(Tabla1[[#This Row],[EJECUTADO 01]:[EJECUTADO 06]])</f>
        <v>0</v>
      </c>
      <c r="DK287" s="77">
        <f>+Tabla1[[#This Row],[mto_devenga_01]]</f>
        <v>0</v>
      </c>
      <c r="DL287" s="285">
        <f>+Tabla1[[#This Row],[mto_devenga_02]]</f>
        <v>0</v>
      </c>
      <c r="DM287" s="285">
        <f>+Tabla1[[#This Row],[mto_devenga_03]]</f>
        <v>0</v>
      </c>
      <c r="DN287" s="286">
        <f>+Tabla1[[#This Row],[mto_devenga_04]]</f>
        <v>0</v>
      </c>
      <c r="DO287" s="285">
        <f>+Tabla1[[#This Row],[mto_devenga_05]]</f>
        <v>0</v>
      </c>
      <c r="DP287" s="76">
        <f>+Tabla1[[#This Row],[mto_devenga_06]]</f>
        <v>0</v>
      </c>
      <c r="DQ287" s="76">
        <f>+Tabla1[[#This Row],[mto_devenga_07]]</f>
        <v>4283.33</v>
      </c>
      <c r="DR287" s="76">
        <f>+Tabla1[[#This Row],[mto_devenga_08]]</f>
        <v>0</v>
      </c>
      <c r="DS287" s="76">
        <f>+Tabla1[[#This Row],[mto_devenga_09]]</f>
        <v>0</v>
      </c>
      <c r="DT287" s="76">
        <f>IFERROR(VLOOKUP(Tabla1[[#This Row],[COD SE]],PF_OCTUBRE,14,0),"0")</f>
        <v>0</v>
      </c>
      <c r="DU287" s="76">
        <f>IFERROR(VLOOKUP(Tabla1[[#This Row],[COD SE]],PF_OCTUBRE,15,0),"0")</f>
        <v>0</v>
      </c>
      <c r="DV287" s="76">
        <f>IFERROR(VLOOKUP(Tabla1[[#This Row],[COD SE]],PF_OCTUBRE,16,0),"0")</f>
        <v>0</v>
      </c>
      <c r="DW287" s="76">
        <f>+SUM(Tabla1[[#This Row],[EJECUTADO 01]:[PF DICIEMBRE
]])</f>
        <v>4283.33</v>
      </c>
      <c r="DX287" s="76">
        <f>IFERROR(VLOOKUP(Tabla1[[#This Row],[COD SE]],PF_OCTUBRE,18,0),"0")</f>
        <v>0</v>
      </c>
      <c r="DY287" s="76">
        <f>IFERROR(VLOOKUP(Tabla1[[#This Row],[COD SE]],PF_OCTUBRE,19,0),"0")</f>
        <v>5916.67</v>
      </c>
      <c r="DZ287" s="76">
        <f>IFERROR(VLOOKUP(Tabla1[[#This Row],[COD SE]],PF_OCTUBRE,20,0),"0")</f>
        <v>5916.67</v>
      </c>
      <c r="EA287" s="76">
        <f>+Tabla1[[#This Row],[TOTAL EJEC REAL]]+Tabla1[[#This Row],[SALDO FINAL]]</f>
        <v>10200</v>
      </c>
      <c r="EB287" s="76">
        <f>IFERROR(VLOOKUP(Tabla1[[#This Row],[COD SE]],PF_OCTUBRE,22,0),"0")</f>
        <v>5916.67</v>
      </c>
      <c r="EC287" s="76">
        <f>+IFERROR(VLOOKUP(Tabla1[[#This Row],[COD SE]],SALDO_ESC_2,7,0),0)</f>
        <v>0</v>
      </c>
      <c r="ED287" s="76">
        <f>+IFERROR(VLOOKUP(Tabla1[[#This Row],[COD SE]],SALDO_ESC_3,7,0),0)</f>
        <v>5916.67</v>
      </c>
      <c r="EE287" s="76">
        <f>+Tabla1[[#This Row],[mto_pim]]-Tabla1[[#This Row],[TRANSF ESC2 ]]</f>
        <v>10200</v>
      </c>
      <c r="EF287" s="76">
        <f>+Tabla1[[#This Row],[mto_pim]]-Tabla1[[#This Row],[TRANFS ESC 3 ]]</f>
        <v>4283.33</v>
      </c>
      <c r="EG287" s="76">
        <f>+IFERROR(VLOOKUP(Tabla1[[#This Row],[COD SE]],HISTORICO,4,0),0)</f>
        <v>0</v>
      </c>
      <c r="EH287" s="76">
        <f>+IFERROR(VLOOKUP(Tabla1[[#This Row],[COD SE]],HISTORICO,5,0),0)</f>
        <v>0</v>
      </c>
      <c r="EI287" s="76">
        <f>+IFERROR(VLOOKUP(Tabla1[[#This Row],[COD SE]],HISTORICO,6,0),0)</f>
        <v>0</v>
      </c>
      <c r="EJ287" s="76">
        <f>+IFERROR(VLOOKUP(Tabla1[[#This Row],[COD SE]],HISTORICO,7,0),0)</f>
        <v>0</v>
      </c>
      <c r="EK287" s="76">
        <f>+IFERROR(VLOOKUP(Tabla1[[#This Row],[COD SE]],HISTORICO,8,0),0)</f>
        <v>0</v>
      </c>
      <c r="EL287" s="76">
        <f>+IFERROR(VLOOKUP(Tabla1[[#This Row],[COD SE]],HISTORICO,9,0),0)</f>
        <v>0</v>
      </c>
      <c r="EM287" s="76">
        <f>+IFERROR(VLOOKUP(Tabla1[[#This Row],[COD SE]],HISTORICO,10,0),0)</f>
        <v>4200</v>
      </c>
      <c r="EN287" s="76">
        <f>+IFERROR(VLOOKUP(Tabla1[[#This Row],[COD SE]],HISTORICO,11,0),0)</f>
        <v>0</v>
      </c>
      <c r="EO287" s="76">
        <f>+IFERROR(VLOOKUP(Tabla1[[#This Row],[COD SE]],HISTORICO,12,0),0)</f>
        <v>0</v>
      </c>
      <c r="EP287" s="58">
        <f>+SUM(Tabla1[[#This Row],[EJECUTADO 01]:[EJECUTADO 03]])</f>
        <v>0</v>
      </c>
      <c r="EQ287" s="58">
        <f>+SUM(Tabla1[[#This Row],[EJECUTADO 04]:[EJECUTADO 06]])</f>
        <v>0</v>
      </c>
      <c r="ER287" s="58">
        <f>+SUM(Tabla1[[#This Row],[EJECUTADO 07]:[EJECUTADO 09]])</f>
        <v>4283.33</v>
      </c>
      <c r="ES287" s="58">
        <f>+SUM(Tabla1[[#This Row],[PF OCTUBRE]:[PF DICIEMBRE
]])</f>
        <v>0</v>
      </c>
      <c r="ET287" s="58">
        <f>+SUM(Tabla1[[#This Row],[EJECUTADO 01]:[EJECUTADO 09]])</f>
        <v>4283.33</v>
      </c>
    </row>
    <row r="288" spans="1:150" x14ac:dyDescent="0.2">
      <c r="A288" s="369">
        <v>2025</v>
      </c>
      <c r="B288" s="369" t="s">
        <v>1969</v>
      </c>
      <c r="C288" s="369" t="s">
        <v>1970</v>
      </c>
      <c r="D288" s="369" t="s">
        <v>1971</v>
      </c>
      <c r="E288" s="369">
        <v>1650</v>
      </c>
      <c r="F288" s="369" t="s">
        <v>1601</v>
      </c>
      <c r="G288" s="369" t="s">
        <v>1999</v>
      </c>
      <c r="H288" s="369" t="s">
        <v>1606</v>
      </c>
      <c r="I288" s="369" t="s">
        <v>2000</v>
      </c>
      <c r="J288" s="369" t="s">
        <v>2067</v>
      </c>
      <c r="K288" s="369" t="s">
        <v>1975</v>
      </c>
      <c r="L288" s="369" t="s">
        <v>2034</v>
      </c>
      <c r="M288" s="369" t="s">
        <v>2035</v>
      </c>
      <c r="N288" s="369">
        <v>1</v>
      </c>
      <c r="O288" s="369" t="s">
        <v>2068</v>
      </c>
      <c r="P288" s="369" t="s">
        <v>2032</v>
      </c>
      <c r="Q288" s="369">
        <v>31</v>
      </c>
      <c r="R288" s="369">
        <v>0</v>
      </c>
      <c r="S288" s="369">
        <v>0</v>
      </c>
      <c r="T288" s="369">
        <v>0</v>
      </c>
      <c r="U288" s="369">
        <v>16</v>
      </c>
      <c r="V288" s="369" t="s">
        <v>1980</v>
      </c>
      <c r="W288" s="369" t="s">
        <v>1981</v>
      </c>
      <c r="X288" s="369" t="s">
        <v>1982</v>
      </c>
      <c r="Y288" s="369" t="s">
        <v>1983</v>
      </c>
      <c r="Z288" s="369" t="s">
        <v>1984</v>
      </c>
      <c r="AA288" s="369" t="s">
        <v>2004</v>
      </c>
      <c r="AB288" s="369" t="s">
        <v>1986</v>
      </c>
      <c r="AC288" s="369" t="s">
        <v>1656</v>
      </c>
      <c r="AD288" s="369" t="s">
        <v>1668</v>
      </c>
      <c r="AE288" s="369" t="s">
        <v>1669</v>
      </c>
      <c r="AF288" s="369" t="s">
        <v>1669</v>
      </c>
      <c r="AG288" s="369" t="s">
        <v>1671</v>
      </c>
      <c r="AH288" s="369">
        <v>55066</v>
      </c>
      <c r="AI288" s="369">
        <v>-11901</v>
      </c>
      <c r="AJ288" s="369">
        <v>43165</v>
      </c>
      <c r="AK288" s="370">
        <v>27058.38</v>
      </c>
      <c r="AL288" s="370">
        <v>27058.38</v>
      </c>
      <c r="AM288" s="370">
        <v>3466.88</v>
      </c>
      <c r="AN288" s="370">
        <v>3466.88</v>
      </c>
      <c r="AO288" s="370">
        <v>3466.88</v>
      </c>
      <c r="AP288" s="370">
        <v>3466.88</v>
      </c>
      <c r="AQ288" s="370">
        <v>3440.26</v>
      </c>
      <c r="AR288" s="370">
        <v>3250.2</v>
      </c>
      <c r="AS288" s="370">
        <v>3250.2</v>
      </c>
      <c r="AT288" s="370">
        <v>3250.2</v>
      </c>
      <c r="AU288" s="370">
        <v>0</v>
      </c>
      <c r="AV288" s="370">
        <v>0</v>
      </c>
      <c r="AW288" s="370">
        <v>0</v>
      </c>
      <c r="AX288" s="370">
        <v>0</v>
      </c>
      <c r="AY288" s="370">
        <v>3466.88</v>
      </c>
      <c r="AZ288" s="370">
        <v>3466.88</v>
      </c>
      <c r="BA288" s="370">
        <v>3466.88</v>
      </c>
      <c r="BB288" s="370">
        <v>3466.88</v>
      </c>
      <c r="BC288" s="370">
        <v>3440.26</v>
      </c>
      <c r="BD288" s="370">
        <v>3250.2</v>
      </c>
      <c r="BE288" s="370">
        <v>3250.2</v>
      </c>
      <c r="BF288" s="370">
        <v>3250.2</v>
      </c>
      <c r="BG288" s="370">
        <v>0</v>
      </c>
      <c r="BH288" s="370">
        <v>0</v>
      </c>
      <c r="BI288" s="370">
        <v>0</v>
      </c>
      <c r="BJ288" s="370">
        <v>0</v>
      </c>
      <c r="BK288" s="370">
        <v>3466.88</v>
      </c>
      <c r="BL288" s="370">
        <v>3466.88</v>
      </c>
      <c r="BM288" s="370">
        <v>3466.88</v>
      </c>
      <c r="BN288" s="370">
        <v>3466.88</v>
      </c>
      <c r="BO288" s="370">
        <v>3440.26</v>
      </c>
      <c r="BP288" s="370">
        <v>3250.2</v>
      </c>
      <c r="BQ288" s="370">
        <v>3250.2</v>
      </c>
      <c r="BR288" s="370">
        <v>3250.2</v>
      </c>
      <c r="BS288" s="370">
        <v>0</v>
      </c>
      <c r="BT288" s="370">
        <v>0</v>
      </c>
      <c r="BU288" s="370">
        <v>0</v>
      </c>
      <c r="BV288" s="370">
        <v>0</v>
      </c>
      <c r="BW288" s="370">
        <v>3466.88</v>
      </c>
      <c r="BX288" s="370">
        <v>3466.88</v>
      </c>
      <c r="BY288" s="370">
        <v>3466.88</v>
      </c>
      <c r="BZ288" s="370">
        <v>3466.88</v>
      </c>
      <c r="CA288" s="370">
        <v>3440.26</v>
      </c>
      <c r="CB288" s="370">
        <v>3250.2</v>
      </c>
      <c r="CC288" s="370">
        <v>3250.2</v>
      </c>
      <c r="CD288" s="370">
        <v>3250.2</v>
      </c>
      <c r="CE288" s="370">
        <v>0</v>
      </c>
      <c r="CF288" s="370">
        <v>0</v>
      </c>
      <c r="CG288" s="370">
        <v>0</v>
      </c>
      <c r="CH288" s="370">
        <v>0</v>
      </c>
      <c r="CI288" s="48" t="s">
        <v>1987</v>
      </c>
      <c r="CJ288" s="48" t="s">
        <v>1990</v>
      </c>
      <c r="CK288" s="48" t="s">
        <v>1991</v>
      </c>
      <c r="CL288" s="48" t="s">
        <v>1990</v>
      </c>
      <c r="CM288" s="48" t="s">
        <v>1990</v>
      </c>
      <c r="CN288" s="48" t="s">
        <v>2014</v>
      </c>
      <c r="CO288" s="10" t="str">
        <f t="shared" si="96"/>
        <v>2.1.3.1.1.15</v>
      </c>
      <c r="CP288" s="10" t="str">
        <f>+VLOOKUP(Tabla1[[#This Row],[ESPECÍFICA]],CLASIFICADOR_,2,0)</f>
        <v>2.1.3.1.1.15 - CONTRIBUCIONES A ESSALUD DE CONTRATO ADMINISTRATIVO DE SERVICIOS</v>
      </c>
      <c r="CQ288" s="10" t="str">
        <f>+VLOOKUP(Tabla1[[#This Row],[ESPECÍFICA]],CLASIFICADOR_,3,0)</f>
        <v>01.CAS</v>
      </c>
      <c r="CR288" s="10" t="str">
        <f>+VLOOKUP(Tabla1[[#This Row],[ESPECÍFICA]],CLASIFICADOR_,4,0)</f>
        <v xml:space="preserve"> </v>
      </c>
      <c r="CS288" s="10">
        <f>+VLOOKUP(Tabla1[[#This Row],[ESPECÍFICA]],CLASIFICADOR_,5,0)</f>
        <v>0</v>
      </c>
      <c r="CT288" s="5" t="str">
        <f>+VLOOKUP(Tabla1[[#This Row],[ESPECÍFICA]],CLASIFICADOR_,6,0)</f>
        <v>N/R</v>
      </c>
      <c r="CU288" s="10" t="str">
        <f>+VLOOKUP(Tabla1[[#This Row],[ESPECÍFICA]],CLASIFICADOR_,7,0)</f>
        <v>N/R</v>
      </c>
      <c r="CV288" s="10">
        <f>+VLOOKUP(Tabla1[[#This Row],[ESPECÍFICA]],CLASIFICADOR_,8,0)</f>
        <v>0</v>
      </c>
      <c r="CW288" s="284" t="str">
        <f>+CONCATENATE("2.",Tabla1[[#This Row],[generica]])</f>
        <v>2.1.PERSONAL Y OBLIGACIONES SOCIALES</v>
      </c>
      <c r="CX288" s="10" t="str">
        <f t="shared" si="86"/>
        <v>0016-DETN</v>
      </c>
      <c r="CY288" s="5" t="str">
        <f t="shared" si="63"/>
        <v>0016-DETN (EX DAMER)</v>
      </c>
      <c r="CZ288" t="str">
        <f t="shared" si="87"/>
        <v>0016-DETN</v>
      </c>
      <c r="DA288" s="113" t="str">
        <f>+CONCATENATE(Tabla1[[#This Row],[CC COMPLETO]],Tabla1[[#This Row],[ESPECÍFICA]])</f>
        <v>0016-DETN2.1.3.1.1.15</v>
      </c>
      <c r="DB288" s="11">
        <f t="shared" si="97"/>
        <v>27058.38</v>
      </c>
      <c r="DC288" s="11">
        <f t="shared" si="98"/>
        <v>27058.38</v>
      </c>
      <c r="DD288" s="11">
        <f t="shared" si="99"/>
        <v>27058.38</v>
      </c>
      <c r="DE288" s="11">
        <f t="shared" si="100"/>
        <v>16106.619999999999</v>
      </c>
      <c r="DF288" s="11">
        <f t="shared" si="101"/>
        <v>0</v>
      </c>
      <c r="DG288" s="11">
        <f t="shared" si="102"/>
        <v>0</v>
      </c>
      <c r="DH288" s="11">
        <f t="shared" si="103"/>
        <v>16106.619999999999</v>
      </c>
      <c r="DI288" s="12">
        <f t="shared" si="104"/>
        <v>0.49138088838847932</v>
      </c>
      <c r="DJ288" s="77">
        <f>+SUM(Tabla1[[#This Row],[EJECUTADO 01]:[EJECUTADO 06]])</f>
        <v>20557.98</v>
      </c>
      <c r="DK288" s="77">
        <f>+Tabla1[[#This Row],[mto_devenga_01]]</f>
        <v>3466.88</v>
      </c>
      <c r="DL288" s="285">
        <f>+Tabla1[[#This Row],[mto_devenga_02]]</f>
        <v>3466.88</v>
      </c>
      <c r="DM288" s="285">
        <f>+Tabla1[[#This Row],[mto_devenga_03]]</f>
        <v>3466.88</v>
      </c>
      <c r="DN288" s="286">
        <f>+Tabla1[[#This Row],[mto_devenga_04]]</f>
        <v>3466.88</v>
      </c>
      <c r="DO288" s="285">
        <f>+Tabla1[[#This Row],[mto_devenga_05]]</f>
        <v>3440.26</v>
      </c>
      <c r="DP288" s="76">
        <f>+Tabla1[[#This Row],[mto_devenga_06]]</f>
        <v>3250.2</v>
      </c>
      <c r="DQ288" s="76">
        <f>+Tabla1[[#This Row],[mto_devenga_07]]</f>
        <v>3250.2</v>
      </c>
      <c r="DR288" s="76">
        <f>+Tabla1[[#This Row],[mto_devenga_08]]</f>
        <v>3250.2</v>
      </c>
      <c r="DS288" s="76">
        <f>+Tabla1[[#This Row],[mto_devenga_09]]</f>
        <v>0</v>
      </c>
      <c r="DT288" s="76">
        <f>IFERROR(VLOOKUP(Tabla1[[#This Row],[COD SE]],PF_OCTUBRE,14,0),"0")</f>
        <v>0</v>
      </c>
      <c r="DU288" s="76">
        <f>IFERROR(VLOOKUP(Tabla1[[#This Row],[COD SE]],PF_OCTUBRE,15,0),"0")</f>
        <v>0</v>
      </c>
      <c r="DV288" s="76">
        <f>IFERROR(VLOOKUP(Tabla1[[#This Row],[COD SE]],PF_OCTUBRE,16,0),"0")</f>
        <v>0</v>
      </c>
      <c r="DW288" s="76">
        <f>+SUM(Tabla1[[#This Row],[EJECUTADO 01]:[PF DICIEMBRE
]])</f>
        <v>27058.38</v>
      </c>
      <c r="DX288" s="76">
        <f>IFERROR(VLOOKUP(Tabla1[[#This Row],[COD SE]],PF_OCTUBRE,18,0),"0")</f>
        <v>0</v>
      </c>
      <c r="DY288" s="76">
        <f>IFERROR(VLOOKUP(Tabla1[[#This Row],[COD SE]],PF_OCTUBRE,19,0),"0")</f>
        <v>16106.619999999999</v>
      </c>
      <c r="DZ288" s="76">
        <f>IFERROR(VLOOKUP(Tabla1[[#This Row],[COD SE]],PF_OCTUBRE,20,0),"0")</f>
        <v>16106.619999999999</v>
      </c>
      <c r="EA288" s="76">
        <f>+Tabla1[[#This Row],[TOTAL EJEC REAL]]+Tabla1[[#This Row],[SALDO FINAL]]</f>
        <v>43165</v>
      </c>
      <c r="EB288" s="76">
        <f>IFERROR(VLOOKUP(Tabla1[[#This Row],[COD SE]],PF_OCTUBRE,22,0),"0")</f>
        <v>16106.619999999999</v>
      </c>
      <c r="EC288" s="76">
        <f>+IFERROR(VLOOKUP(Tabla1[[#This Row],[COD SE]],SALDO_ESC_2,7,0),0)</f>
        <v>0</v>
      </c>
      <c r="ED288" s="76">
        <f>+IFERROR(VLOOKUP(Tabla1[[#This Row],[COD SE]],SALDO_ESC_3,7,0),0)</f>
        <v>16106.619999999999</v>
      </c>
      <c r="EE288" s="76">
        <f>+Tabla1[[#This Row],[mto_pim]]-Tabla1[[#This Row],[TRANSF ESC2 ]]</f>
        <v>43165</v>
      </c>
      <c r="EF288" s="76">
        <f>+Tabla1[[#This Row],[mto_pim]]-Tabla1[[#This Row],[TRANFS ESC 3 ]]</f>
        <v>27058.38</v>
      </c>
      <c r="EG288" s="76">
        <f>+IFERROR(VLOOKUP(Tabla1[[#This Row],[COD SE]],HISTORICO,4,0),0)</f>
        <v>4301.1999999999989</v>
      </c>
      <c r="EH288" s="76">
        <f>+IFERROR(VLOOKUP(Tabla1[[#This Row],[COD SE]],HISTORICO,5,0),0)</f>
        <v>3466.8799999999992</v>
      </c>
      <c r="EI288" s="76">
        <f>+IFERROR(VLOOKUP(Tabla1[[#This Row],[COD SE]],HISTORICO,6,0),0)</f>
        <v>3466.8799999999992</v>
      </c>
      <c r="EJ288" s="76">
        <f>+IFERROR(VLOOKUP(Tabla1[[#This Row],[COD SE]],HISTORICO,7,0),0)</f>
        <v>3466.8799999999992</v>
      </c>
      <c r="EK288" s="76">
        <f>+IFERROR(VLOOKUP(Tabla1[[#This Row],[COD SE]],HISTORICO,8,0),0)</f>
        <v>3242.0999999999995</v>
      </c>
      <c r="EL288" s="76">
        <f>+IFERROR(VLOOKUP(Tabla1[[#This Row],[COD SE]],HISTORICO,9,0),0)</f>
        <v>3458.7799999999993</v>
      </c>
      <c r="EM288" s="76">
        <f>+IFERROR(VLOOKUP(Tabla1[[#This Row],[COD SE]],HISTORICO,10,0),0)</f>
        <v>3033.5199999999995</v>
      </c>
      <c r="EN288" s="76">
        <f>+IFERROR(VLOOKUP(Tabla1[[#This Row],[COD SE]],HISTORICO,11,0),0)</f>
        <v>3466.8799999999992</v>
      </c>
      <c r="EO288" s="76">
        <f>+IFERROR(VLOOKUP(Tabla1[[#This Row],[COD SE]],HISTORICO,12,0),0)</f>
        <v>0</v>
      </c>
      <c r="EP288" s="58">
        <f>+SUM(Tabla1[[#This Row],[EJECUTADO 01]:[EJECUTADO 03]])</f>
        <v>10400.64</v>
      </c>
      <c r="EQ288" s="58">
        <f>+SUM(Tabla1[[#This Row],[EJECUTADO 04]:[EJECUTADO 06]])</f>
        <v>10157.34</v>
      </c>
      <c r="ER288" s="58">
        <f>+SUM(Tabla1[[#This Row],[EJECUTADO 07]:[EJECUTADO 09]])</f>
        <v>6500.4</v>
      </c>
      <c r="ES288" s="58">
        <f>+SUM(Tabla1[[#This Row],[PF OCTUBRE]:[PF DICIEMBRE
]])</f>
        <v>0</v>
      </c>
      <c r="ET288" s="58">
        <f>+SUM(Tabla1[[#This Row],[EJECUTADO 01]:[EJECUTADO 09]])</f>
        <v>27058.38</v>
      </c>
    </row>
    <row r="289" spans="1:150" x14ac:dyDescent="0.2">
      <c r="A289" s="369">
        <v>2025</v>
      </c>
      <c r="B289" s="369" t="s">
        <v>1969</v>
      </c>
      <c r="C289" s="369" t="s">
        <v>1970</v>
      </c>
      <c r="D289" s="369" t="s">
        <v>1971</v>
      </c>
      <c r="E289" s="369">
        <v>1650</v>
      </c>
      <c r="F289" s="369" t="s">
        <v>1601</v>
      </c>
      <c r="G289" s="369" t="s">
        <v>1999</v>
      </c>
      <c r="H289" s="369" t="s">
        <v>1606</v>
      </c>
      <c r="I289" s="369" t="s">
        <v>2000</v>
      </c>
      <c r="J289" s="369" t="s">
        <v>2067</v>
      </c>
      <c r="K289" s="369" t="s">
        <v>1975</v>
      </c>
      <c r="L289" s="369" t="s">
        <v>2034</v>
      </c>
      <c r="M289" s="369" t="s">
        <v>2035</v>
      </c>
      <c r="N289" s="369">
        <v>1</v>
      </c>
      <c r="O289" s="369" t="s">
        <v>2068</v>
      </c>
      <c r="P289" s="369" t="s">
        <v>2032</v>
      </c>
      <c r="Q289" s="369">
        <v>31</v>
      </c>
      <c r="R289" s="369">
        <v>0</v>
      </c>
      <c r="S289" s="369">
        <v>0</v>
      </c>
      <c r="T289" s="369">
        <v>0</v>
      </c>
      <c r="U289" s="369">
        <v>16</v>
      </c>
      <c r="V289" s="369" t="s">
        <v>1980</v>
      </c>
      <c r="W289" s="369" t="s">
        <v>1981</v>
      </c>
      <c r="X289" s="369" t="s">
        <v>1982</v>
      </c>
      <c r="Y289" s="369" t="s">
        <v>1983</v>
      </c>
      <c r="Z289" s="369" t="s">
        <v>1984</v>
      </c>
      <c r="AA289" s="369" t="s">
        <v>2004</v>
      </c>
      <c r="AB289" s="369" t="s">
        <v>1986</v>
      </c>
      <c r="AC289" s="369" t="s">
        <v>1672</v>
      </c>
      <c r="AD289" s="369" t="s">
        <v>1673</v>
      </c>
      <c r="AE289" s="369" t="s">
        <v>1681</v>
      </c>
      <c r="AF289" s="369" t="s">
        <v>1682</v>
      </c>
      <c r="AG289" s="369" t="s">
        <v>1682</v>
      </c>
      <c r="AH289" s="369">
        <v>0</v>
      </c>
      <c r="AI289" s="369">
        <v>67000</v>
      </c>
      <c r="AJ289" s="369">
        <v>67000</v>
      </c>
      <c r="AK289" s="370">
        <v>66000</v>
      </c>
      <c r="AL289" s="370">
        <v>66000</v>
      </c>
      <c r="AM289" s="370">
        <v>40000</v>
      </c>
      <c r="AN289" s="370">
        <v>0</v>
      </c>
      <c r="AO289" s="370">
        <v>0</v>
      </c>
      <c r="AP289" s="370">
        <v>0</v>
      </c>
      <c r="AQ289" s="370">
        <v>0</v>
      </c>
      <c r="AR289" s="370">
        <v>26000</v>
      </c>
      <c r="AS289" s="370">
        <v>0</v>
      </c>
      <c r="AT289" s="370">
        <v>0</v>
      </c>
      <c r="AU289" s="370">
        <v>0</v>
      </c>
      <c r="AV289" s="370">
        <v>0</v>
      </c>
      <c r="AW289" s="370">
        <v>0</v>
      </c>
      <c r="AX289" s="370">
        <v>0</v>
      </c>
      <c r="AY289" s="370">
        <v>20000</v>
      </c>
      <c r="AZ289" s="370">
        <v>20000</v>
      </c>
      <c r="BA289" s="370">
        <v>0</v>
      </c>
      <c r="BB289" s="370">
        <v>0</v>
      </c>
      <c r="BC289" s="370">
        <v>0</v>
      </c>
      <c r="BD289" s="370">
        <v>0</v>
      </c>
      <c r="BE289" s="370">
        <v>13000</v>
      </c>
      <c r="BF289" s="370">
        <v>13000</v>
      </c>
      <c r="BG289" s="370">
        <v>0</v>
      </c>
      <c r="BH289" s="370">
        <v>0</v>
      </c>
      <c r="BI289" s="370">
        <v>0</v>
      </c>
      <c r="BJ289" s="370">
        <v>0</v>
      </c>
      <c r="BK289" s="370">
        <v>20000</v>
      </c>
      <c r="BL289" s="370">
        <v>20000</v>
      </c>
      <c r="BM289" s="370">
        <v>0</v>
      </c>
      <c r="BN289" s="370">
        <v>0</v>
      </c>
      <c r="BO289" s="370">
        <v>0</v>
      </c>
      <c r="BP289" s="370">
        <v>0</v>
      </c>
      <c r="BQ289" s="370">
        <v>0</v>
      </c>
      <c r="BR289" s="370">
        <v>26000</v>
      </c>
      <c r="BS289" s="370">
        <v>0</v>
      </c>
      <c r="BT289" s="370">
        <v>0</v>
      </c>
      <c r="BU289" s="370">
        <v>0</v>
      </c>
      <c r="BV289" s="370">
        <v>0</v>
      </c>
      <c r="BW289" s="370">
        <v>40000</v>
      </c>
      <c r="BX289" s="370">
        <v>0</v>
      </c>
      <c r="BY289" s="370">
        <v>0</v>
      </c>
      <c r="BZ289" s="370">
        <v>0</v>
      </c>
      <c r="CA289" s="370">
        <v>0</v>
      </c>
      <c r="CB289" s="370">
        <v>26000</v>
      </c>
      <c r="CC289" s="370">
        <v>0</v>
      </c>
      <c r="CD289" s="370">
        <v>0</v>
      </c>
      <c r="CE289" s="370">
        <v>0</v>
      </c>
      <c r="CF289" s="370">
        <v>0</v>
      </c>
      <c r="CG289" s="370">
        <v>0</v>
      </c>
      <c r="CH289" s="370">
        <v>0</v>
      </c>
      <c r="CI289" s="48" t="s">
        <v>1987</v>
      </c>
      <c r="CJ289" s="48" t="s">
        <v>1991</v>
      </c>
      <c r="CK289" s="48" t="s">
        <v>1987</v>
      </c>
      <c r="CL289" s="48" t="s">
        <v>2005</v>
      </c>
      <c r="CM289" s="48" t="s">
        <v>1990</v>
      </c>
      <c r="CN289" s="48" t="s">
        <v>1990</v>
      </c>
      <c r="CO289" s="10" t="str">
        <f t="shared" si="96"/>
        <v>2.3.2.9.1.1</v>
      </c>
      <c r="CP289" s="10" t="str">
        <f>+VLOOKUP(Tabla1[[#This Row],[ESPECÍFICA]],CLASIFICADOR_,2,0)</f>
        <v>2.3.2.9.1.1 - LOCACIÓN DE SERVICIOS REALIZADOS POR PERSONA NATURAL</v>
      </c>
      <c r="CQ289" s="10" t="str">
        <f>+VLOOKUP(Tabla1[[#This Row],[ESPECÍFICA]],CLASIFICADOR_,3,0)</f>
        <v>2.3.2.9 - LOCACIÓN DE SERVICIOS REALIZADOS POR PERSONA NATURAL</v>
      </c>
      <c r="CR289" s="10" t="str">
        <f>+VLOOKUP(Tabla1[[#This Row],[ESPECÍFICA]],CLASIFICADOR_,4,0)</f>
        <v xml:space="preserve"> </v>
      </c>
      <c r="CS289" s="10">
        <f>+VLOOKUP(Tabla1[[#This Row],[ESPECÍFICA]],CLASIFICADOR_,5,0)</f>
        <v>0</v>
      </c>
      <c r="CT289" s="5" t="str">
        <f>+VLOOKUP(Tabla1[[#This Row],[ESPECÍFICA]],CLASIFICADOR_,6,0)</f>
        <v>N/R</v>
      </c>
      <c r="CU289" s="10" t="str">
        <f>+VLOOKUP(Tabla1[[#This Row],[ESPECÍFICA]],CLASIFICADOR_,7,0)</f>
        <v>N/R</v>
      </c>
      <c r="CV289" s="10">
        <f>+VLOOKUP(Tabla1[[#This Row],[ESPECÍFICA]],CLASIFICADOR_,8,0)</f>
        <v>0</v>
      </c>
      <c r="CW289" s="284" t="str">
        <f>+CONCATENATE("2.",Tabla1[[#This Row],[generica]])</f>
        <v>2.3.BIENES Y SERVICIOS</v>
      </c>
      <c r="CX289" s="10" t="str">
        <f t="shared" si="86"/>
        <v>0016-DETN</v>
      </c>
      <c r="CY289" s="5" t="str">
        <f t="shared" si="63"/>
        <v>0016-DETN (EX DAMER)</v>
      </c>
      <c r="CZ289" t="str">
        <f t="shared" si="87"/>
        <v>0016-DETN</v>
      </c>
      <c r="DA289" s="113" t="str">
        <f>+CONCATENATE(Tabla1[[#This Row],[CC COMPLETO]],Tabla1[[#This Row],[ESPECÍFICA]])</f>
        <v>0016-DETN2.3.2.9.1.1</v>
      </c>
      <c r="DB289" s="11">
        <f t="shared" si="97"/>
        <v>66000</v>
      </c>
      <c r="DC289" s="11">
        <f t="shared" si="98"/>
        <v>66000</v>
      </c>
      <c r="DD289" s="11">
        <f t="shared" si="99"/>
        <v>66000</v>
      </c>
      <c r="DE289" s="11">
        <f t="shared" si="100"/>
        <v>1000</v>
      </c>
      <c r="DF289" s="11">
        <f t="shared" si="101"/>
        <v>0</v>
      </c>
      <c r="DG289" s="11">
        <f t="shared" si="102"/>
        <v>0</v>
      </c>
      <c r="DH289" s="11">
        <f t="shared" si="103"/>
        <v>1000</v>
      </c>
      <c r="DI289" s="12">
        <f t="shared" si="104"/>
        <v>0</v>
      </c>
      <c r="DJ289" s="77">
        <f>+SUM(Tabla1[[#This Row],[EJECUTADO 01]:[EJECUTADO 06]])</f>
        <v>40000</v>
      </c>
      <c r="DK289" s="77">
        <f>+Tabla1[[#This Row],[mto_devenga_01]]</f>
        <v>20000</v>
      </c>
      <c r="DL289" s="285">
        <f>+Tabla1[[#This Row],[mto_devenga_02]]</f>
        <v>20000</v>
      </c>
      <c r="DM289" s="285">
        <f>+Tabla1[[#This Row],[mto_devenga_03]]</f>
        <v>0</v>
      </c>
      <c r="DN289" s="286">
        <f>+Tabla1[[#This Row],[mto_devenga_04]]</f>
        <v>0</v>
      </c>
      <c r="DO289" s="285">
        <f>+Tabla1[[#This Row],[mto_devenga_05]]</f>
        <v>0</v>
      </c>
      <c r="DP289" s="76">
        <f>+Tabla1[[#This Row],[mto_devenga_06]]</f>
        <v>0</v>
      </c>
      <c r="DQ289" s="76">
        <f>+Tabla1[[#This Row],[mto_devenga_07]]</f>
        <v>13000</v>
      </c>
      <c r="DR289" s="76">
        <f>+Tabla1[[#This Row],[mto_devenga_08]]</f>
        <v>13000</v>
      </c>
      <c r="DS289" s="76">
        <f>+Tabla1[[#This Row],[mto_devenga_09]]</f>
        <v>0</v>
      </c>
      <c r="DT289" s="76">
        <f>IFERROR(VLOOKUP(Tabla1[[#This Row],[COD SE]],PF_OCTUBRE,14,0),"0")</f>
        <v>0</v>
      </c>
      <c r="DU289" s="76">
        <f>IFERROR(VLOOKUP(Tabla1[[#This Row],[COD SE]],PF_OCTUBRE,15,0),"0")</f>
        <v>0</v>
      </c>
      <c r="DV289" s="76">
        <f>IFERROR(VLOOKUP(Tabla1[[#This Row],[COD SE]],PF_OCTUBRE,16,0),"0")</f>
        <v>0</v>
      </c>
      <c r="DW289" s="76">
        <f>+SUM(Tabla1[[#This Row],[EJECUTADO 01]:[PF DICIEMBRE
]])</f>
        <v>66000</v>
      </c>
      <c r="DX289" s="76">
        <f>IFERROR(VLOOKUP(Tabla1[[#This Row],[COD SE]],PF_OCTUBRE,18,0),"0")</f>
        <v>0</v>
      </c>
      <c r="DY289" s="76">
        <f>IFERROR(VLOOKUP(Tabla1[[#This Row],[COD SE]],PF_OCTUBRE,19,0),"0")</f>
        <v>1000</v>
      </c>
      <c r="DZ289" s="76">
        <f>IFERROR(VLOOKUP(Tabla1[[#This Row],[COD SE]],PF_OCTUBRE,20,0),"0")</f>
        <v>1000</v>
      </c>
      <c r="EA289" s="76">
        <f>+Tabla1[[#This Row],[TOTAL EJEC REAL]]+Tabla1[[#This Row],[SALDO FINAL]]</f>
        <v>67000</v>
      </c>
      <c r="EB289" s="76">
        <f>IFERROR(VLOOKUP(Tabla1[[#This Row],[COD SE]],PF_OCTUBRE,22,0),"0")</f>
        <v>1000</v>
      </c>
      <c r="EC289" s="76">
        <f>+IFERROR(VLOOKUP(Tabla1[[#This Row],[COD SE]],SALDO_ESC_2,7,0),0)</f>
        <v>0</v>
      </c>
      <c r="ED289" s="76">
        <f>+IFERROR(VLOOKUP(Tabla1[[#This Row],[COD SE]],SALDO_ESC_3,7,0),0)</f>
        <v>0</v>
      </c>
      <c r="EE289" s="76">
        <f>+Tabla1[[#This Row],[mto_pim]]-Tabla1[[#This Row],[TRANSF ESC2 ]]</f>
        <v>67000</v>
      </c>
      <c r="EF289" s="76">
        <f>+Tabla1[[#This Row],[mto_pim]]-Tabla1[[#This Row],[TRANFS ESC 3 ]]</f>
        <v>67000</v>
      </c>
      <c r="EG289" s="76">
        <f>+IFERROR(VLOOKUP(Tabla1[[#This Row],[COD SE]],HISTORICO,4,0),0)</f>
        <v>20000</v>
      </c>
      <c r="EH289" s="76">
        <f>+IFERROR(VLOOKUP(Tabla1[[#This Row],[COD SE]],HISTORICO,5,0),0)</f>
        <v>20000</v>
      </c>
      <c r="EI289" s="76">
        <f>+IFERROR(VLOOKUP(Tabla1[[#This Row],[COD SE]],HISTORICO,6,0),0)</f>
        <v>0</v>
      </c>
      <c r="EJ289" s="76">
        <f>+IFERROR(VLOOKUP(Tabla1[[#This Row],[COD SE]],HISTORICO,7,0),0)</f>
        <v>0</v>
      </c>
      <c r="EK289" s="76">
        <f>+IFERROR(VLOOKUP(Tabla1[[#This Row],[COD SE]],HISTORICO,8,0),0)</f>
        <v>0</v>
      </c>
      <c r="EL289" s="76">
        <f>+IFERROR(VLOOKUP(Tabla1[[#This Row],[COD SE]],HISTORICO,9,0),0)</f>
        <v>0</v>
      </c>
      <c r="EM289" s="76">
        <f>+IFERROR(VLOOKUP(Tabla1[[#This Row],[COD SE]],HISTORICO,10,0),0)</f>
        <v>13500</v>
      </c>
      <c r="EN289" s="76">
        <f>+IFERROR(VLOOKUP(Tabla1[[#This Row],[COD SE]],HISTORICO,11,0),0)</f>
        <v>13000</v>
      </c>
      <c r="EO289" s="76">
        <f>+IFERROR(VLOOKUP(Tabla1[[#This Row],[COD SE]],HISTORICO,12,0),0)</f>
        <v>0</v>
      </c>
      <c r="EP289" s="58">
        <f>+SUM(Tabla1[[#This Row],[EJECUTADO 01]:[EJECUTADO 03]])</f>
        <v>40000</v>
      </c>
      <c r="EQ289" s="58">
        <f>+SUM(Tabla1[[#This Row],[EJECUTADO 04]:[EJECUTADO 06]])</f>
        <v>0</v>
      </c>
      <c r="ER289" s="58">
        <f>+SUM(Tabla1[[#This Row],[EJECUTADO 07]:[EJECUTADO 09]])</f>
        <v>26000</v>
      </c>
      <c r="ES289" s="58">
        <f>+SUM(Tabla1[[#This Row],[PF OCTUBRE]:[PF DICIEMBRE
]])</f>
        <v>0</v>
      </c>
      <c r="ET289" s="58">
        <f>+SUM(Tabla1[[#This Row],[EJECUTADO 01]:[EJECUTADO 09]])</f>
        <v>66000</v>
      </c>
    </row>
    <row r="290" spans="1:150" x14ac:dyDescent="0.2">
      <c r="A290" s="369">
        <v>2025</v>
      </c>
      <c r="B290" s="369" t="s">
        <v>1969</v>
      </c>
      <c r="C290" s="369" t="s">
        <v>1970</v>
      </c>
      <c r="D290" s="369" t="s">
        <v>1971</v>
      </c>
      <c r="E290" s="369">
        <v>1650</v>
      </c>
      <c r="F290" s="369" t="s">
        <v>1601</v>
      </c>
      <c r="G290" s="369" t="s">
        <v>1999</v>
      </c>
      <c r="H290" s="369" t="s">
        <v>1606</v>
      </c>
      <c r="I290" s="369" t="s">
        <v>2000</v>
      </c>
      <c r="J290" s="369" t="s">
        <v>2067</v>
      </c>
      <c r="K290" s="369" t="s">
        <v>1975</v>
      </c>
      <c r="L290" s="369" t="s">
        <v>2034</v>
      </c>
      <c r="M290" s="369" t="s">
        <v>2035</v>
      </c>
      <c r="N290" s="369">
        <v>1</v>
      </c>
      <c r="O290" s="369" t="s">
        <v>2068</v>
      </c>
      <c r="P290" s="369" t="s">
        <v>2032</v>
      </c>
      <c r="Q290" s="369">
        <v>31</v>
      </c>
      <c r="R290" s="369">
        <v>0</v>
      </c>
      <c r="S290" s="369">
        <v>0</v>
      </c>
      <c r="T290" s="369">
        <v>0</v>
      </c>
      <c r="U290" s="369">
        <v>16</v>
      </c>
      <c r="V290" s="369" t="s">
        <v>1980</v>
      </c>
      <c r="W290" s="369" t="s">
        <v>1981</v>
      </c>
      <c r="X290" s="369" t="s">
        <v>1982</v>
      </c>
      <c r="Y290" s="369" t="s">
        <v>1983</v>
      </c>
      <c r="Z290" s="369" t="s">
        <v>1984</v>
      </c>
      <c r="AA290" s="369" t="s">
        <v>2004</v>
      </c>
      <c r="AB290" s="369" t="s">
        <v>1986</v>
      </c>
      <c r="AC290" s="369" t="s">
        <v>1656</v>
      </c>
      <c r="AD290" s="369" t="s">
        <v>1657</v>
      </c>
      <c r="AE290" s="369" t="s">
        <v>1660</v>
      </c>
      <c r="AF290" s="369" t="s">
        <v>1661</v>
      </c>
      <c r="AG290" s="369" t="s">
        <v>1662</v>
      </c>
      <c r="AH290" s="369">
        <v>1323584</v>
      </c>
      <c r="AI290" s="369">
        <v>-458051</v>
      </c>
      <c r="AJ290" s="369">
        <v>865533</v>
      </c>
      <c r="AK290" s="370">
        <v>767066.21</v>
      </c>
      <c r="AL290" s="370">
        <v>767066.21</v>
      </c>
      <c r="AM290" s="370">
        <v>96093.7</v>
      </c>
      <c r="AN290" s="370">
        <v>96110.94</v>
      </c>
      <c r="AO290" s="370">
        <v>96033.44</v>
      </c>
      <c r="AP290" s="370">
        <v>96170.28</v>
      </c>
      <c r="AQ290" s="370">
        <v>96170.28</v>
      </c>
      <c r="AR290" s="370">
        <v>95495.24</v>
      </c>
      <c r="AS290" s="370">
        <v>95760.93</v>
      </c>
      <c r="AT290" s="370">
        <v>95231.4</v>
      </c>
      <c r="AU290" s="370">
        <v>0</v>
      </c>
      <c r="AV290" s="370">
        <v>0</v>
      </c>
      <c r="AW290" s="370">
        <v>0</v>
      </c>
      <c r="AX290" s="370">
        <v>0</v>
      </c>
      <c r="AY290" s="370">
        <v>96093.7</v>
      </c>
      <c r="AZ290" s="370">
        <v>96110.94</v>
      </c>
      <c r="BA290" s="370">
        <v>96033.44</v>
      </c>
      <c r="BB290" s="370">
        <v>96170.28</v>
      </c>
      <c r="BC290" s="370">
        <v>96170.28</v>
      </c>
      <c r="BD290" s="370">
        <v>95495.24</v>
      </c>
      <c r="BE290" s="370">
        <v>95760.93</v>
      </c>
      <c r="BF290" s="370">
        <v>95231.4</v>
      </c>
      <c r="BG290" s="370">
        <v>0</v>
      </c>
      <c r="BH290" s="370">
        <v>0</v>
      </c>
      <c r="BI290" s="370">
        <v>0</v>
      </c>
      <c r="BJ290" s="370">
        <v>0</v>
      </c>
      <c r="BK290" s="370">
        <v>96093.7</v>
      </c>
      <c r="BL290" s="370">
        <v>96110.94</v>
      </c>
      <c r="BM290" s="370">
        <v>96033.44</v>
      </c>
      <c r="BN290" s="370">
        <v>84327.42</v>
      </c>
      <c r="BO290" s="370">
        <v>108013.14</v>
      </c>
      <c r="BP290" s="370">
        <v>95495.24</v>
      </c>
      <c r="BQ290" s="370">
        <v>95760.93</v>
      </c>
      <c r="BR290" s="370">
        <v>95231.4</v>
      </c>
      <c r="BS290" s="370">
        <v>0</v>
      </c>
      <c r="BT290" s="370">
        <v>0</v>
      </c>
      <c r="BU290" s="370">
        <v>0</v>
      </c>
      <c r="BV290" s="370">
        <v>0</v>
      </c>
      <c r="BW290" s="370">
        <v>96093.7</v>
      </c>
      <c r="BX290" s="370">
        <v>96110.94</v>
      </c>
      <c r="BY290" s="370">
        <v>96033.44</v>
      </c>
      <c r="BZ290" s="370">
        <v>96170.28</v>
      </c>
      <c r="CA290" s="370">
        <v>96170.28</v>
      </c>
      <c r="CB290" s="370">
        <v>95495.24</v>
      </c>
      <c r="CC290" s="370">
        <v>95760.93</v>
      </c>
      <c r="CD290" s="370">
        <v>95231.4</v>
      </c>
      <c r="CE290" s="370">
        <v>0</v>
      </c>
      <c r="CF290" s="370">
        <v>0</v>
      </c>
      <c r="CG290" s="370">
        <v>0</v>
      </c>
      <c r="CH290" s="370">
        <v>0</v>
      </c>
      <c r="CI290" s="48" t="s">
        <v>1987</v>
      </c>
      <c r="CJ290" s="48" t="s">
        <v>1990</v>
      </c>
      <c r="CK290" s="48" t="s">
        <v>1990</v>
      </c>
      <c r="CL290" s="48" t="s">
        <v>2010</v>
      </c>
      <c r="CM290" s="48" t="s">
        <v>1990</v>
      </c>
      <c r="CN290" s="48" t="s">
        <v>1990</v>
      </c>
      <c r="CO290" s="10" t="str">
        <f t="shared" si="96"/>
        <v>2.1.1.13.1.1</v>
      </c>
      <c r="CP290" s="10" t="str">
        <f>+VLOOKUP(Tabla1[[#This Row],[ESPECÍFICA]],CLASIFICADOR_,2,0)</f>
        <v>2.1.1.13.1.1 - CONTRATO ADMINISTRATIVO DE SERVICIOS - INDETERMINADO</v>
      </c>
      <c r="CQ290" s="10" t="str">
        <f>+VLOOKUP(Tabla1[[#This Row],[ESPECÍFICA]],CLASIFICADOR_,3,0)</f>
        <v>01.CAS</v>
      </c>
      <c r="CR290" s="10" t="str">
        <f>+VLOOKUP(Tabla1[[#This Row],[ESPECÍFICA]],CLASIFICADOR_,4,0)</f>
        <v xml:space="preserve"> </v>
      </c>
      <c r="CS290" s="10">
        <f>+VLOOKUP(Tabla1[[#This Row],[ESPECÍFICA]],CLASIFICADOR_,5,0)</f>
        <v>0</v>
      </c>
      <c r="CT290" s="5" t="str">
        <f>+VLOOKUP(Tabla1[[#This Row],[ESPECÍFICA]],CLASIFICADOR_,6,0)</f>
        <v>N/R</v>
      </c>
      <c r="CU290" s="10" t="str">
        <f>+VLOOKUP(Tabla1[[#This Row],[ESPECÍFICA]],CLASIFICADOR_,7,0)</f>
        <v>N/R</v>
      </c>
      <c r="CV290" s="10">
        <f>+VLOOKUP(Tabla1[[#This Row],[ESPECÍFICA]],CLASIFICADOR_,8,0)</f>
        <v>0</v>
      </c>
      <c r="CW290" s="284" t="str">
        <f>+CONCATENATE("2.",Tabla1[[#This Row],[generica]])</f>
        <v>2.1.PERSONAL Y OBLIGACIONES SOCIALES</v>
      </c>
      <c r="CX290" s="10" t="str">
        <f t="shared" si="86"/>
        <v>0016-DETN</v>
      </c>
      <c r="CY290" s="5" t="str">
        <f t="shared" si="63"/>
        <v>0016-DETN (EX DAMER)</v>
      </c>
      <c r="CZ290" t="str">
        <f t="shared" si="87"/>
        <v>0016-DETN</v>
      </c>
      <c r="DA290" s="113" t="str">
        <f>+CONCATENATE(Tabla1[[#This Row],[CC COMPLETO]],Tabla1[[#This Row],[ESPECÍFICA]])</f>
        <v>0016-DETN2.1.1.13.1.1</v>
      </c>
      <c r="DB290" s="11">
        <f t="shared" si="97"/>
        <v>767066.21000000008</v>
      </c>
      <c r="DC290" s="11">
        <f t="shared" si="98"/>
        <v>767066.21000000008</v>
      </c>
      <c r="DD290" s="11">
        <f t="shared" si="99"/>
        <v>767066.21000000008</v>
      </c>
      <c r="DE290" s="11">
        <f t="shared" si="100"/>
        <v>98466.790000000037</v>
      </c>
      <c r="DF290" s="11">
        <f t="shared" si="101"/>
        <v>0</v>
      </c>
      <c r="DG290" s="11">
        <f t="shared" si="102"/>
        <v>0</v>
      </c>
      <c r="DH290" s="11">
        <f t="shared" si="103"/>
        <v>98466.789999999921</v>
      </c>
      <c r="DI290" s="12">
        <f t="shared" si="104"/>
        <v>0.57953723375320343</v>
      </c>
      <c r="DJ290" s="77">
        <f>+SUM(Tabla1[[#This Row],[EJECUTADO 01]:[EJECUTADO 06]])</f>
        <v>576073.88</v>
      </c>
      <c r="DK290" s="77">
        <f>+Tabla1[[#This Row],[mto_devenga_01]]</f>
        <v>96093.7</v>
      </c>
      <c r="DL290" s="285">
        <f>+Tabla1[[#This Row],[mto_devenga_02]]</f>
        <v>96110.94</v>
      </c>
      <c r="DM290" s="285">
        <f>+Tabla1[[#This Row],[mto_devenga_03]]</f>
        <v>96033.44</v>
      </c>
      <c r="DN290" s="286">
        <f>+Tabla1[[#This Row],[mto_devenga_04]]</f>
        <v>96170.28</v>
      </c>
      <c r="DO290" s="285">
        <f>+Tabla1[[#This Row],[mto_devenga_05]]</f>
        <v>96170.28</v>
      </c>
      <c r="DP290" s="76">
        <f>+Tabla1[[#This Row],[mto_devenga_06]]</f>
        <v>95495.24</v>
      </c>
      <c r="DQ290" s="76">
        <f>+Tabla1[[#This Row],[mto_devenga_07]]</f>
        <v>95760.93</v>
      </c>
      <c r="DR290" s="76">
        <f>+Tabla1[[#This Row],[mto_devenga_08]]</f>
        <v>95231.4</v>
      </c>
      <c r="DS290" s="76">
        <f>+Tabla1[[#This Row],[mto_devenga_09]]</f>
        <v>0</v>
      </c>
      <c r="DT290" s="76">
        <f>IFERROR(VLOOKUP(Tabla1[[#This Row],[COD SE]],PF_OCTUBRE,14,0),"0")</f>
        <v>0</v>
      </c>
      <c r="DU290" s="76">
        <f>IFERROR(VLOOKUP(Tabla1[[#This Row],[COD SE]],PF_OCTUBRE,15,0),"0")</f>
        <v>0</v>
      </c>
      <c r="DV290" s="76">
        <f>IFERROR(VLOOKUP(Tabla1[[#This Row],[COD SE]],PF_OCTUBRE,16,0),"0")</f>
        <v>0</v>
      </c>
      <c r="DW290" s="76">
        <f>+SUM(Tabla1[[#This Row],[EJECUTADO 01]:[PF DICIEMBRE
]])</f>
        <v>767066.21000000008</v>
      </c>
      <c r="DX290" s="76">
        <f>IFERROR(VLOOKUP(Tabla1[[#This Row],[COD SE]],PF_OCTUBRE,18,0),"0")</f>
        <v>0</v>
      </c>
      <c r="DY290" s="76">
        <f>IFERROR(VLOOKUP(Tabla1[[#This Row],[COD SE]],PF_OCTUBRE,19,0),"0")</f>
        <v>98466.79</v>
      </c>
      <c r="DZ290" s="76">
        <f>IFERROR(VLOOKUP(Tabla1[[#This Row],[COD SE]],PF_OCTUBRE,20,0),"0")</f>
        <v>98466.79</v>
      </c>
      <c r="EA290" s="76">
        <f>+Tabla1[[#This Row],[TOTAL EJEC REAL]]+Tabla1[[#This Row],[SALDO FINAL]]</f>
        <v>865533.00000000012</v>
      </c>
      <c r="EB290" s="76">
        <f>IFERROR(VLOOKUP(Tabla1[[#This Row],[COD SE]],PF_OCTUBRE,22,0),"0")</f>
        <v>98466.79</v>
      </c>
      <c r="EC290" s="76">
        <f>+IFERROR(VLOOKUP(Tabla1[[#This Row],[COD SE]],SALDO_ESC_2,7,0),0)</f>
        <v>0</v>
      </c>
      <c r="ED290" s="76">
        <f>+IFERROR(VLOOKUP(Tabla1[[#This Row],[COD SE]],SALDO_ESC_3,7,0),0)</f>
        <v>98466.79</v>
      </c>
      <c r="EE290" s="76">
        <f>+Tabla1[[#This Row],[mto_pim]]-Tabla1[[#This Row],[TRANSF ESC2 ]]</f>
        <v>865533</v>
      </c>
      <c r="EF290" s="76">
        <f>+Tabla1[[#This Row],[mto_pim]]-Tabla1[[#This Row],[TRANFS ESC 3 ]]</f>
        <v>767066.21</v>
      </c>
      <c r="EG290" s="76">
        <f>+IFERROR(VLOOKUP(Tabla1[[#This Row],[COD SE]],HISTORICO,4,0),0)</f>
        <v>102334.47000000002</v>
      </c>
      <c r="EH290" s="76">
        <f>+IFERROR(VLOOKUP(Tabla1[[#This Row],[COD SE]],HISTORICO,5,0),0)</f>
        <v>96170.280000000013</v>
      </c>
      <c r="EI290" s="76">
        <f>+IFERROR(VLOOKUP(Tabla1[[#This Row],[COD SE]],HISTORICO,6,0),0)</f>
        <v>96170.280000000013</v>
      </c>
      <c r="EJ290" s="76">
        <f>+IFERROR(VLOOKUP(Tabla1[[#This Row],[COD SE]],HISTORICO,7,0),0)</f>
        <v>96170.280000000013</v>
      </c>
      <c r="EK290" s="76">
        <f>+IFERROR(VLOOKUP(Tabla1[[#This Row],[COD SE]],HISTORICO,8,0),0)</f>
        <v>96170.280000000013</v>
      </c>
      <c r="EL290" s="76">
        <f>+IFERROR(VLOOKUP(Tabla1[[#This Row],[COD SE]],HISTORICO,9,0),0)</f>
        <v>96170.280000000013</v>
      </c>
      <c r="EM290" s="76">
        <f>+IFERROR(VLOOKUP(Tabla1[[#This Row],[COD SE]],HISTORICO,10,0),0)</f>
        <v>96170.280000000013</v>
      </c>
      <c r="EN290" s="76">
        <f>+IFERROR(VLOOKUP(Tabla1[[#This Row],[COD SE]],HISTORICO,11,0),0)</f>
        <v>96170.280000000013</v>
      </c>
      <c r="EO290" s="76">
        <f>+IFERROR(VLOOKUP(Tabla1[[#This Row],[COD SE]],HISTORICO,12,0),0)</f>
        <v>0</v>
      </c>
      <c r="EP290" s="58">
        <f>+SUM(Tabla1[[#This Row],[EJECUTADO 01]:[EJECUTADO 03]])</f>
        <v>288238.08000000002</v>
      </c>
      <c r="EQ290" s="58">
        <f>+SUM(Tabla1[[#This Row],[EJECUTADO 04]:[EJECUTADO 06]])</f>
        <v>287835.8</v>
      </c>
      <c r="ER290" s="58">
        <f>+SUM(Tabla1[[#This Row],[EJECUTADO 07]:[EJECUTADO 09]])</f>
        <v>190992.33</v>
      </c>
      <c r="ES290" s="58">
        <f>+SUM(Tabla1[[#This Row],[PF OCTUBRE]:[PF DICIEMBRE
]])</f>
        <v>0</v>
      </c>
      <c r="ET290" s="58">
        <f>+SUM(Tabla1[[#This Row],[EJECUTADO 01]:[EJECUTADO 09]])</f>
        <v>767066.21000000008</v>
      </c>
    </row>
    <row r="291" spans="1:150" x14ac:dyDescent="0.2">
      <c r="A291" s="369">
        <v>2025</v>
      </c>
      <c r="B291" s="369" t="s">
        <v>1969</v>
      </c>
      <c r="C291" s="369" t="s">
        <v>1970</v>
      </c>
      <c r="D291" s="369" t="s">
        <v>1971</v>
      </c>
      <c r="E291" s="369">
        <v>1650</v>
      </c>
      <c r="F291" s="369" t="s">
        <v>1601</v>
      </c>
      <c r="G291" s="369" t="s">
        <v>1999</v>
      </c>
      <c r="H291" s="369" t="s">
        <v>1606</v>
      </c>
      <c r="I291" s="369" t="s">
        <v>2000</v>
      </c>
      <c r="J291" s="369" t="s">
        <v>2067</v>
      </c>
      <c r="K291" s="369" t="s">
        <v>1975</v>
      </c>
      <c r="L291" s="369" t="s">
        <v>2034</v>
      </c>
      <c r="M291" s="369" t="s">
        <v>2035</v>
      </c>
      <c r="N291" s="369">
        <v>1</v>
      </c>
      <c r="O291" s="369" t="s">
        <v>2068</v>
      </c>
      <c r="P291" s="369" t="s">
        <v>2032</v>
      </c>
      <c r="Q291" s="369">
        <v>31</v>
      </c>
      <c r="R291" s="369">
        <v>0</v>
      </c>
      <c r="S291" s="369">
        <v>0</v>
      </c>
      <c r="T291" s="369">
        <v>0</v>
      </c>
      <c r="U291" s="369">
        <v>16</v>
      </c>
      <c r="V291" s="369" t="s">
        <v>1980</v>
      </c>
      <c r="W291" s="369" t="s">
        <v>1981</v>
      </c>
      <c r="X291" s="369" t="s">
        <v>1982</v>
      </c>
      <c r="Y291" s="369" t="s">
        <v>1983</v>
      </c>
      <c r="Z291" s="369" t="s">
        <v>1984</v>
      </c>
      <c r="AA291" s="369" t="s">
        <v>2004</v>
      </c>
      <c r="AB291" s="369" t="s">
        <v>1986</v>
      </c>
      <c r="AC291" s="369" t="s">
        <v>1672</v>
      </c>
      <c r="AD291" s="369" t="s">
        <v>1673</v>
      </c>
      <c r="AE291" s="369" t="s">
        <v>1678</v>
      </c>
      <c r="AF291" s="369" t="s">
        <v>1697</v>
      </c>
      <c r="AG291" s="369" t="s">
        <v>1698</v>
      </c>
      <c r="AH291" s="369">
        <v>12000</v>
      </c>
      <c r="AI291" s="369">
        <v>0</v>
      </c>
      <c r="AJ291" s="369">
        <v>12000</v>
      </c>
      <c r="AK291" s="370">
        <v>0</v>
      </c>
      <c r="AL291" s="370">
        <v>0</v>
      </c>
      <c r="AM291" s="370">
        <v>0</v>
      </c>
      <c r="AN291" s="370">
        <v>0</v>
      </c>
      <c r="AO291" s="370">
        <v>0</v>
      </c>
      <c r="AP291" s="370">
        <v>0</v>
      </c>
      <c r="AQ291" s="370">
        <v>0</v>
      </c>
      <c r="AR291" s="370">
        <v>0</v>
      </c>
      <c r="AS291" s="370">
        <v>0</v>
      </c>
      <c r="AT291" s="370">
        <v>0</v>
      </c>
      <c r="AU291" s="370">
        <v>0</v>
      </c>
      <c r="AV291" s="370">
        <v>0</v>
      </c>
      <c r="AW291" s="370">
        <v>0</v>
      </c>
      <c r="AX291" s="370">
        <v>0</v>
      </c>
      <c r="AY291" s="370">
        <v>0</v>
      </c>
      <c r="AZ291" s="370">
        <v>0</v>
      </c>
      <c r="BA291" s="370">
        <v>0</v>
      </c>
      <c r="BB291" s="370">
        <v>0</v>
      </c>
      <c r="BC291" s="370">
        <v>0</v>
      </c>
      <c r="BD291" s="370">
        <v>0</v>
      </c>
      <c r="BE291" s="370">
        <v>0</v>
      </c>
      <c r="BF291" s="370">
        <v>0</v>
      </c>
      <c r="BG291" s="370">
        <v>0</v>
      </c>
      <c r="BH291" s="370">
        <v>0</v>
      </c>
      <c r="BI291" s="370">
        <v>0</v>
      </c>
      <c r="BJ291" s="370">
        <v>0</v>
      </c>
      <c r="BK291" s="370">
        <v>0</v>
      </c>
      <c r="BL291" s="370">
        <v>0</v>
      </c>
      <c r="BM291" s="370">
        <v>0</v>
      </c>
      <c r="BN291" s="370">
        <v>0</v>
      </c>
      <c r="BO291" s="370">
        <v>0</v>
      </c>
      <c r="BP291" s="370">
        <v>0</v>
      </c>
      <c r="BQ291" s="370">
        <v>0</v>
      </c>
      <c r="BR291" s="370">
        <v>0</v>
      </c>
      <c r="BS291" s="370">
        <v>0</v>
      </c>
      <c r="BT291" s="370">
        <v>0</v>
      </c>
      <c r="BU291" s="370">
        <v>0</v>
      </c>
      <c r="BV291" s="370">
        <v>0</v>
      </c>
      <c r="BW291" s="370">
        <v>0</v>
      </c>
      <c r="BX291" s="370">
        <v>0</v>
      </c>
      <c r="BY291" s="370">
        <v>0</v>
      </c>
      <c r="BZ291" s="370">
        <v>0</v>
      </c>
      <c r="CA291" s="370">
        <v>0</v>
      </c>
      <c r="CB291" s="370">
        <v>0</v>
      </c>
      <c r="CC291" s="370">
        <v>0</v>
      </c>
      <c r="CD291" s="370">
        <v>0</v>
      </c>
      <c r="CE291" s="370">
        <v>0</v>
      </c>
      <c r="CF291" s="370">
        <v>0</v>
      </c>
      <c r="CG291" s="370">
        <v>0</v>
      </c>
      <c r="CH291" s="370">
        <v>0</v>
      </c>
      <c r="CI291" s="48" t="s">
        <v>1987</v>
      </c>
      <c r="CJ291" s="48" t="s">
        <v>1991</v>
      </c>
      <c r="CK291" s="48" t="s">
        <v>1987</v>
      </c>
      <c r="CL291" s="48" t="s">
        <v>1989</v>
      </c>
      <c r="CM291" s="48" t="s">
        <v>2021</v>
      </c>
      <c r="CN291" s="48" t="s">
        <v>1998</v>
      </c>
      <c r="CO291" s="10" t="str">
        <f t="shared" si="96"/>
        <v>2.3.2.7.11.99</v>
      </c>
      <c r="CP291" s="10" t="str">
        <f>+VLOOKUP(Tabla1[[#This Row],[ESPECÍFICA]],CLASIFICADOR_,2,0)</f>
        <v>2.3.2.7.11.99 - SERVICIOS DIVERSOS</v>
      </c>
      <c r="CQ291" s="10" t="str">
        <f>+VLOOKUP(Tabla1[[#This Row],[ESPECÍFICA]],CLASIFICADOR_,3,0)</f>
        <v>2.3.2.7 - SERVICIOS PROFESIONALES Y TECNICOS</v>
      </c>
      <c r="CR291" s="10" t="str">
        <f>+VLOOKUP(Tabla1[[#This Row],[ESPECÍFICA]],CLASIFICADOR_,4,0)</f>
        <v xml:space="preserve"> </v>
      </c>
      <c r="CS291" s="10">
        <f>+VLOOKUP(Tabla1[[#This Row],[ESPECÍFICA]],CLASIFICADOR_,5,0)</f>
        <v>0</v>
      </c>
      <c r="CT291" s="5" t="str">
        <f>+VLOOKUP(Tabla1[[#This Row],[ESPECÍFICA]],CLASIFICADOR_,6,0)</f>
        <v>Partidas restringidas</v>
      </c>
      <c r="CU291" s="10">
        <f>+VLOOKUP(Tabla1[[#This Row],[ESPECÍFICA]],CLASIFICADOR_,7,0)</f>
        <v>9.1300000000000008</v>
      </c>
      <c r="CV291" s="10">
        <f>+VLOOKUP(Tabla1[[#This Row],[ESPECÍFICA]],CLASIFICADOR_,8,0)</f>
        <v>10</v>
      </c>
      <c r="CW291" s="284" t="str">
        <f>+CONCATENATE("2.",Tabla1[[#This Row],[generica]])</f>
        <v>2.3.BIENES Y SERVICIOS</v>
      </c>
      <c r="CX291" s="10" t="str">
        <f t="shared" si="86"/>
        <v>0016-DETN</v>
      </c>
      <c r="CY291" s="5" t="str">
        <f t="shared" si="63"/>
        <v>0016-DETN (EX DAMER)</v>
      </c>
      <c r="CZ291" t="str">
        <f t="shared" si="87"/>
        <v>0016-DETN</v>
      </c>
      <c r="DA291" s="113" t="str">
        <f>+CONCATENATE(Tabla1[[#This Row],[CC COMPLETO]],Tabla1[[#This Row],[ESPECÍFICA]])</f>
        <v>0016-DETN2.3.2.7.11.99</v>
      </c>
      <c r="DB291" s="11">
        <f t="shared" si="97"/>
        <v>0</v>
      </c>
      <c r="DC291" s="11">
        <f t="shared" si="98"/>
        <v>0</v>
      </c>
      <c r="DD291" s="11">
        <f t="shared" si="99"/>
        <v>0</v>
      </c>
      <c r="DE291" s="11">
        <f t="shared" si="100"/>
        <v>12000</v>
      </c>
      <c r="DF291" s="11">
        <f t="shared" si="101"/>
        <v>0</v>
      </c>
      <c r="DG291" s="11">
        <f t="shared" si="102"/>
        <v>0</v>
      </c>
      <c r="DH291" s="11">
        <f t="shared" si="103"/>
        <v>12000</v>
      </c>
      <c r="DI291" s="12">
        <f t="shared" si="104"/>
        <v>0</v>
      </c>
      <c r="DJ291" s="77">
        <f>+SUM(Tabla1[[#This Row],[EJECUTADO 01]:[EJECUTADO 06]])</f>
        <v>0</v>
      </c>
      <c r="DK291" s="77">
        <f>+Tabla1[[#This Row],[mto_devenga_01]]</f>
        <v>0</v>
      </c>
      <c r="DL291" s="285">
        <f>+Tabla1[[#This Row],[mto_devenga_02]]</f>
        <v>0</v>
      </c>
      <c r="DM291" s="285">
        <f>+Tabla1[[#This Row],[mto_devenga_03]]</f>
        <v>0</v>
      </c>
      <c r="DN291" s="286">
        <f>+Tabla1[[#This Row],[mto_devenga_04]]</f>
        <v>0</v>
      </c>
      <c r="DO291" s="285">
        <f>+Tabla1[[#This Row],[mto_devenga_05]]</f>
        <v>0</v>
      </c>
      <c r="DP291" s="76">
        <f>+Tabla1[[#This Row],[mto_devenga_06]]</f>
        <v>0</v>
      </c>
      <c r="DQ291" s="76">
        <f>+Tabla1[[#This Row],[mto_devenga_07]]</f>
        <v>0</v>
      </c>
      <c r="DR291" s="76">
        <f>+Tabla1[[#This Row],[mto_devenga_08]]</f>
        <v>0</v>
      </c>
      <c r="DS291" s="76">
        <f>+Tabla1[[#This Row],[mto_devenga_09]]</f>
        <v>0</v>
      </c>
      <c r="DT291" s="76">
        <f>IFERROR(VLOOKUP(Tabla1[[#This Row],[COD SE]],PF_OCTUBRE,14,0),"0")</f>
        <v>0</v>
      </c>
      <c r="DU291" s="76">
        <f>IFERROR(VLOOKUP(Tabla1[[#This Row],[COD SE]],PF_OCTUBRE,15,0),"0")</f>
        <v>0</v>
      </c>
      <c r="DV291" s="76">
        <f>IFERROR(VLOOKUP(Tabla1[[#This Row],[COD SE]],PF_OCTUBRE,16,0),"0")</f>
        <v>12000</v>
      </c>
      <c r="DW291" s="76">
        <f>+SUM(Tabla1[[#This Row],[EJECUTADO 01]:[PF DICIEMBRE
]])</f>
        <v>12000</v>
      </c>
      <c r="DX291" s="76">
        <f>IFERROR(VLOOKUP(Tabla1[[#This Row],[COD SE]],PF_OCTUBRE,18,0),"0")</f>
        <v>0</v>
      </c>
      <c r="DY291" s="76">
        <f>IFERROR(VLOOKUP(Tabla1[[#This Row],[COD SE]],PF_OCTUBRE,19,0),"0")</f>
        <v>0</v>
      </c>
      <c r="DZ291" s="76">
        <f>IFERROR(VLOOKUP(Tabla1[[#This Row],[COD SE]],PF_OCTUBRE,20,0),"0")</f>
        <v>0</v>
      </c>
      <c r="EA291" s="76">
        <f>+Tabla1[[#This Row],[TOTAL EJEC REAL]]+Tabla1[[#This Row],[SALDO FINAL]]</f>
        <v>12000</v>
      </c>
      <c r="EB291" s="76">
        <f>IFERROR(VLOOKUP(Tabla1[[#This Row],[COD SE]],PF_OCTUBRE,22,0),"0")</f>
        <v>12000</v>
      </c>
      <c r="EC291" s="76">
        <f>+IFERROR(VLOOKUP(Tabla1[[#This Row],[COD SE]],SALDO_ESC_2,7,0),0)</f>
        <v>0</v>
      </c>
      <c r="ED291" s="76">
        <f>+IFERROR(VLOOKUP(Tabla1[[#This Row],[COD SE]],SALDO_ESC_3,7,0),0)</f>
        <v>0</v>
      </c>
      <c r="EE291" s="76">
        <f>+Tabla1[[#This Row],[mto_pim]]-Tabla1[[#This Row],[TRANSF ESC2 ]]</f>
        <v>12000</v>
      </c>
      <c r="EF291" s="76">
        <f>+Tabla1[[#This Row],[mto_pim]]-Tabla1[[#This Row],[TRANFS ESC 3 ]]</f>
        <v>12000</v>
      </c>
      <c r="EG291" s="76">
        <f>+IFERROR(VLOOKUP(Tabla1[[#This Row],[COD SE]],HISTORICO,4,0),0)</f>
        <v>0</v>
      </c>
      <c r="EH291" s="76">
        <f>+IFERROR(VLOOKUP(Tabla1[[#This Row],[COD SE]],HISTORICO,5,0),0)</f>
        <v>0</v>
      </c>
      <c r="EI291" s="76">
        <f>+IFERROR(VLOOKUP(Tabla1[[#This Row],[COD SE]],HISTORICO,6,0),0)</f>
        <v>0</v>
      </c>
      <c r="EJ291" s="76">
        <f>+IFERROR(VLOOKUP(Tabla1[[#This Row],[COD SE]],HISTORICO,7,0),0)</f>
        <v>0</v>
      </c>
      <c r="EK291" s="76">
        <f>+IFERROR(VLOOKUP(Tabla1[[#This Row],[COD SE]],HISTORICO,8,0),0)</f>
        <v>0</v>
      </c>
      <c r="EL291" s="76">
        <f>+IFERROR(VLOOKUP(Tabla1[[#This Row],[COD SE]],HISTORICO,9,0),0)</f>
        <v>0</v>
      </c>
      <c r="EM291" s="76">
        <f>+IFERROR(VLOOKUP(Tabla1[[#This Row],[COD SE]],HISTORICO,10,0),0)</f>
        <v>0</v>
      </c>
      <c r="EN291" s="76">
        <f>+IFERROR(VLOOKUP(Tabla1[[#This Row],[COD SE]],HISTORICO,11,0),0)</f>
        <v>0</v>
      </c>
      <c r="EO291" s="76">
        <f>+IFERROR(VLOOKUP(Tabla1[[#This Row],[COD SE]],HISTORICO,12,0),0)</f>
        <v>0</v>
      </c>
      <c r="EP291" s="58">
        <f>+SUM(Tabla1[[#This Row],[EJECUTADO 01]:[EJECUTADO 03]])</f>
        <v>0</v>
      </c>
      <c r="EQ291" s="58">
        <f>+SUM(Tabla1[[#This Row],[EJECUTADO 04]:[EJECUTADO 06]])</f>
        <v>0</v>
      </c>
      <c r="ER291" s="58">
        <f>+SUM(Tabla1[[#This Row],[EJECUTADO 07]:[EJECUTADO 09]])</f>
        <v>0</v>
      </c>
      <c r="ES291" s="58">
        <f>+SUM(Tabla1[[#This Row],[PF OCTUBRE]:[PF DICIEMBRE
]])</f>
        <v>12000</v>
      </c>
      <c r="ET291" s="58">
        <f>+SUM(Tabla1[[#This Row],[EJECUTADO 01]:[EJECUTADO 09]])</f>
        <v>0</v>
      </c>
    </row>
    <row r="292" spans="1:150" x14ac:dyDescent="0.2">
      <c r="A292" s="369">
        <v>2025</v>
      </c>
      <c r="B292" s="369" t="s">
        <v>1969</v>
      </c>
      <c r="C292" s="369" t="s">
        <v>1970</v>
      </c>
      <c r="D292" s="369" t="s">
        <v>1971</v>
      </c>
      <c r="E292" s="369">
        <v>1650</v>
      </c>
      <c r="F292" s="369" t="s">
        <v>1601</v>
      </c>
      <c r="G292" s="369" t="s">
        <v>1999</v>
      </c>
      <c r="H292" s="369" t="s">
        <v>1606</v>
      </c>
      <c r="I292" s="369" t="s">
        <v>2000</v>
      </c>
      <c r="J292" s="369" t="s">
        <v>2067</v>
      </c>
      <c r="K292" s="369" t="s">
        <v>1975</v>
      </c>
      <c r="L292" s="369" t="s">
        <v>2034</v>
      </c>
      <c r="M292" s="369" t="s">
        <v>2035</v>
      </c>
      <c r="N292" s="369">
        <v>1</v>
      </c>
      <c r="O292" s="369" t="s">
        <v>2068</v>
      </c>
      <c r="P292" s="369" t="s">
        <v>2032</v>
      </c>
      <c r="Q292" s="369">
        <v>31</v>
      </c>
      <c r="R292" s="369">
        <v>0</v>
      </c>
      <c r="S292" s="369">
        <v>0</v>
      </c>
      <c r="T292" s="369">
        <v>0</v>
      </c>
      <c r="U292" s="369">
        <v>16</v>
      </c>
      <c r="V292" s="369" t="s">
        <v>1980</v>
      </c>
      <c r="W292" s="369" t="s">
        <v>1981</v>
      </c>
      <c r="X292" s="369" t="s">
        <v>1982</v>
      </c>
      <c r="Y292" s="369" t="s">
        <v>1983</v>
      </c>
      <c r="Z292" s="369" t="s">
        <v>1984</v>
      </c>
      <c r="AA292" s="369" t="s">
        <v>2004</v>
      </c>
      <c r="AB292" s="369" t="s">
        <v>1986</v>
      </c>
      <c r="AC292" s="369" t="s">
        <v>1672</v>
      </c>
      <c r="AD292" s="369" t="s">
        <v>1673</v>
      </c>
      <c r="AE292" s="369" t="s">
        <v>1678</v>
      </c>
      <c r="AF292" s="369" t="s">
        <v>1699</v>
      </c>
      <c r="AG292" s="369" t="s">
        <v>1700</v>
      </c>
      <c r="AH292" s="369">
        <v>60000</v>
      </c>
      <c r="AI292" s="369">
        <v>-60000</v>
      </c>
      <c r="AJ292" s="369">
        <v>0</v>
      </c>
      <c r="AK292" s="370">
        <v>0</v>
      </c>
      <c r="AL292" s="370">
        <v>0</v>
      </c>
      <c r="AM292" s="370">
        <v>0</v>
      </c>
      <c r="AN292" s="370">
        <v>0</v>
      </c>
      <c r="AO292" s="370">
        <v>0</v>
      </c>
      <c r="AP292" s="370">
        <v>0</v>
      </c>
      <c r="AQ292" s="370">
        <v>0</v>
      </c>
      <c r="AR292" s="370">
        <v>0</v>
      </c>
      <c r="AS292" s="370">
        <v>0</v>
      </c>
      <c r="AT292" s="370">
        <v>0</v>
      </c>
      <c r="AU292" s="370">
        <v>0</v>
      </c>
      <c r="AV292" s="370">
        <v>0</v>
      </c>
      <c r="AW292" s="370">
        <v>0</v>
      </c>
      <c r="AX292" s="370">
        <v>0</v>
      </c>
      <c r="AY292" s="370">
        <v>0</v>
      </c>
      <c r="AZ292" s="370">
        <v>0</v>
      </c>
      <c r="BA292" s="370">
        <v>0</v>
      </c>
      <c r="BB292" s="370">
        <v>0</v>
      </c>
      <c r="BC292" s="370">
        <v>0</v>
      </c>
      <c r="BD292" s="370">
        <v>0</v>
      </c>
      <c r="BE292" s="370">
        <v>0</v>
      </c>
      <c r="BF292" s="370">
        <v>0</v>
      </c>
      <c r="BG292" s="370">
        <v>0</v>
      </c>
      <c r="BH292" s="370">
        <v>0</v>
      </c>
      <c r="BI292" s="370">
        <v>0</v>
      </c>
      <c r="BJ292" s="370">
        <v>0</v>
      </c>
      <c r="BK292" s="370">
        <v>0</v>
      </c>
      <c r="BL292" s="370">
        <v>0</v>
      </c>
      <c r="BM292" s="370">
        <v>0</v>
      </c>
      <c r="BN292" s="370">
        <v>0</v>
      </c>
      <c r="BO292" s="370">
        <v>0</v>
      </c>
      <c r="BP292" s="370">
        <v>0</v>
      </c>
      <c r="BQ292" s="370">
        <v>0</v>
      </c>
      <c r="BR292" s="370">
        <v>0</v>
      </c>
      <c r="BS292" s="370">
        <v>0</v>
      </c>
      <c r="BT292" s="370">
        <v>0</v>
      </c>
      <c r="BU292" s="370">
        <v>0</v>
      </c>
      <c r="BV292" s="370">
        <v>0</v>
      </c>
      <c r="BW292" s="370">
        <v>0</v>
      </c>
      <c r="BX292" s="370">
        <v>0</v>
      </c>
      <c r="BY292" s="370">
        <v>0</v>
      </c>
      <c r="BZ292" s="370">
        <v>0</v>
      </c>
      <c r="CA292" s="370">
        <v>0</v>
      </c>
      <c r="CB292" s="370">
        <v>0</v>
      </c>
      <c r="CC292" s="370">
        <v>0</v>
      </c>
      <c r="CD292" s="370">
        <v>0</v>
      </c>
      <c r="CE292" s="370">
        <v>0</v>
      </c>
      <c r="CF292" s="370">
        <v>0</v>
      </c>
      <c r="CG292" s="370">
        <v>0</v>
      </c>
      <c r="CH292" s="370">
        <v>0</v>
      </c>
      <c r="CI292" s="48" t="s">
        <v>1987</v>
      </c>
      <c r="CJ292" s="48" t="s">
        <v>1991</v>
      </c>
      <c r="CK292" s="48" t="s">
        <v>1987</v>
      </c>
      <c r="CL292" s="48" t="s">
        <v>1989</v>
      </c>
      <c r="CM292" s="48" t="s">
        <v>2020</v>
      </c>
      <c r="CN292" s="48" t="s">
        <v>2012</v>
      </c>
      <c r="CO292" s="10" t="str">
        <f t="shared" si="96"/>
        <v>2.3.2.7.14.98</v>
      </c>
      <c r="CP292" s="10" t="str">
        <f>+VLOOKUP(Tabla1[[#This Row],[ESPECÍFICA]],CLASIFICADOR_,2,0)</f>
        <v>2.3.2.7.14.98 - OTROS SERVICIOS TÉCNICOS Y PROFESIONALES DESARROLLADOS POR PERSONAS NATURALES</v>
      </c>
      <c r="CQ292" s="10" t="str">
        <f>+VLOOKUP(Tabla1[[#This Row],[ESPECÍFICA]],CLASIFICADOR_,3,0)</f>
        <v>2.3.2.7 - SERVICIOS PROFESIONALES Y TECNICOS</v>
      </c>
      <c r="CR292" s="10" t="str">
        <f>+VLOOKUP(Tabla1[[#This Row],[ESPECÍFICA]],CLASIFICADOR_,4,0)</f>
        <v xml:space="preserve"> </v>
      </c>
      <c r="CS292" s="10">
        <f>+VLOOKUP(Tabla1[[#This Row],[ESPECÍFICA]],CLASIFICADOR_,5,0)</f>
        <v>0</v>
      </c>
      <c r="CT292" s="5" t="str">
        <f>+VLOOKUP(Tabla1[[#This Row],[ESPECÍFICA]],CLASIFICADOR_,6,0)</f>
        <v>N/R</v>
      </c>
      <c r="CU292" s="10" t="str">
        <f>+VLOOKUP(Tabla1[[#This Row],[ESPECÍFICA]],CLASIFICADOR_,7,0)</f>
        <v>N/R</v>
      </c>
      <c r="CV292" s="10">
        <f>+VLOOKUP(Tabla1[[#This Row],[ESPECÍFICA]],CLASIFICADOR_,8,0)</f>
        <v>0</v>
      </c>
      <c r="CW292" s="284" t="str">
        <f>+CONCATENATE("2.",Tabla1[[#This Row],[generica]])</f>
        <v>2.3.BIENES Y SERVICIOS</v>
      </c>
      <c r="CX292" s="10" t="str">
        <f t="shared" si="86"/>
        <v>0016-DETN</v>
      </c>
      <c r="CY292" s="5" t="str">
        <f t="shared" si="63"/>
        <v>0016-DETN (EX DAMER)</v>
      </c>
      <c r="CZ292" t="str">
        <f t="shared" si="87"/>
        <v>0016-DETN</v>
      </c>
      <c r="DA292" s="113" t="str">
        <f>+CONCATENATE(Tabla1[[#This Row],[CC COMPLETO]],Tabla1[[#This Row],[ESPECÍFICA]])</f>
        <v>0016-DETN2.3.2.7.14.98</v>
      </c>
      <c r="DB292" s="11">
        <f t="shared" si="97"/>
        <v>0</v>
      </c>
      <c r="DC292" s="11">
        <f t="shared" si="98"/>
        <v>0</v>
      </c>
      <c r="DD292" s="11">
        <f t="shared" si="99"/>
        <v>0</v>
      </c>
      <c r="DE292" s="11">
        <f t="shared" si="100"/>
        <v>0</v>
      </c>
      <c r="DF292" s="11">
        <f t="shared" si="101"/>
        <v>0</v>
      </c>
      <c r="DG292" s="11">
        <f t="shared" si="102"/>
        <v>0</v>
      </c>
      <c r="DH292" s="11">
        <f t="shared" si="103"/>
        <v>0</v>
      </c>
      <c r="DI292" s="12">
        <f t="shared" si="104"/>
        <v>0</v>
      </c>
      <c r="DJ292" s="77">
        <f>+SUM(Tabla1[[#This Row],[EJECUTADO 01]:[EJECUTADO 06]])</f>
        <v>0</v>
      </c>
      <c r="DK292" s="77">
        <f>+Tabla1[[#This Row],[mto_devenga_01]]</f>
        <v>0</v>
      </c>
      <c r="DL292" s="285">
        <f>+Tabla1[[#This Row],[mto_devenga_02]]</f>
        <v>0</v>
      </c>
      <c r="DM292" s="285">
        <f>+Tabla1[[#This Row],[mto_devenga_03]]</f>
        <v>0</v>
      </c>
      <c r="DN292" s="286">
        <f>+Tabla1[[#This Row],[mto_devenga_04]]</f>
        <v>0</v>
      </c>
      <c r="DO292" s="285">
        <f>+Tabla1[[#This Row],[mto_devenga_05]]</f>
        <v>0</v>
      </c>
      <c r="DP292" s="76">
        <f>+Tabla1[[#This Row],[mto_devenga_06]]</f>
        <v>0</v>
      </c>
      <c r="DQ292" s="76">
        <f>+Tabla1[[#This Row],[mto_devenga_07]]</f>
        <v>0</v>
      </c>
      <c r="DR292" s="76">
        <f>+Tabla1[[#This Row],[mto_devenga_08]]</f>
        <v>0</v>
      </c>
      <c r="DS292" s="76">
        <f>+Tabla1[[#This Row],[mto_devenga_09]]</f>
        <v>0</v>
      </c>
      <c r="DT292" s="76">
        <f>IFERROR(VLOOKUP(Tabla1[[#This Row],[COD SE]],PF_OCTUBRE,14,0),"0")</f>
        <v>0</v>
      </c>
      <c r="DU292" s="76">
        <f>IFERROR(VLOOKUP(Tabla1[[#This Row],[COD SE]],PF_OCTUBRE,15,0),"0")</f>
        <v>0</v>
      </c>
      <c r="DV292" s="76">
        <f>IFERROR(VLOOKUP(Tabla1[[#This Row],[COD SE]],PF_OCTUBRE,16,0),"0")</f>
        <v>0</v>
      </c>
      <c r="DW292" s="76">
        <f>+SUM(Tabla1[[#This Row],[EJECUTADO 01]:[PF DICIEMBRE
]])</f>
        <v>0</v>
      </c>
      <c r="DX292" s="76">
        <f>IFERROR(VLOOKUP(Tabla1[[#This Row],[COD SE]],PF_OCTUBRE,18,0),"0")</f>
        <v>0</v>
      </c>
      <c r="DY292" s="76">
        <f>IFERROR(VLOOKUP(Tabla1[[#This Row],[COD SE]],PF_OCTUBRE,19,0),"0")</f>
        <v>0</v>
      </c>
      <c r="DZ292" s="76">
        <f>IFERROR(VLOOKUP(Tabla1[[#This Row],[COD SE]],PF_OCTUBRE,20,0),"0")</f>
        <v>0</v>
      </c>
      <c r="EA292" s="76">
        <f>+Tabla1[[#This Row],[TOTAL EJEC REAL]]+Tabla1[[#This Row],[SALDO FINAL]]</f>
        <v>0</v>
      </c>
      <c r="EB292" s="76">
        <f>IFERROR(VLOOKUP(Tabla1[[#This Row],[COD SE]],PF_OCTUBRE,22,0),"0")</f>
        <v>0</v>
      </c>
      <c r="EC292" s="76">
        <f>+IFERROR(VLOOKUP(Tabla1[[#This Row],[COD SE]],SALDO_ESC_2,7,0),0)</f>
        <v>0</v>
      </c>
      <c r="ED292" s="76">
        <f>+IFERROR(VLOOKUP(Tabla1[[#This Row],[COD SE]],SALDO_ESC_3,7,0),0)</f>
        <v>0</v>
      </c>
      <c r="EE292" s="76">
        <f>+Tabla1[[#This Row],[mto_pim]]-Tabla1[[#This Row],[TRANSF ESC2 ]]</f>
        <v>0</v>
      </c>
      <c r="EF292" s="76">
        <f>+Tabla1[[#This Row],[mto_pim]]-Tabla1[[#This Row],[TRANFS ESC 3 ]]</f>
        <v>0</v>
      </c>
      <c r="EG292" s="76">
        <f>+IFERROR(VLOOKUP(Tabla1[[#This Row],[COD SE]],HISTORICO,4,0),0)</f>
        <v>0</v>
      </c>
      <c r="EH292" s="76">
        <f>+IFERROR(VLOOKUP(Tabla1[[#This Row],[COD SE]],HISTORICO,5,0),0)</f>
        <v>0</v>
      </c>
      <c r="EI292" s="76">
        <f>+IFERROR(VLOOKUP(Tabla1[[#This Row],[COD SE]],HISTORICO,6,0),0)</f>
        <v>0</v>
      </c>
      <c r="EJ292" s="76">
        <f>+IFERROR(VLOOKUP(Tabla1[[#This Row],[COD SE]],HISTORICO,7,0),0)</f>
        <v>0</v>
      </c>
      <c r="EK292" s="76">
        <f>+IFERROR(VLOOKUP(Tabla1[[#This Row],[COD SE]],HISTORICO,8,0),0)</f>
        <v>0</v>
      </c>
      <c r="EL292" s="76">
        <f>+IFERROR(VLOOKUP(Tabla1[[#This Row],[COD SE]],HISTORICO,9,0),0)</f>
        <v>0</v>
      </c>
      <c r="EM292" s="76">
        <f>+IFERROR(VLOOKUP(Tabla1[[#This Row],[COD SE]],HISTORICO,10,0),0)</f>
        <v>0</v>
      </c>
      <c r="EN292" s="76">
        <f>+IFERROR(VLOOKUP(Tabla1[[#This Row],[COD SE]],HISTORICO,11,0),0)</f>
        <v>0</v>
      </c>
      <c r="EO292" s="76">
        <f>+IFERROR(VLOOKUP(Tabla1[[#This Row],[COD SE]],HISTORICO,12,0),0)</f>
        <v>0</v>
      </c>
      <c r="EP292" s="58">
        <f>+SUM(Tabla1[[#This Row],[EJECUTADO 01]:[EJECUTADO 03]])</f>
        <v>0</v>
      </c>
      <c r="EQ292" s="58">
        <f>+SUM(Tabla1[[#This Row],[EJECUTADO 04]:[EJECUTADO 06]])</f>
        <v>0</v>
      </c>
      <c r="ER292" s="58">
        <f>+SUM(Tabla1[[#This Row],[EJECUTADO 07]:[EJECUTADO 09]])</f>
        <v>0</v>
      </c>
      <c r="ES292" s="58">
        <f>+SUM(Tabla1[[#This Row],[PF OCTUBRE]:[PF DICIEMBRE
]])</f>
        <v>0</v>
      </c>
      <c r="ET292" s="58">
        <f>+SUM(Tabla1[[#This Row],[EJECUTADO 01]:[EJECUTADO 09]])</f>
        <v>0</v>
      </c>
    </row>
    <row r="293" spans="1:150" x14ac:dyDescent="0.2">
      <c r="A293" s="369">
        <v>2025</v>
      </c>
      <c r="B293" s="369" t="s">
        <v>1969</v>
      </c>
      <c r="C293" s="369" t="s">
        <v>1970</v>
      </c>
      <c r="D293" s="369" t="s">
        <v>1971</v>
      </c>
      <c r="E293" s="369">
        <v>1650</v>
      </c>
      <c r="F293" s="369" t="s">
        <v>1601</v>
      </c>
      <c r="G293" s="369" t="s">
        <v>1999</v>
      </c>
      <c r="H293" s="369" t="s">
        <v>1606</v>
      </c>
      <c r="I293" s="369" t="s">
        <v>2000</v>
      </c>
      <c r="J293" s="369" t="s">
        <v>2067</v>
      </c>
      <c r="K293" s="369" t="s">
        <v>1975</v>
      </c>
      <c r="L293" s="369" t="s">
        <v>2034</v>
      </c>
      <c r="M293" s="369" t="s">
        <v>2035</v>
      </c>
      <c r="N293" s="369">
        <v>1</v>
      </c>
      <c r="O293" s="369" t="s">
        <v>2068</v>
      </c>
      <c r="P293" s="369" t="s">
        <v>2032</v>
      </c>
      <c r="Q293" s="369">
        <v>31</v>
      </c>
      <c r="R293" s="369">
        <v>0</v>
      </c>
      <c r="S293" s="369">
        <v>0</v>
      </c>
      <c r="T293" s="369">
        <v>0</v>
      </c>
      <c r="U293" s="369">
        <v>16</v>
      </c>
      <c r="V293" s="369" t="s">
        <v>1980</v>
      </c>
      <c r="W293" s="369" t="s">
        <v>1981</v>
      </c>
      <c r="X293" s="369" t="s">
        <v>1982</v>
      </c>
      <c r="Y293" s="369" t="s">
        <v>1983</v>
      </c>
      <c r="Z293" s="369" t="s">
        <v>1984</v>
      </c>
      <c r="AA293" s="369" t="s">
        <v>2004</v>
      </c>
      <c r="AB293" s="369" t="s">
        <v>1986</v>
      </c>
      <c r="AC293" s="369" t="s">
        <v>1656</v>
      </c>
      <c r="AD293" s="369" t="s">
        <v>1657</v>
      </c>
      <c r="AE293" s="369" t="s">
        <v>1658</v>
      </c>
      <c r="AF293" s="369" t="s">
        <v>1658</v>
      </c>
      <c r="AG293" s="369" t="s">
        <v>1659</v>
      </c>
      <c r="AH293" s="369">
        <v>0</v>
      </c>
      <c r="AI293" s="369">
        <v>126637</v>
      </c>
      <c r="AJ293" s="369">
        <v>126637</v>
      </c>
      <c r="AK293" s="370">
        <v>37414</v>
      </c>
      <c r="AL293" s="370">
        <v>33049.279999999999</v>
      </c>
      <c r="AM293" s="370">
        <v>0</v>
      </c>
      <c r="AN293" s="370">
        <v>0</v>
      </c>
      <c r="AO293" s="370">
        <v>0</v>
      </c>
      <c r="AP293" s="370">
        <v>0</v>
      </c>
      <c r="AQ293" s="370">
        <v>0</v>
      </c>
      <c r="AR293" s="370">
        <v>0</v>
      </c>
      <c r="AS293" s="370">
        <v>14342.14</v>
      </c>
      <c r="AT293" s="370">
        <v>18707.14</v>
      </c>
      <c r="AU293" s="370">
        <v>0</v>
      </c>
      <c r="AV293" s="370">
        <v>0</v>
      </c>
      <c r="AW293" s="370">
        <v>0</v>
      </c>
      <c r="AX293" s="370">
        <v>0</v>
      </c>
      <c r="AY293" s="370">
        <v>0</v>
      </c>
      <c r="AZ293" s="370">
        <v>0</v>
      </c>
      <c r="BA293" s="370">
        <v>0</v>
      </c>
      <c r="BB293" s="370">
        <v>0</v>
      </c>
      <c r="BC293" s="370">
        <v>0</v>
      </c>
      <c r="BD293" s="370">
        <v>0</v>
      </c>
      <c r="BE293" s="370">
        <v>14342.14</v>
      </c>
      <c r="BF293" s="370">
        <v>18707.14</v>
      </c>
      <c r="BG293" s="370">
        <v>0</v>
      </c>
      <c r="BH293" s="370">
        <v>0</v>
      </c>
      <c r="BI293" s="370">
        <v>0</v>
      </c>
      <c r="BJ293" s="370">
        <v>0</v>
      </c>
      <c r="BK293" s="370">
        <v>0</v>
      </c>
      <c r="BL293" s="370">
        <v>0</v>
      </c>
      <c r="BM293" s="370">
        <v>0</v>
      </c>
      <c r="BN293" s="370">
        <v>0</v>
      </c>
      <c r="BO293" s="370">
        <v>0</v>
      </c>
      <c r="BP293" s="370">
        <v>0</v>
      </c>
      <c r="BQ293" s="370">
        <v>14342.14</v>
      </c>
      <c r="BR293" s="370">
        <v>18707.14</v>
      </c>
      <c r="BS293" s="370">
        <v>0</v>
      </c>
      <c r="BT293" s="370">
        <v>0</v>
      </c>
      <c r="BU293" s="370">
        <v>0</v>
      </c>
      <c r="BV293" s="370">
        <v>0</v>
      </c>
      <c r="BW293" s="370">
        <v>0</v>
      </c>
      <c r="BX293" s="370">
        <v>0</v>
      </c>
      <c r="BY293" s="370">
        <v>0</v>
      </c>
      <c r="BZ293" s="370">
        <v>0</v>
      </c>
      <c r="CA293" s="370">
        <v>0</v>
      </c>
      <c r="CB293" s="370">
        <v>0</v>
      </c>
      <c r="CC293" s="370">
        <v>14342.14</v>
      </c>
      <c r="CD293" s="370">
        <v>18707.14</v>
      </c>
      <c r="CE293" s="370">
        <v>0</v>
      </c>
      <c r="CF293" s="370">
        <v>0</v>
      </c>
      <c r="CG293" s="370">
        <v>0</v>
      </c>
      <c r="CH293" s="370">
        <v>0</v>
      </c>
      <c r="CI293" s="48" t="s">
        <v>1987</v>
      </c>
      <c r="CJ293" s="48" t="s">
        <v>1990</v>
      </c>
      <c r="CK293" s="48" t="s">
        <v>1990</v>
      </c>
      <c r="CL293" s="48" t="s">
        <v>1990</v>
      </c>
      <c r="CM293" s="48" t="s">
        <v>1990</v>
      </c>
      <c r="CN293" s="48" t="s">
        <v>1992</v>
      </c>
      <c r="CO293" s="10" t="str">
        <f t="shared" si="96"/>
        <v>2.1.1.1.1.8</v>
      </c>
      <c r="CP293" s="10" t="str">
        <f>+VLOOKUP(Tabla1[[#This Row],[ESPECÍFICA]],CLASIFICADOR_,2,0)</f>
        <v>2.1.1.1.1.8 - PERSONAL DE LA LEY SERVIR (RÉGIMEN DEL SERVICIO CIVIL)</v>
      </c>
      <c r="CQ293" s="10" t="str">
        <f>+VLOOKUP(Tabla1[[#This Row],[ESPECÍFICA]],CLASIFICADOR_,3,0)</f>
        <v>02.SERVIR</v>
      </c>
      <c r="CR293" s="10" t="str">
        <f>+VLOOKUP(Tabla1[[#This Row],[ESPECÍFICA]],CLASIFICADOR_,4,0)</f>
        <v xml:space="preserve"> </v>
      </c>
      <c r="CS293" s="10">
        <f>+VLOOKUP(Tabla1[[#This Row],[ESPECÍFICA]],CLASIFICADOR_,5,0)</f>
        <v>0</v>
      </c>
      <c r="CT293" s="5" t="str">
        <f>+VLOOKUP(Tabla1[[#This Row],[ESPECÍFICA]],CLASIFICADOR_,6,0)</f>
        <v>N/R</v>
      </c>
      <c r="CU293" s="10" t="str">
        <f>+VLOOKUP(Tabla1[[#This Row],[ESPECÍFICA]],CLASIFICADOR_,7,0)</f>
        <v>N/R</v>
      </c>
      <c r="CV293" s="10">
        <f>+VLOOKUP(Tabla1[[#This Row],[ESPECÍFICA]],CLASIFICADOR_,8,0)</f>
        <v>0</v>
      </c>
      <c r="CW293" s="284" t="str">
        <f>+CONCATENATE("2.",Tabla1[[#This Row],[generica]])</f>
        <v>2.1.PERSONAL Y OBLIGACIONES SOCIALES</v>
      </c>
      <c r="CX293" s="10" t="str">
        <f t="shared" si="86"/>
        <v>0016-DETN</v>
      </c>
      <c r="CY293" s="5" t="str">
        <f t="shared" si="63"/>
        <v>0016-DETN (EX DAMER)</v>
      </c>
      <c r="CZ293" t="str">
        <f t="shared" si="87"/>
        <v>0016-DETN</v>
      </c>
      <c r="DA293" s="113" t="str">
        <f>+CONCATENATE(Tabla1[[#This Row],[CC COMPLETO]],Tabla1[[#This Row],[ESPECÍFICA]])</f>
        <v>0016-DETN2.1.1.1.1.8</v>
      </c>
      <c r="DB293" s="11">
        <f t="shared" si="97"/>
        <v>33049.279999999999</v>
      </c>
      <c r="DC293" s="11">
        <f t="shared" si="98"/>
        <v>33049.279999999999</v>
      </c>
      <c r="DD293" s="11">
        <f t="shared" si="99"/>
        <v>33049.279999999999</v>
      </c>
      <c r="DE293" s="11">
        <f t="shared" si="100"/>
        <v>89223</v>
      </c>
      <c r="DF293" s="11">
        <f t="shared" si="101"/>
        <v>4364.7200000000012</v>
      </c>
      <c r="DG293" s="11">
        <f t="shared" si="102"/>
        <v>0</v>
      </c>
      <c r="DH293" s="11">
        <f t="shared" si="103"/>
        <v>93587.72</v>
      </c>
      <c r="DI293" s="12">
        <f t="shared" si="104"/>
        <v>0</v>
      </c>
      <c r="DJ293" s="77">
        <f>+SUM(Tabla1[[#This Row],[EJECUTADO 01]:[EJECUTADO 06]])</f>
        <v>0</v>
      </c>
      <c r="DK293" s="77">
        <f>+Tabla1[[#This Row],[mto_devenga_01]]</f>
        <v>0</v>
      </c>
      <c r="DL293" s="285">
        <f>+Tabla1[[#This Row],[mto_devenga_02]]</f>
        <v>0</v>
      </c>
      <c r="DM293" s="285">
        <f>+Tabla1[[#This Row],[mto_devenga_03]]</f>
        <v>0</v>
      </c>
      <c r="DN293" s="286">
        <f>+Tabla1[[#This Row],[mto_devenga_04]]</f>
        <v>0</v>
      </c>
      <c r="DO293" s="285">
        <f>+Tabla1[[#This Row],[mto_devenga_05]]</f>
        <v>0</v>
      </c>
      <c r="DP293" s="76">
        <f>+Tabla1[[#This Row],[mto_devenga_06]]</f>
        <v>0</v>
      </c>
      <c r="DQ293" s="76">
        <f>+Tabla1[[#This Row],[mto_devenga_07]]</f>
        <v>14342.14</v>
      </c>
      <c r="DR293" s="76">
        <f>+Tabla1[[#This Row],[mto_devenga_08]]</f>
        <v>18707.14</v>
      </c>
      <c r="DS293" s="76">
        <f>+Tabla1[[#This Row],[mto_devenga_09]]</f>
        <v>0</v>
      </c>
      <c r="DT293" s="76">
        <f>IFERROR(VLOOKUP(Tabla1[[#This Row],[COD SE]],PF_OCTUBRE,14,0),"0")</f>
        <v>0</v>
      </c>
      <c r="DU293" s="76">
        <f>IFERROR(VLOOKUP(Tabla1[[#This Row],[COD SE]],PF_OCTUBRE,15,0),"0")</f>
        <v>0</v>
      </c>
      <c r="DV293" s="76">
        <f>IFERROR(VLOOKUP(Tabla1[[#This Row],[COD SE]],PF_OCTUBRE,16,0),"0")</f>
        <v>0</v>
      </c>
      <c r="DW293" s="76">
        <f>+SUM(Tabla1[[#This Row],[EJECUTADO 01]:[PF DICIEMBRE
]])</f>
        <v>33049.279999999999</v>
      </c>
      <c r="DX293" s="76">
        <f>IFERROR(VLOOKUP(Tabla1[[#This Row],[COD SE]],PF_OCTUBRE,18,0),"0")</f>
        <v>0</v>
      </c>
      <c r="DY293" s="76">
        <f>IFERROR(VLOOKUP(Tabla1[[#This Row],[COD SE]],PF_OCTUBRE,19,0),"0")</f>
        <v>116607.72</v>
      </c>
      <c r="DZ293" s="76">
        <f>IFERROR(VLOOKUP(Tabla1[[#This Row],[COD SE]],PF_OCTUBRE,20,0),"0")</f>
        <v>116607.72</v>
      </c>
      <c r="EA293" s="76">
        <f>+Tabla1[[#This Row],[TOTAL EJEC REAL]]+Tabla1[[#This Row],[SALDO FINAL]]</f>
        <v>149657</v>
      </c>
      <c r="EB293" s="76">
        <f>IFERROR(VLOOKUP(Tabla1[[#This Row],[COD SE]],PF_OCTUBRE,22,0),"0")</f>
        <v>116607.72</v>
      </c>
      <c r="EC293" s="76">
        <f>+IFERROR(VLOOKUP(Tabla1[[#This Row],[COD SE]],SALDO_ESC_2,7,0),0)</f>
        <v>0</v>
      </c>
      <c r="ED293" s="76">
        <f>+IFERROR(VLOOKUP(Tabla1[[#This Row],[COD SE]],SALDO_ESC_3,7,0),0)</f>
        <v>116607.72</v>
      </c>
      <c r="EE293" s="76">
        <f>+Tabla1[[#This Row],[mto_pim]]-Tabla1[[#This Row],[TRANSF ESC2 ]]</f>
        <v>126637</v>
      </c>
      <c r="EF293" s="76">
        <f>+Tabla1[[#This Row],[mto_pim]]-Tabla1[[#This Row],[TRANFS ESC 3 ]]</f>
        <v>10029.279999999999</v>
      </c>
      <c r="EG293" s="76">
        <f>+IFERROR(VLOOKUP(Tabla1[[#This Row],[COD SE]],HISTORICO,4,0),0)</f>
        <v>0</v>
      </c>
      <c r="EH293" s="76">
        <f>+IFERROR(VLOOKUP(Tabla1[[#This Row],[COD SE]],HISTORICO,5,0),0)</f>
        <v>0</v>
      </c>
      <c r="EI293" s="76">
        <f>+IFERROR(VLOOKUP(Tabla1[[#This Row],[COD SE]],HISTORICO,6,0),0)</f>
        <v>0</v>
      </c>
      <c r="EJ293" s="76">
        <f>+IFERROR(VLOOKUP(Tabla1[[#This Row],[COD SE]],HISTORICO,7,0),0)</f>
        <v>0</v>
      </c>
      <c r="EK293" s="76">
        <f>+IFERROR(VLOOKUP(Tabla1[[#This Row],[COD SE]],HISTORICO,8,0),0)</f>
        <v>0</v>
      </c>
      <c r="EL293" s="76">
        <f>+IFERROR(VLOOKUP(Tabla1[[#This Row],[COD SE]],HISTORICO,9,0),0)</f>
        <v>0</v>
      </c>
      <c r="EM293" s="76">
        <f>+IFERROR(VLOOKUP(Tabla1[[#This Row],[COD SE]],HISTORICO,10,0),0)</f>
        <v>13718.56</v>
      </c>
      <c r="EN293" s="76">
        <f>+IFERROR(VLOOKUP(Tabla1[[#This Row],[COD SE]],HISTORICO,11,0),0)</f>
        <v>18707.14</v>
      </c>
      <c r="EO293" s="76">
        <f>+IFERROR(VLOOKUP(Tabla1[[#This Row],[COD SE]],HISTORICO,12,0),0)</f>
        <v>0</v>
      </c>
      <c r="EP293" s="58">
        <f>+SUM(Tabla1[[#This Row],[EJECUTADO 01]:[EJECUTADO 03]])</f>
        <v>0</v>
      </c>
      <c r="EQ293" s="58">
        <f>+SUM(Tabla1[[#This Row],[EJECUTADO 04]:[EJECUTADO 06]])</f>
        <v>0</v>
      </c>
      <c r="ER293" s="58">
        <f>+SUM(Tabla1[[#This Row],[EJECUTADO 07]:[EJECUTADO 09]])</f>
        <v>33049.279999999999</v>
      </c>
      <c r="ES293" s="58">
        <f>+SUM(Tabla1[[#This Row],[PF OCTUBRE]:[PF DICIEMBRE
]])</f>
        <v>0</v>
      </c>
      <c r="ET293" s="58">
        <f>+SUM(Tabla1[[#This Row],[EJECUTADO 01]:[EJECUTADO 09]])</f>
        <v>33049.279999999999</v>
      </c>
    </row>
    <row r="294" spans="1:150" x14ac:dyDescent="0.2">
      <c r="A294" s="369">
        <v>2025</v>
      </c>
      <c r="B294" s="369" t="s">
        <v>1969</v>
      </c>
      <c r="C294" s="369" t="s">
        <v>1970</v>
      </c>
      <c r="D294" s="369" t="s">
        <v>1971</v>
      </c>
      <c r="E294" s="369">
        <v>1650</v>
      </c>
      <c r="F294" s="369" t="s">
        <v>1601</v>
      </c>
      <c r="G294" s="369" t="s">
        <v>1999</v>
      </c>
      <c r="H294" s="369" t="s">
        <v>1606</v>
      </c>
      <c r="I294" s="369" t="s">
        <v>2000</v>
      </c>
      <c r="J294" s="369" t="s">
        <v>2067</v>
      </c>
      <c r="K294" s="369" t="s">
        <v>1975</v>
      </c>
      <c r="L294" s="369" t="s">
        <v>2034</v>
      </c>
      <c r="M294" s="369" t="s">
        <v>2035</v>
      </c>
      <c r="N294" s="369">
        <v>1</v>
      </c>
      <c r="O294" s="369" t="s">
        <v>2068</v>
      </c>
      <c r="P294" s="369" t="s">
        <v>2032</v>
      </c>
      <c r="Q294" s="369">
        <v>31</v>
      </c>
      <c r="R294" s="369">
        <v>0</v>
      </c>
      <c r="S294" s="369">
        <v>0</v>
      </c>
      <c r="T294" s="369">
        <v>0</v>
      </c>
      <c r="U294" s="369">
        <v>16</v>
      </c>
      <c r="V294" s="369" t="s">
        <v>1980</v>
      </c>
      <c r="W294" s="369" t="s">
        <v>1981</v>
      </c>
      <c r="X294" s="369" t="s">
        <v>1982</v>
      </c>
      <c r="Y294" s="369" t="s">
        <v>1983</v>
      </c>
      <c r="Z294" s="369" t="s">
        <v>1984</v>
      </c>
      <c r="AA294" s="369" t="s">
        <v>2004</v>
      </c>
      <c r="AB294" s="369" t="s">
        <v>1986</v>
      </c>
      <c r="AC294" s="369" t="s">
        <v>1656</v>
      </c>
      <c r="AD294" s="369" t="s">
        <v>2006</v>
      </c>
      <c r="AE294" s="369" t="s">
        <v>2007</v>
      </c>
      <c r="AF294" s="369" t="s">
        <v>2007</v>
      </c>
      <c r="AG294" s="369" t="s">
        <v>2008</v>
      </c>
      <c r="AH294" s="369">
        <v>0</v>
      </c>
      <c r="AI294" s="369">
        <v>0</v>
      </c>
      <c r="AJ294" s="369">
        <v>0</v>
      </c>
      <c r="AK294" s="370">
        <v>0</v>
      </c>
      <c r="AL294" s="370">
        <v>0</v>
      </c>
      <c r="AM294" s="370">
        <v>0</v>
      </c>
      <c r="AN294" s="370">
        <v>0</v>
      </c>
      <c r="AO294" s="370">
        <v>0</v>
      </c>
      <c r="AP294" s="370">
        <v>0</v>
      </c>
      <c r="AQ294" s="370">
        <v>0</v>
      </c>
      <c r="AR294" s="370">
        <v>0</v>
      </c>
      <c r="AS294" s="370">
        <v>0</v>
      </c>
      <c r="AT294" s="370">
        <v>0</v>
      </c>
      <c r="AU294" s="370">
        <v>0</v>
      </c>
      <c r="AV294" s="370">
        <v>0</v>
      </c>
      <c r="AW294" s="370">
        <v>0</v>
      </c>
      <c r="AX294" s="370">
        <v>0</v>
      </c>
      <c r="AY294" s="370">
        <v>0</v>
      </c>
      <c r="AZ294" s="370">
        <v>0</v>
      </c>
      <c r="BA294" s="370">
        <v>0</v>
      </c>
      <c r="BB294" s="370">
        <v>0</v>
      </c>
      <c r="BC294" s="370">
        <v>0</v>
      </c>
      <c r="BD294" s="370">
        <v>0</v>
      </c>
      <c r="BE294" s="370">
        <v>0</v>
      </c>
      <c r="BF294" s="370">
        <v>0</v>
      </c>
      <c r="BG294" s="370">
        <v>0</v>
      </c>
      <c r="BH294" s="370">
        <v>0</v>
      </c>
      <c r="BI294" s="370">
        <v>0</v>
      </c>
      <c r="BJ294" s="370">
        <v>0</v>
      </c>
      <c r="BK294" s="370">
        <v>0</v>
      </c>
      <c r="BL294" s="370">
        <v>0</v>
      </c>
      <c r="BM294" s="370">
        <v>0</v>
      </c>
      <c r="BN294" s="370">
        <v>0</v>
      </c>
      <c r="BO294" s="370">
        <v>0</v>
      </c>
      <c r="BP294" s="370">
        <v>0</v>
      </c>
      <c r="BQ294" s="370">
        <v>0</v>
      </c>
      <c r="BR294" s="370">
        <v>0</v>
      </c>
      <c r="BS294" s="370">
        <v>0</v>
      </c>
      <c r="BT294" s="370">
        <v>0</v>
      </c>
      <c r="BU294" s="370">
        <v>0</v>
      </c>
      <c r="BV294" s="370">
        <v>0</v>
      </c>
      <c r="BW294" s="370">
        <v>0</v>
      </c>
      <c r="BX294" s="370">
        <v>0</v>
      </c>
      <c r="BY294" s="370">
        <v>0</v>
      </c>
      <c r="BZ294" s="370">
        <v>0</v>
      </c>
      <c r="CA294" s="370">
        <v>0</v>
      </c>
      <c r="CB294" s="370">
        <v>0</v>
      </c>
      <c r="CC294" s="370">
        <v>0</v>
      </c>
      <c r="CD294" s="370">
        <v>0</v>
      </c>
      <c r="CE294" s="370">
        <v>0</v>
      </c>
      <c r="CF294" s="370">
        <v>0</v>
      </c>
      <c r="CG294" s="370">
        <v>0</v>
      </c>
      <c r="CH294" s="370">
        <v>0</v>
      </c>
      <c r="CI294" s="48" t="s">
        <v>1987</v>
      </c>
      <c r="CJ294" s="48" t="s">
        <v>1990</v>
      </c>
      <c r="CK294" s="48" t="s">
        <v>1993</v>
      </c>
      <c r="CL294" s="48" t="s">
        <v>1990</v>
      </c>
      <c r="CM294" s="48" t="s">
        <v>1990</v>
      </c>
      <c r="CN294" s="48" t="s">
        <v>1988</v>
      </c>
      <c r="CO294" s="10" t="str">
        <f t="shared" si="96"/>
        <v>2.1.4.1.1.6</v>
      </c>
      <c r="CP294" s="10" t="str">
        <f>+VLOOKUP(Tabla1[[#This Row],[ESPECÍFICA]],CLASIFICADOR_,2,0)</f>
        <v>2.1.4.1.1.6 - COMPENSACION VACACIONAL (VACACIONES TRUNCAS) AL PERSONAL ACTIVO</v>
      </c>
      <c r="CQ294" s="10" t="str">
        <f>+VLOOKUP(Tabla1[[#This Row],[ESPECÍFICA]],CLASIFICADOR_,3,0)</f>
        <v>02.SERVIR</v>
      </c>
      <c r="CR294" s="10" t="str">
        <f>+VLOOKUP(Tabla1[[#This Row],[ESPECÍFICA]],CLASIFICADOR_,4,0)</f>
        <v xml:space="preserve"> </v>
      </c>
      <c r="CS294" s="10">
        <f>+VLOOKUP(Tabla1[[#This Row],[ESPECÍFICA]],CLASIFICADOR_,5,0)</f>
        <v>0</v>
      </c>
      <c r="CT294" s="5" t="str">
        <f>+VLOOKUP(Tabla1[[#This Row],[ESPECÍFICA]],CLASIFICADOR_,6,0)</f>
        <v>N/R</v>
      </c>
      <c r="CU294" s="10" t="str">
        <f>+VLOOKUP(Tabla1[[#This Row],[ESPECÍFICA]],CLASIFICADOR_,7,0)</f>
        <v>N/R</v>
      </c>
      <c r="CV294" s="10">
        <f>+VLOOKUP(Tabla1[[#This Row],[ESPECÍFICA]],CLASIFICADOR_,8,0)</f>
        <v>0</v>
      </c>
      <c r="CW294" s="284" t="str">
        <f>+CONCATENATE("2.",Tabla1[[#This Row],[generica]])</f>
        <v>2.1.PERSONAL Y OBLIGACIONES SOCIALES</v>
      </c>
      <c r="CX294" s="10" t="str">
        <f t="shared" si="86"/>
        <v>0016-DETN</v>
      </c>
      <c r="CY294" s="5" t="str">
        <f t="shared" si="63"/>
        <v>0016-DETN (EX DAMER)</v>
      </c>
      <c r="CZ294" t="str">
        <f t="shared" si="87"/>
        <v>0016-DETN</v>
      </c>
      <c r="DA294" s="113" t="str">
        <f>+CONCATENATE(Tabla1[[#This Row],[CC COMPLETO]],Tabla1[[#This Row],[ESPECÍFICA]])</f>
        <v>0016-DETN2.1.4.1.1.6</v>
      </c>
      <c r="DB294" s="11">
        <f t="shared" si="97"/>
        <v>0</v>
      </c>
      <c r="DC294" s="11">
        <f t="shared" si="98"/>
        <v>0</v>
      </c>
      <c r="DD294" s="11">
        <f t="shared" si="99"/>
        <v>0</v>
      </c>
      <c r="DE294" s="11">
        <f t="shared" si="100"/>
        <v>0</v>
      </c>
      <c r="DF294" s="11">
        <f t="shared" si="101"/>
        <v>0</v>
      </c>
      <c r="DG294" s="11">
        <f t="shared" si="102"/>
        <v>0</v>
      </c>
      <c r="DH294" s="11">
        <f t="shared" si="103"/>
        <v>0</v>
      </c>
      <c r="DI294" s="12">
        <f t="shared" si="104"/>
        <v>0</v>
      </c>
      <c r="DJ294" s="77">
        <f>+SUM(Tabla1[[#This Row],[EJECUTADO 01]:[EJECUTADO 06]])</f>
        <v>0</v>
      </c>
      <c r="DK294" s="77">
        <f>+Tabla1[[#This Row],[mto_devenga_01]]</f>
        <v>0</v>
      </c>
      <c r="DL294" s="285">
        <f>+Tabla1[[#This Row],[mto_devenga_02]]</f>
        <v>0</v>
      </c>
      <c r="DM294" s="285">
        <f>+Tabla1[[#This Row],[mto_devenga_03]]</f>
        <v>0</v>
      </c>
      <c r="DN294" s="286">
        <f>+Tabla1[[#This Row],[mto_devenga_04]]</f>
        <v>0</v>
      </c>
      <c r="DO294" s="285">
        <f>+Tabla1[[#This Row],[mto_devenga_05]]</f>
        <v>0</v>
      </c>
      <c r="DP294" s="76">
        <f>+Tabla1[[#This Row],[mto_devenga_06]]</f>
        <v>0</v>
      </c>
      <c r="DQ294" s="76">
        <f>+Tabla1[[#This Row],[mto_devenga_07]]</f>
        <v>0</v>
      </c>
      <c r="DR294" s="76">
        <f>+Tabla1[[#This Row],[mto_devenga_08]]</f>
        <v>0</v>
      </c>
      <c r="DS294" s="76">
        <f>+Tabla1[[#This Row],[mto_devenga_09]]</f>
        <v>0</v>
      </c>
      <c r="DT294" s="76" t="str">
        <f>IFERROR(VLOOKUP(Tabla1[[#This Row],[COD SE]],PF_OCTUBRE,14,0),"0")</f>
        <v>0</v>
      </c>
      <c r="DU294" s="76" t="str">
        <f>IFERROR(VLOOKUP(Tabla1[[#This Row],[COD SE]],PF_OCTUBRE,15,0),"0")</f>
        <v>0</v>
      </c>
      <c r="DV294" s="76" t="str">
        <f>IFERROR(VLOOKUP(Tabla1[[#This Row],[COD SE]],PF_OCTUBRE,16,0),"0")</f>
        <v>0</v>
      </c>
      <c r="DW294" s="76">
        <f>+SUM(Tabla1[[#This Row],[EJECUTADO 01]:[PF DICIEMBRE
]])</f>
        <v>0</v>
      </c>
      <c r="DX294" s="76" t="str">
        <f>IFERROR(VLOOKUP(Tabla1[[#This Row],[COD SE]],PF_OCTUBRE,18,0),"0")</f>
        <v>0</v>
      </c>
      <c r="DY294" s="76" t="str">
        <f>IFERROR(VLOOKUP(Tabla1[[#This Row],[COD SE]],PF_OCTUBRE,19,0),"0")</f>
        <v>0</v>
      </c>
      <c r="DZ294" s="76" t="str">
        <f>IFERROR(VLOOKUP(Tabla1[[#This Row],[COD SE]],PF_OCTUBRE,20,0),"0")</f>
        <v>0</v>
      </c>
      <c r="EA294" s="76">
        <f>+Tabla1[[#This Row],[TOTAL EJEC REAL]]+Tabla1[[#This Row],[SALDO FINAL]]</f>
        <v>0</v>
      </c>
      <c r="EB294" s="76" t="str">
        <f>IFERROR(VLOOKUP(Tabla1[[#This Row],[COD SE]],PF_OCTUBRE,22,0),"0")</f>
        <v>0</v>
      </c>
      <c r="EC294" s="76">
        <f>+IFERROR(VLOOKUP(Tabla1[[#This Row],[COD SE]],SALDO_ESC_2,7,0),0)</f>
        <v>0</v>
      </c>
      <c r="ED294" s="76">
        <f>+IFERROR(VLOOKUP(Tabla1[[#This Row],[COD SE]],SALDO_ESC_3,7,0),0)</f>
        <v>0</v>
      </c>
      <c r="EE294" s="76">
        <f>+Tabla1[[#This Row],[mto_pim]]-Tabla1[[#This Row],[TRANSF ESC2 ]]</f>
        <v>0</v>
      </c>
      <c r="EF294" s="76">
        <f>+Tabla1[[#This Row],[mto_pim]]-Tabla1[[#This Row],[TRANFS ESC 3 ]]</f>
        <v>0</v>
      </c>
      <c r="EG294" s="76">
        <f>+IFERROR(VLOOKUP(Tabla1[[#This Row],[COD SE]],HISTORICO,4,0),0)</f>
        <v>0</v>
      </c>
      <c r="EH294" s="76">
        <f>+IFERROR(VLOOKUP(Tabla1[[#This Row],[COD SE]],HISTORICO,5,0),0)</f>
        <v>0</v>
      </c>
      <c r="EI294" s="76">
        <f>+IFERROR(VLOOKUP(Tabla1[[#This Row],[COD SE]],HISTORICO,6,0),0)</f>
        <v>0</v>
      </c>
      <c r="EJ294" s="76">
        <f>+IFERROR(VLOOKUP(Tabla1[[#This Row],[COD SE]],HISTORICO,7,0),0)</f>
        <v>0</v>
      </c>
      <c r="EK294" s="76">
        <f>+IFERROR(VLOOKUP(Tabla1[[#This Row],[COD SE]],HISTORICO,8,0),0)</f>
        <v>0</v>
      </c>
      <c r="EL294" s="76">
        <f>+IFERROR(VLOOKUP(Tabla1[[#This Row],[COD SE]],HISTORICO,9,0),0)</f>
        <v>0</v>
      </c>
      <c r="EM294" s="76">
        <f>+IFERROR(VLOOKUP(Tabla1[[#This Row],[COD SE]],HISTORICO,10,0),0)</f>
        <v>0</v>
      </c>
      <c r="EN294" s="76">
        <f>+IFERROR(VLOOKUP(Tabla1[[#This Row],[COD SE]],HISTORICO,11,0),0)</f>
        <v>0</v>
      </c>
      <c r="EO294" s="76">
        <f>+IFERROR(VLOOKUP(Tabla1[[#This Row],[COD SE]],HISTORICO,12,0),0)</f>
        <v>0</v>
      </c>
      <c r="EP294" s="58">
        <f>+SUM(Tabla1[[#This Row],[EJECUTADO 01]:[EJECUTADO 03]])</f>
        <v>0</v>
      </c>
      <c r="EQ294" s="58">
        <f>+SUM(Tabla1[[#This Row],[EJECUTADO 04]:[EJECUTADO 06]])</f>
        <v>0</v>
      </c>
      <c r="ER294" s="58">
        <f>+SUM(Tabla1[[#This Row],[EJECUTADO 07]:[EJECUTADO 09]])</f>
        <v>0</v>
      </c>
      <c r="ES294" s="58">
        <f>+SUM(Tabla1[[#This Row],[PF OCTUBRE]:[PF DICIEMBRE
]])</f>
        <v>0</v>
      </c>
      <c r="ET294" s="58">
        <f>+SUM(Tabla1[[#This Row],[EJECUTADO 01]:[EJECUTADO 09]])</f>
        <v>0</v>
      </c>
    </row>
    <row r="295" spans="1:150" x14ac:dyDescent="0.2">
      <c r="A295" s="369">
        <v>2025</v>
      </c>
      <c r="B295" s="369" t="s">
        <v>1969</v>
      </c>
      <c r="C295" s="369" t="s">
        <v>1970</v>
      </c>
      <c r="D295" s="369" t="s">
        <v>1971</v>
      </c>
      <c r="E295" s="369">
        <v>1650</v>
      </c>
      <c r="F295" s="369" t="s">
        <v>1601</v>
      </c>
      <c r="G295" s="369" t="s">
        <v>1999</v>
      </c>
      <c r="H295" s="369" t="s">
        <v>1606</v>
      </c>
      <c r="I295" s="369" t="s">
        <v>2000</v>
      </c>
      <c r="J295" s="369" t="s">
        <v>2067</v>
      </c>
      <c r="K295" s="369" t="s">
        <v>1975</v>
      </c>
      <c r="L295" s="369" t="s">
        <v>2034</v>
      </c>
      <c r="M295" s="369" t="s">
        <v>2035</v>
      </c>
      <c r="N295" s="369">
        <v>1</v>
      </c>
      <c r="O295" s="369" t="s">
        <v>2068</v>
      </c>
      <c r="P295" s="369" t="s">
        <v>2032</v>
      </c>
      <c r="Q295" s="369">
        <v>31</v>
      </c>
      <c r="R295" s="369">
        <v>0</v>
      </c>
      <c r="S295" s="369">
        <v>0</v>
      </c>
      <c r="T295" s="369">
        <v>0</v>
      </c>
      <c r="U295" s="369">
        <v>16</v>
      </c>
      <c r="V295" s="369" t="s">
        <v>1980</v>
      </c>
      <c r="W295" s="369" t="s">
        <v>1981</v>
      </c>
      <c r="X295" s="369" t="s">
        <v>1982</v>
      </c>
      <c r="Y295" s="369" t="s">
        <v>1983</v>
      </c>
      <c r="Z295" s="369" t="s">
        <v>1984</v>
      </c>
      <c r="AA295" s="369" t="s">
        <v>2004</v>
      </c>
      <c r="AB295" s="369" t="s">
        <v>1986</v>
      </c>
      <c r="AC295" s="369" t="s">
        <v>1656</v>
      </c>
      <c r="AD295" s="369" t="s">
        <v>2006</v>
      </c>
      <c r="AE295" s="369" t="s">
        <v>2007</v>
      </c>
      <c r="AF295" s="369" t="s">
        <v>2007</v>
      </c>
      <c r="AG295" s="369" t="s">
        <v>2009</v>
      </c>
      <c r="AH295" s="369">
        <v>0</v>
      </c>
      <c r="AI295" s="369">
        <v>2633</v>
      </c>
      <c r="AJ295" s="369">
        <v>2633</v>
      </c>
      <c r="AK295" s="370">
        <v>0</v>
      </c>
      <c r="AL295" s="370">
        <v>0</v>
      </c>
      <c r="AM295" s="370">
        <v>0</v>
      </c>
      <c r="AN295" s="370">
        <v>0</v>
      </c>
      <c r="AO295" s="370">
        <v>0</v>
      </c>
      <c r="AP295" s="370">
        <v>0</v>
      </c>
      <c r="AQ295" s="370">
        <v>0</v>
      </c>
      <c r="AR295" s="370">
        <v>0</v>
      </c>
      <c r="AS295" s="370">
        <v>0</v>
      </c>
      <c r="AT295" s="370">
        <v>0</v>
      </c>
      <c r="AU295" s="370">
        <v>0</v>
      </c>
      <c r="AV295" s="370">
        <v>0</v>
      </c>
      <c r="AW295" s="370">
        <v>0</v>
      </c>
      <c r="AX295" s="370">
        <v>0</v>
      </c>
      <c r="AY295" s="370">
        <v>0</v>
      </c>
      <c r="AZ295" s="370">
        <v>0</v>
      </c>
      <c r="BA295" s="370">
        <v>0</v>
      </c>
      <c r="BB295" s="370">
        <v>0</v>
      </c>
      <c r="BC295" s="370">
        <v>0</v>
      </c>
      <c r="BD295" s="370">
        <v>0</v>
      </c>
      <c r="BE295" s="370">
        <v>0</v>
      </c>
      <c r="BF295" s="370">
        <v>0</v>
      </c>
      <c r="BG295" s="370">
        <v>0</v>
      </c>
      <c r="BH295" s="370">
        <v>0</v>
      </c>
      <c r="BI295" s="370">
        <v>0</v>
      </c>
      <c r="BJ295" s="370">
        <v>0</v>
      </c>
      <c r="BK295" s="370">
        <v>0</v>
      </c>
      <c r="BL295" s="370">
        <v>0</v>
      </c>
      <c r="BM295" s="370">
        <v>0</v>
      </c>
      <c r="BN295" s="370">
        <v>0</v>
      </c>
      <c r="BO295" s="370">
        <v>0</v>
      </c>
      <c r="BP295" s="370">
        <v>0</v>
      </c>
      <c r="BQ295" s="370">
        <v>0</v>
      </c>
      <c r="BR295" s="370">
        <v>0</v>
      </c>
      <c r="BS295" s="370">
        <v>0</v>
      </c>
      <c r="BT295" s="370">
        <v>0</v>
      </c>
      <c r="BU295" s="370">
        <v>0</v>
      </c>
      <c r="BV295" s="370">
        <v>0</v>
      </c>
      <c r="BW295" s="370">
        <v>0</v>
      </c>
      <c r="BX295" s="370">
        <v>0</v>
      </c>
      <c r="BY295" s="370">
        <v>0</v>
      </c>
      <c r="BZ295" s="370">
        <v>0</v>
      </c>
      <c r="CA295" s="370">
        <v>0</v>
      </c>
      <c r="CB295" s="370">
        <v>0</v>
      </c>
      <c r="CC295" s="370">
        <v>0</v>
      </c>
      <c r="CD295" s="370">
        <v>0</v>
      </c>
      <c r="CE295" s="370">
        <v>0</v>
      </c>
      <c r="CF295" s="370">
        <v>0</v>
      </c>
      <c r="CG295" s="370">
        <v>0</v>
      </c>
      <c r="CH295" s="370">
        <v>0</v>
      </c>
      <c r="CI295" s="48" t="s">
        <v>1987</v>
      </c>
      <c r="CJ295" s="48" t="s">
        <v>1990</v>
      </c>
      <c r="CK295" s="48" t="s">
        <v>1993</v>
      </c>
      <c r="CL295" s="48" t="s">
        <v>1990</v>
      </c>
      <c r="CM295" s="48" t="s">
        <v>1990</v>
      </c>
      <c r="CN295" s="48" t="s">
        <v>1990</v>
      </c>
      <c r="CO295" s="10" t="str">
        <f t="shared" si="96"/>
        <v>2.1.4.1.1.1</v>
      </c>
      <c r="CP295" s="10" t="str">
        <f>+VLOOKUP(Tabla1[[#This Row],[ESPECÍFICA]],CLASIFICADOR_,2,0)</f>
        <v>2.1.4.1.1.1 - COMPENSACION POR TIEMPO DE SERVICIOS DEL REGIMEN LABORAL PRIVADO Y REGIMEN DEL SERVICIO CIVIL</v>
      </c>
      <c r="CQ295" s="10" t="str">
        <f>+VLOOKUP(Tabla1[[#This Row],[ESPECÍFICA]],CLASIFICADOR_,3,0)</f>
        <v>02.SERVIR</v>
      </c>
      <c r="CR295" s="10" t="str">
        <f>+VLOOKUP(Tabla1[[#This Row],[ESPECÍFICA]],CLASIFICADOR_,4,0)</f>
        <v xml:space="preserve"> </v>
      </c>
      <c r="CS295" s="10">
        <f>+VLOOKUP(Tabla1[[#This Row],[ESPECÍFICA]],CLASIFICADOR_,5,0)</f>
        <v>0</v>
      </c>
      <c r="CT295" s="5" t="str">
        <f>+VLOOKUP(Tabla1[[#This Row],[ESPECÍFICA]],CLASIFICADOR_,6,0)</f>
        <v>N/R</v>
      </c>
      <c r="CU295" s="10" t="str">
        <f>+VLOOKUP(Tabla1[[#This Row],[ESPECÍFICA]],CLASIFICADOR_,7,0)</f>
        <v>N/R</v>
      </c>
      <c r="CV295" s="10">
        <f>+VLOOKUP(Tabla1[[#This Row],[ESPECÍFICA]],CLASIFICADOR_,8,0)</f>
        <v>0</v>
      </c>
      <c r="CW295" s="284" t="str">
        <f>+CONCATENATE("2.",Tabla1[[#This Row],[generica]])</f>
        <v>2.1.PERSONAL Y OBLIGACIONES SOCIALES</v>
      </c>
      <c r="CX295" s="10" t="str">
        <f t="shared" si="86"/>
        <v>0016-DETN</v>
      </c>
      <c r="CY295" s="5" t="str">
        <f t="shared" si="63"/>
        <v>0016-DETN (EX DAMER)</v>
      </c>
      <c r="CZ295" t="str">
        <f t="shared" si="87"/>
        <v>0016-DETN</v>
      </c>
      <c r="DA295" s="113" t="str">
        <f>+CONCATENATE(Tabla1[[#This Row],[CC COMPLETO]],Tabla1[[#This Row],[ESPECÍFICA]])</f>
        <v>0016-DETN2.1.4.1.1.1</v>
      </c>
      <c r="DB295" s="11">
        <f t="shared" si="97"/>
        <v>0</v>
      </c>
      <c r="DC295" s="11">
        <f t="shared" si="98"/>
        <v>0</v>
      </c>
      <c r="DD295" s="11">
        <f t="shared" si="99"/>
        <v>0</v>
      </c>
      <c r="DE295" s="11">
        <f t="shared" si="100"/>
        <v>2633</v>
      </c>
      <c r="DF295" s="11">
        <f t="shared" si="101"/>
        <v>0</v>
      </c>
      <c r="DG295" s="11">
        <f t="shared" si="102"/>
        <v>0</v>
      </c>
      <c r="DH295" s="11">
        <f t="shared" si="103"/>
        <v>2633</v>
      </c>
      <c r="DI295" s="12">
        <f t="shared" si="104"/>
        <v>0</v>
      </c>
      <c r="DJ295" s="77">
        <f>+SUM(Tabla1[[#This Row],[EJECUTADO 01]:[EJECUTADO 06]])</f>
        <v>0</v>
      </c>
      <c r="DK295" s="77">
        <f>+Tabla1[[#This Row],[mto_devenga_01]]</f>
        <v>0</v>
      </c>
      <c r="DL295" s="285">
        <f>+Tabla1[[#This Row],[mto_devenga_02]]</f>
        <v>0</v>
      </c>
      <c r="DM295" s="285">
        <f>+Tabla1[[#This Row],[mto_devenga_03]]</f>
        <v>0</v>
      </c>
      <c r="DN295" s="286">
        <f>+Tabla1[[#This Row],[mto_devenga_04]]</f>
        <v>0</v>
      </c>
      <c r="DO295" s="285">
        <f>+Tabla1[[#This Row],[mto_devenga_05]]</f>
        <v>0</v>
      </c>
      <c r="DP295" s="76">
        <f>+Tabla1[[#This Row],[mto_devenga_06]]</f>
        <v>0</v>
      </c>
      <c r="DQ295" s="76">
        <f>+Tabla1[[#This Row],[mto_devenga_07]]</f>
        <v>0</v>
      </c>
      <c r="DR295" s="76">
        <f>+Tabla1[[#This Row],[mto_devenga_08]]</f>
        <v>0</v>
      </c>
      <c r="DS295" s="76">
        <f>+Tabla1[[#This Row],[mto_devenga_09]]</f>
        <v>0</v>
      </c>
      <c r="DT295" s="76">
        <f>IFERROR(VLOOKUP(Tabla1[[#This Row],[COD SE]],PF_OCTUBRE,14,0),"0")</f>
        <v>0</v>
      </c>
      <c r="DU295" s="76">
        <f>IFERROR(VLOOKUP(Tabla1[[#This Row],[COD SE]],PF_OCTUBRE,15,0),"0")</f>
        <v>0</v>
      </c>
      <c r="DV295" s="76">
        <f>IFERROR(VLOOKUP(Tabla1[[#This Row],[COD SE]],PF_OCTUBRE,16,0),"0")</f>
        <v>0</v>
      </c>
      <c r="DW295" s="76">
        <f>+SUM(Tabla1[[#This Row],[EJECUTADO 01]:[PF DICIEMBRE
]])</f>
        <v>0</v>
      </c>
      <c r="DX295" s="76">
        <f>IFERROR(VLOOKUP(Tabla1[[#This Row],[COD SE]],PF_OCTUBRE,18,0),"0")</f>
        <v>0</v>
      </c>
      <c r="DY295" s="76">
        <f>IFERROR(VLOOKUP(Tabla1[[#This Row],[COD SE]],PF_OCTUBRE,19,0),"0")</f>
        <v>2633</v>
      </c>
      <c r="DZ295" s="76">
        <f>IFERROR(VLOOKUP(Tabla1[[#This Row],[COD SE]],PF_OCTUBRE,20,0),"0")</f>
        <v>2633</v>
      </c>
      <c r="EA295" s="76">
        <f>+Tabla1[[#This Row],[TOTAL EJEC REAL]]+Tabla1[[#This Row],[SALDO FINAL]]</f>
        <v>2633</v>
      </c>
      <c r="EB295" s="76">
        <f>IFERROR(VLOOKUP(Tabla1[[#This Row],[COD SE]],PF_OCTUBRE,22,0),"0")</f>
        <v>2633</v>
      </c>
      <c r="EC295" s="76">
        <f>+IFERROR(VLOOKUP(Tabla1[[#This Row],[COD SE]],SALDO_ESC_2,7,0),0)</f>
        <v>0</v>
      </c>
      <c r="ED295" s="76">
        <f>+IFERROR(VLOOKUP(Tabla1[[#This Row],[COD SE]],SALDO_ESC_3,7,0),0)</f>
        <v>2633</v>
      </c>
      <c r="EE295" s="76">
        <f>+Tabla1[[#This Row],[mto_pim]]-Tabla1[[#This Row],[TRANSF ESC2 ]]</f>
        <v>2633</v>
      </c>
      <c r="EF295" s="76">
        <f>+Tabla1[[#This Row],[mto_pim]]-Tabla1[[#This Row],[TRANFS ESC 3 ]]</f>
        <v>0</v>
      </c>
      <c r="EG295" s="76">
        <f>+IFERROR(VLOOKUP(Tabla1[[#This Row],[COD SE]],HISTORICO,4,0),0)</f>
        <v>0</v>
      </c>
      <c r="EH295" s="76">
        <f>+IFERROR(VLOOKUP(Tabla1[[#This Row],[COD SE]],HISTORICO,5,0),0)</f>
        <v>0</v>
      </c>
      <c r="EI295" s="76">
        <f>+IFERROR(VLOOKUP(Tabla1[[#This Row],[COD SE]],HISTORICO,6,0),0)</f>
        <v>0</v>
      </c>
      <c r="EJ295" s="76">
        <f>+IFERROR(VLOOKUP(Tabla1[[#This Row],[COD SE]],HISTORICO,7,0),0)</f>
        <v>0</v>
      </c>
      <c r="EK295" s="76">
        <f>+IFERROR(VLOOKUP(Tabla1[[#This Row],[COD SE]],HISTORICO,8,0),0)</f>
        <v>0</v>
      </c>
      <c r="EL295" s="76">
        <f>+IFERROR(VLOOKUP(Tabla1[[#This Row],[COD SE]],HISTORICO,9,0),0)</f>
        <v>0</v>
      </c>
      <c r="EM295" s="76">
        <f>+IFERROR(VLOOKUP(Tabla1[[#This Row],[COD SE]],HISTORICO,10,0),0)</f>
        <v>0</v>
      </c>
      <c r="EN295" s="76">
        <f>+IFERROR(VLOOKUP(Tabla1[[#This Row],[COD SE]],HISTORICO,11,0),0)</f>
        <v>0</v>
      </c>
      <c r="EO295" s="76">
        <f>+IFERROR(VLOOKUP(Tabla1[[#This Row],[COD SE]],HISTORICO,12,0),0)</f>
        <v>0</v>
      </c>
      <c r="EP295" s="58">
        <f>+SUM(Tabla1[[#This Row],[EJECUTADO 01]:[EJECUTADO 03]])</f>
        <v>0</v>
      </c>
      <c r="EQ295" s="58">
        <f>+SUM(Tabla1[[#This Row],[EJECUTADO 04]:[EJECUTADO 06]])</f>
        <v>0</v>
      </c>
      <c r="ER295" s="58">
        <f>+SUM(Tabla1[[#This Row],[EJECUTADO 07]:[EJECUTADO 09]])</f>
        <v>0</v>
      </c>
      <c r="ES295" s="58">
        <f>+SUM(Tabla1[[#This Row],[PF OCTUBRE]:[PF DICIEMBRE
]])</f>
        <v>0</v>
      </c>
      <c r="ET295" s="58">
        <f>+SUM(Tabla1[[#This Row],[EJECUTADO 01]:[EJECUTADO 09]])</f>
        <v>0</v>
      </c>
    </row>
    <row r="296" spans="1:150" x14ac:dyDescent="0.2">
      <c r="A296" s="369">
        <v>2025</v>
      </c>
      <c r="B296" s="369" t="s">
        <v>1969</v>
      </c>
      <c r="C296" s="369" t="s">
        <v>1970</v>
      </c>
      <c r="D296" s="369" t="s">
        <v>1971</v>
      </c>
      <c r="E296" s="369">
        <v>1650</v>
      </c>
      <c r="F296" s="369" t="s">
        <v>1601</v>
      </c>
      <c r="G296" s="369" t="s">
        <v>1999</v>
      </c>
      <c r="H296" s="369" t="s">
        <v>1606</v>
      </c>
      <c r="I296" s="369" t="s">
        <v>2000</v>
      </c>
      <c r="J296" s="369" t="s">
        <v>2067</v>
      </c>
      <c r="K296" s="369" t="s">
        <v>1975</v>
      </c>
      <c r="L296" s="369" t="s">
        <v>2034</v>
      </c>
      <c r="M296" s="369" t="s">
        <v>2035</v>
      </c>
      <c r="N296" s="369">
        <v>1</v>
      </c>
      <c r="O296" s="369" t="s">
        <v>2068</v>
      </c>
      <c r="P296" s="369" t="s">
        <v>2032</v>
      </c>
      <c r="Q296" s="369">
        <v>31</v>
      </c>
      <c r="R296" s="369">
        <v>0</v>
      </c>
      <c r="S296" s="369">
        <v>0</v>
      </c>
      <c r="T296" s="369">
        <v>0</v>
      </c>
      <c r="U296" s="369">
        <v>16</v>
      </c>
      <c r="V296" s="369" t="s">
        <v>1980</v>
      </c>
      <c r="W296" s="369" t="s">
        <v>1981</v>
      </c>
      <c r="X296" s="369" t="s">
        <v>1982</v>
      </c>
      <c r="Y296" s="369" t="s">
        <v>1983</v>
      </c>
      <c r="Z296" s="369" t="s">
        <v>1984</v>
      </c>
      <c r="AA296" s="369" t="s">
        <v>2004</v>
      </c>
      <c r="AB296" s="369" t="s">
        <v>1986</v>
      </c>
      <c r="AC296" s="369" t="s">
        <v>1656</v>
      </c>
      <c r="AD296" s="369" t="s">
        <v>2006</v>
      </c>
      <c r="AE296" s="369" t="s">
        <v>2007</v>
      </c>
      <c r="AF296" s="369" t="s">
        <v>2007</v>
      </c>
      <c r="AG296" s="369" t="s">
        <v>2015</v>
      </c>
      <c r="AH296" s="369">
        <v>0</v>
      </c>
      <c r="AI296" s="369">
        <v>14190</v>
      </c>
      <c r="AJ296" s="369">
        <v>14190</v>
      </c>
      <c r="AK296" s="370">
        <v>14190</v>
      </c>
      <c r="AL296" s="370">
        <v>14086.43</v>
      </c>
      <c r="AM296" s="370">
        <v>0</v>
      </c>
      <c r="AN296" s="370">
        <v>0</v>
      </c>
      <c r="AO296" s="370">
        <v>0</v>
      </c>
      <c r="AP296" s="370">
        <v>0</v>
      </c>
      <c r="AQ296" s="370">
        <v>12750.59</v>
      </c>
      <c r="AR296" s="370">
        <v>0</v>
      </c>
      <c r="AS296" s="370">
        <v>1333.34</v>
      </c>
      <c r="AT296" s="370">
        <v>0</v>
      </c>
      <c r="AU296" s="370">
        <v>0</v>
      </c>
      <c r="AV296" s="370">
        <v>0</v>
      </c>
      <c r="AW296" s="370">
        <v>0</v>
      </c>
      <c r="AX296" s="370">
        <v>0</v>
      </c>
      <c r="AY296" s="370">
        <v>0</v>
      </c>
      <c r="AZ296" s="370">
        <v>0</v>
      </c>
      <c r="BA296" s="370">
        <v>0</v>
      </c>
      <c r="BB296" s="370">
        <v>0</v>
      </c>
      <c r="BC296" s="370">
        <v>12854.16</v>
      </c>
      <c r="BD296" s="370">
        <v>-103.57</v>
      </c>
      <c r="BE296" s="370">
        <v>1333.34</v>
      </c>
      <c r="BF296" s="370">
        <v>0</v>
      </c>
      <c r="BG296" s="370">
        <v>0</v>
      </c>
      <c r="BH296" s="370">
        <v>0</v>
      </c>
      <c r="BI296" s="370">
        <v>0</v>
      </c>
      <c r="BJ296" s="370">
        <v>0</v>
      </c>
      <c r="BK296" s="370">
        <v>0</v>
      </c>
      <c r="BL296" s="370">
        <v>0</v>
      </c>
      <c r="BM296" s="370">
        <v>0</v>
      </c>
      <c r="BN296" s="370">
        <v>0</v>
      </c>
      <c r="BO296" s="370">
        <v>12854.16</v>
      </c>
      <c r="BP296" s="370">
        <v>-103.57</v>
      </c>
      <c r="BQ296" s="370">
        <v>1333.34</v>
      </c>
      <c r="BR296" s="370">
        <v>0</v>
      </c>
      <c r="BS296" s="370">
        <v>0</v>
      </c>
      <c r="BT296" s="370">
        <v>0</v>
      </c>
      <c r="BU296" s="370">
        <v>0</v>
      </c>
      <c r="BV296" s="370">
        <v>0</v>
      </c>
      <c r="BW296" s="370">
        <v>0</v>
      </c>
      <c r="BX296" s="370">
        <v>0</v>
      </c>
      <c r="BY296" s="370">
        <v>0</v>
      </c>
      <c r="BZ296" s="370">
        <v>0</v>
      </c>
      <c r="CA296" s="370">
        <v>8718.2999999999993</v>
      </c>
      <c r="CB296" s="370">
        <v>0</v>
      </c>
      <c r="CC296" s="370">
        <v>1333.34</v>
      </c>
      <c r="CD296" s="370">
        <v>0</v>
      </c>
      <c r="CE296" s="370">
        <v>0</v>
      </c>
      <c r="CF296" s="370">
        <v>0</v>
      </c>
      <c r="CG296" s="370">
        <v>0</v>
      </c>
      <c r="CH296" s="370">
        <v>0</v>
      </c>
      <c r="CI296" s="48" t="s">
        <v>1987</v>
      </c>
      <c r="CJ296" s="48" t="s">
        <v>1990</v>
      </c>
      <c r="CK296" s="48" t="s">
        <v>1993</v>
      </c>
      <c r="CL296" s="48" t="s">
        <v>1990</v>
      </c>
      <c r="CM296" s="48" t="s">
        <v>1990</v>
      </c>
      <c r="CN296" s="48" t="s">
        <v>1989</v>
      </c>
      <c r="CO296" s="10" t="str">
        <f t="shared" si="96"/>
        <v>2.1.4.1.1.7</v>
      </c>
      <c r="CP296" s="10" t="str">
        <f>+VLOOKUP(Tabla1[[#This Row],[ESPECÍFICA]],CLASIFICADOR_,2,0)</f>
        <v>2.1.4.1.1.7 - VACACIONES TRUNCAS PERSONAL CAS</v>
      </c>
      <c r="CQ296" s="10" t="str">
        <f>+VLOOKUP(Tabla1[[#This Row],[ESPECÍFICA]],CLASIFICADOR_,3,0)</f>
        <v>01.CAS</v>
      </c>
      <c r="CR296" s="10" t="str">
        <f>+VLOOKUP(Tabla1[[#This Row],[ESPECÍFICA]],CLASIFICADOR_,4,0)</f>
        <v xml:space="preserve"> </v>
      </c>
      <c r="CS296" s="10">
        <f>+VLOOKUP(Tabla1[[#This Row],[ESPECÍFICA]],CLASIFICADOR_,5,0)</f>
        <v>0</v>
      </c>
      <c r="CT296" s="5" t="str">
        <f>+VLOOKUP(Tabla1[[#This Row],[ESPECÍFICA]],CLASIFICADOR_,6,0)</f>
        <v>N/R</v>
      </c>
      <c r="CU296" s="10" t="str">
        <f>+VLOOKUP(Tabla1[[#This Row],[ESPECÍFICA]],CLASIFICADOR_,7,0)</f>
        <v>N/R</v>
      </c>
      <c r="CV296" s="10">
        <f>+VLOOKUP(Tabla1[[#This Row],[ESPECÍFICA]],CLASIFICADOR_,8,0)</f>
        <v>0</v>
      </c>
      <c r="CW296" s="284" t="str">
        <f>+CONCATENATE("2.",Tabla1[[#This Row],[generica]])</f>
        <v>2.1.PERSONAL Y OBLIGACIONES SOCIALES</v>
      </c>
      <c r="CX296" s="10" t="str">
        <f t="shared" si="86"/>
        <v>0016-DETN</v>
      </c>
      <c r="CY296" s="5" t="str">
        <f t="shared" si="63"/>
        <v>0016-DETN (EX DAMER)</v>
      </c>
      <c r="CZ296" t="str">
        <f t="shared" si="87"/>
        <v>0016-DETN</v>
      </c>
      <c r="DA296" s="113" t="str">
        <f>+CONCATENATE(Tabla1[[#This Row],[CC COMPLETO]],Tabla1[[#This Row],[ESPECÍFICA]])</f>
        <v>0016-DETN2.1.4.1.1.7</v>
      </c>
      <c r="DB296" s="11">
        <f t="shared" si="97"/>
        <v>14083.93</v>
      </c>
      <c r="DC296" s="11">
        <f t="shared" si="98"/>
        <v>14083.93</v>
      </c>
      <c r="DD296" s="11">
        <f t="shared" si="99"/>
        <v>14083.93</v>
      </c>
      <c r="DE296" s="11">
        <f t="shared" si="100"/>
        <v>0</v>
      </c>
      <c r="DF296" s="11">
        <f t="shared" si="101"/>
        <v>103.56999999999971</v>
      </c>
      <c r="DG296" s="11">
        <f t="shared" si="102"/>
        <v>2.5</v>
      </c>
      <c r="DH296" s="11">
        <f t="shared" si="103"/>
        <v>106.06999999999971</v>
      </c>
      <c r="DI296" s="12">
        <f t="shared" si="104"/>
        <v>0</v>
      </c>
      <c r="DJ296" s="77">
        <f>+SUM(Tabla1[[#This Row],[EJECUTADO 01]:[EJECUTADO 06]])</f>
        <v>12750.59</v>
      </c>
      <c r="DK296" s="77">
        <f>+Tabla1[[#This Row],[mto_devenga_01]]</f>
        <v>0</v>
      </c>
      <c r="DL296" s="285">
        <f>+Tabla1[[#This Row],[mto_devenga_02]]</f>
        <v>0</v>
      </c>
      <c r="DM296" s="285">
        <f>+Tabla1[[#This Row],[mto_devenga_03]]</f>
        <v>0</v>
      </c>
      <c r="DN296" s="286">
        <f>+Tabla1[[#This Row],[mto_devenga_04]]</f>
        <v>0</v>
      </c>
      <c r="DO296" s="285">
        <f>+Tabla1[[#This Row],[mto_devenga_05]]</f>
        <v>12854.16</v>
      </c>
      <c r="DP296" s="76">
        <f>+Tabla1[[#This Row],[mto_devenga_06]]</f>
        <v>-103.57</v>
      </c>
      <c r="DQ296" s="76">
        <f>+Tabla1[[#This Row],[mto_devenga_07]]</f>
        <v>1333.34</v>
      </c>
      <c r="DR296" s="76">
        <f>+Tabla1[[#This Row],[mto_devenga_08]]</f>
        <v>0</v>
      </c>
      <c r="DS296" s="76">
        <f>+Tabla1[[#This Row],[mto_devenga_09]]</f>
        <v>0</v>
      </c>
      <c r="DT296" s="76">
        <f>IFERROR(VLOOKUP(Tabla1[[#This Row],[COD SE]],PF_OCTUBRE,14,0),"0")</f>
        <v>0</v>
      </c>
      <c r="DU296" s="76">
        <f>IFERROR(VLOOKUP(Tabla1[[#This Row],[COD SE]],PF_OCTUBRE,15,0),"0")</f>
        <v>0</v>
      </c>
      <c r="DV296" s="76">
        <f>IFERROR(VLOOKUP(Tabla1[[#This Row],[COD SE]],PF_OCTUBRE,16,0),"0")</f>
        <v>0</v>
      </c>
      <c r="DW296" s="76">
        <f>+SUM(Tabla1[[#This Row],[EJECUTADO 01]:[PF DICIEMBRE
]])</f>
        <v>14083.93</v>
      </c>
      <c r="DX296" s="76">
        <f>IFERROR(VLOOKUP(Tabla1[[#This Row],[COD SE]],PF_OCTUBRE,18,0),"0")</f>
        <v>0</v>
      </c>
      <c r="DY296" s="76">
        <f>IFERROR(VLOOKUP(Tabla1[[#This Row],[COD SE]],PF_OCTUBRE,19,0),"0")</f>
        <v>106.07</v>
      </c>
      <c r="DZ296" s="76">
        <f>IFERROR(VLOOKUP(Tabla1[[#This Row],[COD SE]],PF_OCTUBRE,20,0),"0")</f>
        <v>106.07</v>
      </c>
      <c r="EA296" s="76">
        <f>+Tabla1[[#This Row],[TOTAL EJEC REAL]]+Tabla1[[#This Row],[SALDO FINAL]]</f>
        <v>14190</v>
      </c>
      <c r="EB296" s="76">
        <f>IFERROR(VLOOKUP(Tabla1[[#This Row],[COD SE]],PF_OCTUBRE,22,0),"0")</f>
        <v>106.07</v>
      </c>
      <c r="EC296" s="76">
        <f>+IFERROR(VLOOKUP(Tabla1[[#This Row],[COD SE]],SALDO_ESC_2,7,0),0)</f>
        <v>0</v>
      </c>
      <c r="ED296" s="76">
        <f>+IFERROR(VLOOKUP(Tabla1[[#This Row],[COD SE]],SALDO_ESC_3,7,0),0)</f>
        <v>106.07</v>
      </c>
      <c r="EE296" s="76">
        <f>+Tabla1[[#This Row],[mto_pim]]-Tabla1[[#This Row],[TRANSF ESC2 ]]</f>
        <v>14190</v>
      </c>
      <c r="EF296" s="76">
        <f>+Tabla1[[#This Row],[mto_pim]]-Tabla1[[#This Row],[TRANFS ESC 3 ]]</f>
        <v>14083.93</v>
      </c>
      <c r="EG296" s="76">
        <f>+IFERROR(VLOOKUP(Tabla1[[#This Row],[COD SE]],HISTORICO,4,0),0)</f>
        <v>0</v>
      </c>
      <c r="EH296" s="76">
        <f>+IFERROR(VLOOKUP(Tabla1[[#This Row],[COD SE]],HISTORICO,5,0),0)</f>
        <v>0</v>
      </c>
      <c r="EI296" s="76">
        <f>+IFERROR(VLOOKUP(Tabla1[[#This Row],[COD SE]],HISTORICO,6,0),0)</f>
        <v>0</v>
      </c>
      <c r="EJ296" s="76">
        <f>+IFERROR(VLOOKUP(Tabla1[[#This Row],[COD SE]],HISTORICO,7,0),0)</f>
        <v>0</v>
      </c>
      <c r="EK296" s="76">
        <f>+IFERROR(VLOOKUP(Tabla1[[#This Row],[COD SE]],HISTORICO,8,0),0)</f>
        <v>6145</v>
      </c>
      <c r="EL296" s="76">
        <f>+IFERROR(VLOOKUP(Tabla1[[#This Row],[COD SE]],HISTORICO,9,0),0)</f>
        <v>0</v>
      </c>
      <c r="EM296" s="76">
        <f>+IFERROR(VLOOKUP(Tabla1[[#This Row],[COD SE]],HISTORICO,10,0),0)</f>
        <v>0</v>
      </c>
      <c r="EN296" s="76">
        <f>+IFERROR(VLOOKUP(Tabla1[[#This Row],[COD SE]],HISTORICO,11,0),0)</f>
        <v>0</v>
      </c>
      <c r="EO296" s="76">
        <f>+IFERROR(VLOOKUP(Tabla1[[#This Row],[COD SE]],HISTORICO,12,0),0)</f>
        <v>0</v>
      </c>
      <c r="EP296" s="58">
        <f>+SUM(Tabla1[[#This Row],[EJECUTADO 01]:[EJECUTADO 03]])</f>
        <v>0</v>
      </c>
      <c r="EQ296" s="58">
        <f>+SUM(Tabla1[[#This Row],[EJECUTADO 04]:[EJECUTADO 06]])</f>
        <v>12750.59</v>
      </c>
      <c r="ER296" s="58">
        <f>+SUM(Tabla1[[#This Row],[EJECUTADO 07]:[EJECUTADO 09]])</f>
        <v>1333.34</v>
      </c>
      <c r="ES296" s="58">
        <f>+SUM(Tabla1[[#This Row],[PF OCTUBRE]:[PF DICIEMBRE
]])</f>
        <v>0</v>
      </c>
      <c r="ET296" s="58">
        <f>+SUM(Tabla1[[#This Row],[EJECUTADO 01]:[EJECUTADO 09]])</f>
        <v>14083.93</v>
      </c>
    </row>
    <row r="297" spans="1:150" x14ac:dyDescent="0.2">
      <c r="A297" s="369">
        <v>2025</v>
      </c>
      <c r="B297" s="369" t="s">
        <v>1969</v>
      </c>
      <c r="C297" s="369" t="s">
        <v>1970</v>
      </c>
      <c r="D297" s="369" t="s">
        <v>1971</v>
      </c>
      <c r="E297" s="369">
        <v>1650</v>
      </c>
      <c r="F297" s="369" t="s">
        <v>1601</v>
      </c>
      <c r="G297" s="369" t="s">
        <v>1999</v>
      </c>
      <c r="H297" s="369" t="s">
        <v>1606</v>
      </c>
      <c r="I297" s="369" t="s">
        <v>2000</v>
      </c>
      <c r="J297" s="369" t="s">
        <v>2067</v>
      </c>
      <c r="K297" s="369" t="s">
        <v>1975</v>
      </c>
      <c r="L297" s="369" t="s">
        <v>2034</v>
      </c>
      <c r="M297" s="369" t="s">
        <v>2035</v>
      </c>
      <c r="N297" s="369">
        <v>1</v>
      </c>
      <c r="O297" s="369" t="s">
        <v>2068</v>
      </c>
      <c r="P297" s="369" t="s">
        <v>2032</v>
      </c>
      <c r="Q297" s="369">
        <v>31</v>
      </c>
      <c r="R297" s="369">
        <v>0</v>
      </c>
      <c r="S297" s="369">
        <v>0</v>
      </c>
      <c r="T297" s="369">
        <v>0</v>
      </c>
      <c r="U297" s="369">
        <v>16</v>
      </c>
      <c r="V297" s="369" t="s">
        <v>1980</v>
      </c>
      <c r="W297" s="369" t="s">
        <v>1981</v>
      </c>
      <c r="X297" s="369" t="s">
        <v>1982</v>
      </c>
      <c r="Y297" s="369" t="s">
        <v>1983</v>
      </c>
      <c r="Z297" s="369" t="s">
        <v>1984</v>
      </c>
      <c r="AA297" s="369" t="s">
        <v>2004</v>
      </c>
      <c r="AB297" s="369" t="s">
        <v>1986</v>
      </c>
      <c r="AC297" s="369" t="s">
        <v>1656</v>
      </c>
      <c r="AD297" s="369" t="s">
        <v>1657</v>
      </c>
      <c r="AE297" s="369" t="s">
        <v>1664</v>
      </c>
      <c r="AF297" s="369" t="s">
        <v>1665</v>
      </c>
      <c r="AG297" s="369" t="s">
        <v>1666</v>
      </c>
      <c r="AH297" s="369">
        <v>0</v>
      </c>
      <c r="AI297" s="369">
        <v>18708</v>
      </c>
      <c r="AJ297" s="369">
        <v>18708</v>
      </c>
      <c r="AK297" s="370">
        <v>0</v>
      </c>
      <c r="AL297" s="370">
        <v>0</v>
      </c>
      <c r="AM297" s="370">
        <v>0</v>
      </c>
      <c r="AN297" s="370">
        <v>0</v>
      </c>
      <c r="AO297" s="370">
        <v>0</v>
      </c>
      <c r="AP297" s="370">
        <v>0</v>
      </c>
      <c r="AQ297" s="370">
        <v>0</v>
      </c>
      <c r="AR297" s="370">
        <v>0</v>
      </c>
      <c r="AS297" s="370">
        <v>0</v>
      </c>
      <c r="AT297" s="370">
        <v>0</v>
      </c>
      <c r="AU297" s="370">
        <v>0</v>
      </c>
      <c r="AV297" s="370">
        <v>0</v>
      </c>
      <c r="AW297" s="370">
        <v>0</v>
      </c>
      <c r="AX297" s="370">
        <v>0</v>
      </c>
      <c r="AY297" s="370">
        <v>0</v>
      </c>
      <c r="AZ297" s="370">
        <v>0</v>
      </c>
      <c r="BA297" s="370">
        <v>0</v>
      </c>
      <c r="BB297" s="370">
        <v>0</v>
      </c>
      <c r="BC297" s="370">
        <v>0</v>
      </c>
      <c r="BD297" s="370">
        <v>0</v>
      </c>
      <c r="BE297" s="370">
        <v>0</v>
      </c>
      <c r="BF297" s="370">
        <v>0</v>
      </c>
      <c r="BG297" s="370">
        <v>0</v>
      </c>
      <c r="BH297" s="370">
        <v>0</v>
      </c>
      <c r="BI297" s="370">
        <v>0</v>
      </c>
      <c r="BJ297" s="370">
        <v>0</v>
      </c>
      <c r="BK297" s="370">
        <v>0</v>
      </c>
      <c r="BL297" s="370">
        <v>0</v>
      </c>
      <c r="BM297" s="370">
        <v>0</v>
      </c>
      <c r="BN297" s="370">
        <v>0</v>
      </c>
      <c r="BO297" s="370">
        <v>0</v>
      </c>
      <c r="BP297" s="370">
        <v>0</v>
      </c>
      <c r="BQ297" s="370">
        <v>0</v>
      </c>
      <c r="BR297" s="370">
        <v>0</v>
      </c>
      <c r="BS297" s="370">
        <v>0</v>
      </c>
      <c r="BT297" s="370">
        <v>0</v>
      </c>
      <c r="BU297" s="370">
        <v>0</v>
      </c>
      <c r="BV297" s="370">
        <v>0</v>
      </c>
      <c r="BW297" s="370">
        <v>0</v>
      </c>
      <c r="BX297" s="370">
        <v>0</v>
      </c>
      <c r="BY297" s="370">
        <v>0</v>
      </c>
      <c r="BZ297" s="370">
        <v>0</v>
      </c>
      <c r="CA297" s="370">
        <v>0</v>
      </c>
      <c r="CB297" s="370">
        <v>0</v>
      </c>
      <c r="CC297" s="370">
        <v>0</v>
      </c>
      <c r="CD297" s="370">
        <v>0</v>
      </c>
      <c r="CE297" s="370">
        <v>0</v>
      </c>
      <c r="CF297" s="370">
        <v>0</v>
      </c>
      <c r="CG297" s="370">
        <v>0</v>
      </c>
      <c r="CH297" s="370">
        <v>0</v>
      </c>
      <c r="CI297" s="48" t="s">
        <v>1987</v>
      </c>
      <c r="CJ297" s="48" t="s">
        <v>1990</v>
      </c>
      <c r="CK297" s="48" t="s">
        <v>1990</v>
      </c>
      <c r="CL297" s="48" t="s">
        <v>2005</v>
      </c>
      <c r="CM297" s="48" t="s">
        <v>1990</v>
      </c>
      <c r="CN297" s="48" t="s">
        <v>1987</v>
      </c>
      <c r="CO297" s="10" t="str">
        <f t="shared" si="96"/>
        <v>2.1.1.9.1.2</v>
      </c>
      <c r="CP297" s="10" t="str">
        <f>+VLOOKUP(Tabla1[[#This Row],[ESPECÍFICA]],CLASIFICADOR_,2,0)</f>
        <v>2.1.1.9.1.2 - AGUINALDOS</v>
      </c>
      <c r="CQ297" s="10" t="str">
        <f>+VLOOKUP(Tabla1[[#This Row],[ESPECÍFICA]],CLASIFICADOR_,3,0)</f>
        <v>02.SERVIR</v>
      </c>
      <c r="CR297" s="10" t="str">
        <f>+VLOOKUP(Tabla1[[#This Row],[ESPECÍFICA]],CLASIFICADOR_,4,0)</f>
        <v xml:space="preserve"> </v>
      </c>
      <c r="CS297" s="10">
        <f>+VLOOKUP(Tabla1[[#This Row],[ESPECÍFICA]],CLASIFICADOR_,5,0)</f>
        <v>0</v>
      </c>
      <c r="CT297" s="5" t="str">
        <f>+VLOOKUP(Tabla1[[#This Row],[ESPECÍFICA]],CLASIFICADOR_,6,0)</f>
        <v>N/R</v>
      </c>
      <c r="CU297" s="10" t="str">
        <f>+VLOOKUP(Tabla1[[#This Row],[ESPECÍFICA]],CLASIFICADOR_,7,0)</f>
        <v>N/R</v>
      </c>
      <c r="CV297" s="10">
        <f>+VLOOKUP(Tabla1[[#This Row],[ESPECÍFICA]],CLASIFICADOR_,8,0)</f>
        <v>0</v>
      </c>
      <c r="CW297" s="284" t="str">
        <f>+CONCATENATE("2.",Tabla1[[#This Row],[generica]])</f>
        <v>2.1.PERSONAL Y OBLIGACIONES SOCIALES</v>
      </c>
      <c r="CX297" s="10" t="str">
        <f t="shared" si="86"/>
        <v>0016-DETN</v>
      </c>
      <c r="CY297" s="5" t="str">
        <f t="shared" si="63"/>
        <v>0016-DETN (EX DAMER)</v>
      </c>
      <c r="CZ297" t="str">
        <f t="shared" si="87"/>
        <v>0016-DETN</v>
      </c>
      <c r="DA297" s="113" t="str">
        <f>+CONCATENATE(Tabla1[[#This Row],[CC COMPLETO]],Tabla1[[#This Row],[ESPECÍFICA]])</f>
        <v>0016-DETN2.1.1.9.1.2</v>
      </c>
      <c r="DB297" s="11">
        <f t="shared" si="97"/>
        <v>0</v>
      </c>
      <c r="DC297" s="11">
        <f t="shared" si="98"/>
        <v>0</v>
      </c>
      <c r="DD297" s="11">
        <f t="shared" si="99"/>
        <v>0</v>
      </c>
      <c r="DE297" s="11">
        <f t="shared" si="100"/>
        <v>18708</v>
      </c>
      <c r="DF297" s="11">
        <f t="shared" si="101"/>
        <v>0</v>
      </c>
      <c r="DG297" s="11">
        <f t="shared" si="102"/>
        <v>0</v>
      </c>
      <c r="DH297" s="11">
        <f t="shared" si="103"/>
        <v>18708</v>
      </c>
      <c r="DI297" s="12">
        <f t="shared" si="104"/>
        <v>0</v>
      </c>
      <c r="DJ297" s="77">
        <f>+SUM(Tabla1[[#This Row],[EJECUTADO 01]:[EJECUTADO 06]])</f>
        <v>0</v>
      </c>
      <c r="DK297" s="77">
        <f>+Tabla1[[#This Row],[mto_devenga_01]]</f>
        <v>0</v>
      </c>
      <c r="DL297" s="285">
        <f>+Tabla1[[#This Row],[mto_devenga_02]]</f>
        <v>0</v>
      </c>
      <c r="DM297" s="285">
        <f>+Tabla1[[#This Row],[mto_devenga_03]]</f>
        <v>0</v>
      </c>
      <c r="DN297" s="286">
        <f>+Tabla1[[#This Row],[mto_devenga_04]]</f>
        <v>0</v>
      </c>
      <c r="DO297" s="285">
        <f>+Tabla1[[#This Row],[mto_devenga_05]]</f>
        <v>0</v>
      </c>
      <c r="DP297" s="76">
        <f>+Tabla1[[#This Row],[mto_devenga_06]]</f>
        <v>0</v>
      </c>
      <c r="DQ297" s="76">
        <f>+Tabla1[[#This Row],[mto_devenga_07]]</f>
        <v>0</v>
      </c>
      <c r="DR297" s="76">
        <f>+Tabla1[[#This Row],[mto_devenga_08]]</f>
        <v>0</v>
      </c>
      <c r="DS297" s="76">
        <f>+Tabla1[[#This Row],[mto_devenga_09]]</f>
        <v>0</v>
      </c>
      <c r="DT297" s="76">
        <f>IFERROR(VLOOKUP(Tabla1[[#This Row],[COD SE]],PF_OCTUBRE,14,0),"0")</f>
        <v>0</v>
      </c>
      <c r="DU297" s="76">
        <f>IFERROR(VLOOKUP(Tabla1[[#This Row],[COD SE]],PF_OCTUBRE,15,0),"0")</f>
        <v>0</v>
      </c>
      <c r="DV297" s="76">
        <f>IFERROR(VLOOKUP(Tabla1[[#This Row],[COD SE]],PF_OCTUBRE,16,0),"0")</f>
        <v>0</v>
      </c>
      <c r="DW297" s="76">
        <f>+SUM(Tabla1[[#This Row],[EJECUTADO 01]:[PF DICIEMBRE
]])</f>
        <v>0</v>
      </c>
      <c r="DX297" s="76">
        <f>IFERROR(VLOOKUP(Tabla1[[#This Row],[COD SE]],PF_OCTUBRE,18,0),"0")</f>
        <v>0</v>
      </c>
      <c r="DY297" s="76">
        <f>IFERROR(VLOOKUP(Tabla1[[#This Row],[COD SE]],PF_OCTUBRE,19,0),"0")</f>
        <v>18708</v>
      </c>
      <c r="DZ297" s="76">
        <f>IFERROR(VLOOKUP(Tabla1[[#This Row],[COD SE]],PF_OCTUBRE,20,0),"0")</f>
        <v>18708</v>
      </c>
      <c r="EA297" s="76">
        <f>+Tabla1[[#This Row],[TOTAL EJEC REAL]]+Tabla1[[#This Row],[SALDO FINAL]]</f>
        <v>18708</v>
      </c>
      <c r="EB297" s="76">
        <f>IFERROR(VLOOKUP(Tabla1[[#This Row],[COD SE]],PF_OCTUBRE,22,0),"0")</f>
        <v>18708</v>
      </c>
      <c r="EC297" s="76">
        <f>+IFERROR(VLOOKUP(Tabla1[[#This Row],[COD SE]],SALDO_ESC_2,7,0),0)</f>
        <v>0</v>
      </c>
      <c r="ED297" s="76">
        <f>+IFERROR(VLOOKUP(Tabla1[[#This Row],[COD SE]],SALDO_ESC_3,7,0),0)</f>
        <v>18708</v>
      </c>
      <c r="EE297" s="76">
        <f>+Tabla1[[#This Row],[mto_pim]]-Tabla1[[#This Row],[TRANSF ESC2 ]]</f>
        <v>18708</v>
      </c>
      <c r="EF297" s="76">
        <f>+Tabla1[[#This Row],[mto_pim]]-Tabla1[[#This Row],[TRANFS ESC 3 ]]</f>
        <v>0</v>
      </c>
      <c r="EG297" s="76">
        <f>+IFERROR(VLOOKUP(Tabla1[[#This Row],[COD SE]],HISTORICO,4,0),0)</f>
        <v>0</v>
      </c>
      <c r="EH297" s="76">
        <f>+IFERROR(VLOOKUP(Tabla1[[#This Row],[COD SE]],HISTORICO,5,0),0)</f>
        <v>0</v>
      </c>
      <c r="EI297" s="76">
        <f>+IFERROR(VLOOKUP(Tabla1[[#This Row],[COD SE]],HISTORICO,6,0),0)</f>
        <v>0</v>
      </c>
      <c r="EJ297" s="76">
        <f>+IFERROR(VLOOKUP(Tabla1[[#This Row],[COD SE]],HISTORICO,7,0),0)</f>
        <v>0</v>
      </c>
      <c r="EK297" s="76">
        <f>+IFERROR(VLOOKUP(Tabla1[[#This Row],[COD SE]],HISTORICO,8,0),0)</f>
        <v>0</v>
      </c>
      <c r="EL297" s="76">
        <f>+IFERROR(VLOOKUP(Tabla1[[#This Row],[COD SE]],HISTORICO,9,0),0)</f>
        <v>0</v>
      </c>
      <c r="EM297" s="76">
        <f>+IFERROR(VLOOKUP(Tabla1[[#This Row],[COD SE]],HISTORICO,10,0),0)</f>
        <v>0</v>
      </c>
      <c r="EN297" s="76">
        <f>+IFERROR(VLOOKUP(Tabla1[[#This Row],[COD SE]],HISTORICO,11,0),0)</f>
        <v>0</v>
      </c>
      <c r="EO297" s="76">
        <f>+IFERROR(VLOOKUP(Tabla1[[#This Row],[COD SE]],HISTORICO,12,0),0)</f>
        <v>0</v>
      </c>
      <c r="EP297" s="58">
        <f>+SUM(Tabla1[[#This Row],[EJECUTADO 01]:[EJECUTADO 03]])</f>
        <v>0</v>
      </c>
      <c r="EQ297" s="58">
        <f>+SUM(Tabla1[[#This Row],[EJECUTADO 04]:[EJECUTADO 06]])</f>
        <v>0</v>
      </c>
      <c r="ER297" s="58">
        <f>+SUM(Tabla1[[#This Row],[EJECUTADO 07]:[EJECUTADO 09]])</f>
        <v>0</v>
      </c>
      <c r="ES297" s="58">
        <f>+SUM(Tabla1[[#This Row],[PF OCTUBRE]:[PF DICIEMBRE
]])</f>
        <v>0</v>
      </c>
      <c r="ET297" s="58">
        <f>+SUM(Tabla1[[#This Row],[EJECUTADO 01]:[EJECUTADO 09]])</f>
        <v>0</v>
      </c>
    </row>
    <row r="298" spans="1:150" x14ac:dyDescent="0.2">
      <c r="A298" s="369">
        <v>2025</v>
      </c>
      <c r="B298" s="369" t="s">
        <v>1969</v>
      </c>
      <c r="C298" s="369" t="s">
        <v>1970</v>
      </c>
      <c r="D298" s="369" t="s">
        <v>1971</v>
      </c>
      <c r="E298" s="369">
        <v>1650</v>
      </c>
      <c r="F298" s="369" t="s">
        <v>1601</v>
      </c>
      <c r="G298" s="369" t="s">
        <v>1999</v>
      </c>
      <c r="H298" s="369" t="s">
        <v>1606</v>
      </c>
      <c r="I298" s="369" t="s">
        <v>2000</v>
      </c>
      <c r="J298" s="369" t="s">
        <v>2067</v>
      </c>
      <c r="K298" s="369" t="s">
        <v>1975</v>
      </c>
      <c r="L298" s="369" t="s">
        <v>2034</v>
      </c>
      <c r="M298" s="369" t="s">
        <v>2035</v>
      </c>
      <c r="N298" s="369">
        <v>1</v>
      </c>
      <c r="O298" s="369" t="s">
        <v>2068</v>
      </c>
      <c r="P298" s="369" t="s">
        <v>2032</v>
      </c>
      <c r="Q298" s="369">
        <v>31</v>
      </c>
      <c r="R298" s="369">
        <v>0</v>
      </c>
      <c r="S298" s="369">
        <v>0</v>
      </c>
      <c r="T298" s="369">
        <v>0</v>
      </c>
      <c r="U298" s="369">
        <v>16</v>
      </c>
      <c r="V298" s="369" t="s">
        <v>1980</v>
      </c>
      <c r="W298" s="369" t="s">
        <v>1981</v>
      </c>
      <c r="X298" s="369" t="s">
        <v>1982</v>
      </c>
      <c r="Y298" s="369" t="s">
        <v>1983</v>
      </c>
      <c r="Z298" s="369" t="s">
        <v>1984</v>
      </c>
      <c r="AA298" s="369" t="s">
        <v>2004</v>
      </c>
      <c r="AB298" s="369" t="s">
        <v>1986</v>
      </c>
      <c r="AC298" s="369" t="s">
        <v>1672</v>
      </c>
      <c r="AD298" s="369" t="s">
        <v>1684</v>
      </c>
      <c r="AE298" s="369" t="s">
        <v>1685</v>
      </c>
      <c r="AF298" s="369" t="s">
        <v>1686</v>
      </c>
      <c r="AG298" s="369" t="s">
        <v>1687</v>
      </c>
      <c r="AH298" s="369">
        <v>1600</v>
      </c>
      <c r="AI298" s="369">
        <v>-1600</v>
      </c>
      <c r="AJ298" s="369">
        <v>0</v>
      </c>
      <c r="AK298" s="370">
        <v>0</v>
      </c>
      <c r="AL298" s="370">
        <v>0</v>
      </c>
      <c r="AM298" s="370">
        <v>0</v>
      </c>
      <c r="AN298" s="370">
        <v>0</v>
      </c>
      <c r="AO298" s="370">
        <v>0</v>
      </c>
      <c r="AP298" s="370">
        <v>0</v>
      </c>
      <c r="AQ298" s="370">
        <v>0</v>
      </c>
      <c r="AR298" s="370">
        <v>0</v>
      </c>
      <c r="AS298" s="370">
        <v>0</v>
      </c>
      <c r="AT298" s="370">
        <v>0</v>
      </c>
      <c r="AU298" s="370">
        <v>0</v>
      </c>
      <c r="AV298" s="370">
        <v>0</v>
      </c>
      <c r="AW298" s="370">
        <v>0</v>
      </c>
      <c r="AX298" s="370">
        <v>0</v>
      </c>
      <c r="AY298" s="370">
        <v>0</v>
      </c>
      <c r="AZ298" s="370">
        <v>0</v>
      </c>
      <c r="BA298" s="370">
        <v>0</v>
      </c>
      <c r="BB298" s="370">
        <v>0</v>
      </c>
      <c r="BC298" s="370">
        <v>0</v>
      </c>
      <c r="BD298" s="370">
        <v>0</v>
      </c>
      <c r="BE298" s="370">
        <v>0</v>
      </c>
      <c r="BF298" s="370">
        <v>0</v>
      </c>
      <c r="BG298" s="370">
        <v>0</v>
      </c>
      <c r="BH298" s="370">
        <v>0</v>
      </c>
      <c r="BI298" s="370">
        <v>0</v>
      </c>
      <c r="BJ298" s="370">
        <v>0</v>
      </c>
      <c r="BK298" s="370">
        <v>0</v>
      </c>
      <c r="BL298" s="370">
        <v>0</v>
      </c>
      <c r="BM298" s="370">
        <v>0</v>
      </c>
      <c r="BN298" s="370">
        <v>0</v>
      </c>
      <c r="BO298" s="370">
        <v>0</v>
      </c>
      <c r="BP298" s="370">
        <v>0</v>
      </c>
      <c r="BQ298" s="370">
        <v>0</v>
      </c>
      <c r="BR298" s="370">
        <v>0</v>
      </c>
      <c r="BS298" s="370">
        <v>0</v>
      </c>
      <c r="BT298" s="370">
        <v>0</v>
      </c>
      <c r="BU298" s="370">
        <v>0</v>
      </c>
      <c r="BV298" s="370">
        <v>0</v>
      </c>
      <c r="BW298" s="370">
        <v>0</v>
      </c>
      <c r="BX298" s="370">
        <v>0</v>
      </c>
      <c r="BY298" s="370">
        <v>0</v>
      </c>
      <c r="BZ298" s="370">
        <v>0</v>
      </c>
      <c r="CA298" s="370">
        <v>0</v>
      </c>
      <c r="CB298" s="370">
        <v>0</v>
      </c>
      <c r="CC298" s="370">
        <v>0</v>
      </c>
      <c r="CD298" s="370">
        <v>0</v>
      </c>
      <c r="CE298" s="370">
        <v>0</v>
      </c>
      <c r="CF298" s="370">
        <v>0</v>
      </c>
      <c r="CG298" s="370">
        <v>0</v>
      </c>
      <c r="CH298" s="370">
        <v>0</v>
      </c>
      <c r="CI298" s="48" t="s">
        <v>1987</v>
      </c>
      <c r="CJ298" s="48" t="s">
        <v>1991</v>
      </c>
      <c r="CK298" s="48" t="s">
        <v>1990</v>
      </c>
      <c r="CL298" s="48" t="s">
        <v>1998</v>
      </c>
      <c r="CM298" s="48" t="s">
        <v>1990</v>
      </c>
      <c r="CN298" s="48" t="s">
        <v>1991</v>
      </c>
      <c r="CO298" s="10" t="str">
        <f t="shared" si="96"/>
        <v>2.3.1.99.1.3</v>
      </c>
      <c r="CP298" s="10" t="str">
        <f>+VLOOKUP(Tabla1[[#This Row],[ESPECÍFICA]],CLASIFICADOR_,2,0)</f>
        <v>2.3.1.99.1.3 - LIBROS, DIARIOS, REVISTAS Y OTROS BIENES IMPRESOS NO VINCULADOS A ENSEÑANZA</v>
      </c>
      <c r="CQ298" s="10" t="str">
        <f>+VLOOKUP(Tabla1[[#This Row],[ESPECÍFICA]],CLASIFICADOR_,3,0)</f>
        <v>2.3.1.99 - COMPRA DE OTROS BIENES</v>
      </c>
      <c r="CR298" s="10" t="str">
        <f>+VLOOKUP(Tabla1[[#This Row],[ESPECÍFICA]],CLASIFICADOR_,4,0)</f>
        <v xml:space="preserve"> </v>
      </c>
      <c r="CS298" s="10">
        <f>+VLOOKUP(Tabla1[[#This Row],[ESPECÍFICA]],CLASIFICADOR_,5,0)</f>
        <v>0</v>
      </c>
      <c r="CT298" s="5" t="str">
        <f>+VLOOKUP(Tabla1[[#This Row],[ESPECÍFICA]],CLASIFICADOR_,6,0)</f>
        <v>N/R</v>
      </c>
      <c r="CU298" s="10" t="str">
        <f>+VLOOKUP(Tabla1[[#This Row],[ESPECÍFICA]],CLASIFICADOR_,7,0)</f>
        <v>N/R</v>
      </c>
      <c r="CV298" s="10">
        <f>+VLOOKUP(Tabla1[[#This Row],[ESPECÍFICA]],CLASIFICADOR_,8,0)</f>
        <v>0</v>
      </c>
      <c r="CW298" s="284" t="str">
        <f>+CONCATENATE("2.",Tabla1[[#This Row],[generica]])</f>
        <v>2.3.BIENES Y SERVICIOS</v>
      </c>
      <c r="CX298" s="10" t="str">
        <f t="shared" si="86"/>
        <v>0016-DETN</v>
      </c>
      <c r="CY298" s="5" t="str">
        <f t="shared" si="63"/>
        <v>0016-DETN (EX DAMER)</v>
      </c>
      <c r="CZ298" t="str">
        <f t="shared" si="87"/>
        <v>0016-DETN</v>
      </c>
      <c r="DA298" s="113" t="str">
        <f>+CONCATENATE(Tabla1[[#This Row],[CC COMPLETO]],Tabla1[[#This Row],[ESPECÍFICA]])</f>
        <v>0016-DETN2.3.1.99.1.3</v>
      </c>
      <c r="DB298" s="11">
        <f t="shared" si="97"/>
        <v>0</v>
      </c>
      <c r="DC298" s="11">
        <f t="shared" si="98"/>
        <v>0</v>
      </c>
      <c r="DD298" s="11">
        <f t="shared" si="99"/>
        <v>0</v>
      </c>
      <c r="DE298" s="11">
        <f t="shared" si="100"/>
        <v>0</v>
      </c>
      <c r="DF298" s="11">
        <f t="shared" si="101"/>
        <v>0</v>
      </c>
      <c r="DG298" s="11">
        <f t="shared" si="102"/>
        <v>0</v>
      </c>
      <c r="DH298" s="11">
        <f t="shared" si="103"/>
        <v>0</v>
      </c>
      <c r="DI298" s="12">
        <f t="shared" si="104"/>
        <v>0</v>
      </c>
      <c r="DJ298" s="77">
        <f>+SUM(Tabla1[[#This Row],[EJECUTADO 01]:[EJECUTADO 06]])</f>
        <v>0</v>
      </c>
      <c r="DK298" s="77">
        <f>+Tabla1[[#This Row],[mto_devenga_01]]</f>
        <v>0</v>
      </c>
      <c r="DL298" s="285">
        <f>+Tabla1[[#This Row],[mto_devenga_02]]</f>
        <v>0</v>
      </c>
      <c r="DM298" s="285">
        <f>+Tabla1[[#This Row],[mto_devenga_03]]</f>
        <v>0</v>
      </c>
      <c r="DN298" s="286">
        <f>+Tabla1[[#This Row],[mto_devenga_04]]</f>
        <v>0</v>
      </c>
      <c r="DO298" s="285">
        <f>+Tabla1[[#This Row],[mto_devenga_05]]</f>
        <v>0</v>
      </c>
      <c r="DP298" s="76">
        <f>+Tabla1[[#This Row],[mto_devenga_06]]</f>
        <v>0</v>
      </c>
      <c r="DQ298" s="76">
        <f>+Tabla1[[#This Row],[mto_devenga_07]]</f>
        <v>0</v>
      </c>
      <c r="DR298" s="76">
        <f>+Tabla1[[#This Row],[mto_devenga_08]]</f>
        <v>0</v>
      </c>
      <c r="DS298" s="76">
        <f>+Tabla1[[#This Row],[mto_devenga_09]]</f>
        <v>0</v>
      </c>
      <c r="DT298" s="76">
        <f>IFERROR(VLOOKUP(Tabla1[[#This Row],[COD SE]],PF_OCTUBRE,14,0),"0")</f>
        <v>0</v>
      </c>
      <c r="DU298" s="76">
        <f>IFERROR(VLOOKUP(Tabla1[[#This Row],[COD SE]],PF_OCTUBRE,15,0),"0")</f>
        <v>0</v>
      </c>
      <c r="DV298" s="76">
        <f>IFERROR(VLOOKUP(Tabla1[[#This Row],[COD SE]],PF_OCTUBRE,16,0),"0")</f>
        <v>0</v>
      </c>
      <c r="DW298" s="76">
        <f>+SUM(Tabla1[[#This Row],[EJECUTADO 01]:[PF DICIEMBRE
]])</f>
        <v>0</v>
      </c>
      <c r="DX298" s="76">
        <f>IFERROR(VLOOKUP(Tabla1[[#This Row],[COD SE]],PF_OCTUBRE,18,0),"0")</f>
        <v>0</v>
      </c>
      <c r="DY298" s="76">
        <f>IFERROR(VLOOKUP(Tabla1[[#This Row],[COD SE]],PF_OCTUBRE,19,0),"0")</f>
        <v>0</v>
      </c>
      <c r="DZ298" s="76">
        <f>IFERROR(VLOOKUP(Tabla1[[#This Row],[COD SE]],PF_OCTUBRE,20,0),"0")</f>
        <v>0</v>
      </c>
      <c r="EA298" s="76">
        <f>+Tabla1[[#This Row],[TOTAL EJEC REAL]]+Tabla1[[#This Row],[SALDO FINAL]]</f>
        <v>0</v>
      </c>
      <c r="EB298" s="76">
        <f>IFERROR(VLOOKUP(Tabla1[[#This Row],[COD SE]],PF_OCTUBRE,22,0),"0")</f>
        <v>0</v>
      </c>
      <c r="EC298" s="76">
        <f>+IFERROR(VLOOKUP(Tabla1[[#This Row],[COD SE]],SALDO_ESC_2,7,0),0)</f>
        <v>0</v>
      </c>
      <c r="ED298" s="76">
        <f>+IFERROR(VLOOKUP(Tabla1[[#This Row],[COD SE]],SALDO_ESC_3,7,0),0)</f>
        <v>0</v>
      </c>
      <c r="EE298" s="76">
        <f>+Tabla1[[#This Row],[mto_pim]]-Tabla1[[#This Row],[TRANSF ESC2 ]]</f>
        <v>0</v>
      </c>
      <c r="EF298" s="76">
        <f>+Tabla1[[#This Row],[mto_pim]]-Tabla1[[#This Row],[TRANFS ESC 3 ]]</f>
        <v>0</v>
      </c>
      <c r="EG298" s="76">
        <f>+IFERROR(VLOOKUP(Tabla1[[#This Row],[COD SE]],HISTORICO,4,0),0)</f>
        <v>0</v>
      </c>
      <c r="EH298" s="76">
        <f>+IFERROR(VLOOKUP(Tabla1[[#This Row],[COD SE]],HISTORICO,5,0),0)</f>
        <v>0</v>
      </c>
      <c r="EI298" s="76">
        <f>+IFERROR(VLOOKUP(Tabla1[[#This Row],[COD SE]],HISTORICO,6,0),0)</f>
        <v>0</v>
      </c>
      <c r="EJ298" s="76">
        <f>+IFERROR(VLOOKUP(Tabla1[[#This Row],[COD SE]],HISTORICO,7,0),0)</f>
        <v>0</v>
      </c>
      <c r="EK298" s="76">
        <f>+IFERROR(VLOOKUP(Tabla1[[#This Row],[COD SE]],HISTORICO,8,0),0)</f>
        <v>0</v>
      </c>
      <c r="EL298" s="76">
        <f>+IFERROR(VLOOKUP(Tabla1[[#This Row],[COD SE]],HISTORICO,9,0),0)</f>
        <v>0</v>
      </c>
      <c r="EM298" s="76">
        <f>+IFERROR(VLOOKUP(Tabla1[[#This Row],[COD SE]],HISTORICO,10,0),0)</f>
        <v>0</v>
      </c>
      <c r="EN298" s="76">
        <f>+IFERROR(VLOOKUP(Tabla1[[#This Row],[COD SE]],HISTORICO,11,0),0)</f>
        <v>0</v>
      </c>
      <c r="EO298" s="76">
        <f>+IFERROR(VLOOKUP(Tabla1[[#This Row],[COD SE]],HISTORICO,12,0),0)</f>
        <v>0</v>
      </c>
      <c r="EP298" s="58">
        <f>+SUM(Tabla1[[#This Row],[EJECUTADO 01]:[EJECUTADO 03]])</f>
        <v>0</v>
      </c>
      <c r="EQ298" s="58">
        <f>+SUM(Tabla1[[#This Row],[EJECUTADO 04]:[EJECUTADO 06]])</f>
        <v>0</v>
      </c>
      <c r="ER298" s="58">
        <f>+SUM(Tabla1[[#This Row],[EJECUTADO 07]:[EJECUTADO 09]])</f>
        <v>0</v>
      </c>
      <c r="ES298" s="58">
        <f>+SUM(Tabla1[[#This Row],[PF OCTUBRE]:[PF DICIEMBRE
]])</f>
        <v>0</v>
      </c>
      <c r="ET298" s="58">
        <f>+SUM(Tabla1[[#This Row],[EJECUTADO 01]:[EJECUTADO 09]])</f>
        <v>0</v>
      </c>
    </row>
    <row r="299" spans="1:150" x14ac:dyDescent="0.2">
      <c r="A299" s="369">
        <v>2025</v>
      </c>
      <c r="B299" s="369" t="s">
        <v>1969</v>
      </c>
      <c r="C299" s="369" t="s">
        <v>1970</v>
      </c>
      <c r="D299" s="369" t="s">
        <v>1971</v>
      </c>
      <c r="E299" s="369">
        <v>1650</v>
      </c>
      <c r="F299" s="369" t="s">
        <v>1601</v>
      </c>
      <c r="G299" s="369" t="s">
        <v>1999</v>
      </c>
      <c r="H299" s="369" t="s">
        <v>1606</v>
      </c>
      <c r="I299" s="369" t="s">
        <v>2000</v>
      </c>
      <c r="J299" s="369" t="s">
        <v>2067</v>
      </c>
      <c r="K299" s="369" t="s">
        <v>1975</v>
      </c>
      <c r="L299" s="369" t="s">
        <v>2034</v>
      </c>
      <c r="M299" s="369" t="s">
        <v>2035</v>
      </c>
      <c r="N299" s="369">
        <v>1</v>
      </c>
      <c r="O299" s="369" t="s">
        <v>2068</v>
      </c>
      <c r="P299" s="369" t="s">
        <v>2032</v>
      </c>
      <c r="Q299" s="369">
        <v>31</v>
      </c>
      <c r="R299" s="369">
        <v>0</v>
      </c>
      <c r="S299" s="369">
        <v>0</v>
      </c>
      <c r="T299" s="369">
        <v>0</v>
      </c>
      <c r="U299" s="369">
        <v>16</v>
      </c>
      <c r="V299" s="369" t="s">
        <v>1980</v>
      </c>
      <c r="W299" s="369" t="s">
        <v>1981</v>
      </c>
      <c r="X299" s="369" t="s">
        <v>1982</v>
      </c>
      <c r="Y299" s="369" t="s">
        <v>1983</v>
      </c>
      <c r="Z299" s="369" t="s">
        <v>1984</v>
      </c>
      <c r="AA299" s="369" t="s">
        <v>2004</v>
      </c>
      <c r="AB299" s="369" t="s">
        <v>1986</v>
      </c>
      <c r="AC299" s="369" t="s">
        <v>1656</v>
      </c>
      <c r="AD299" s="369" t="s">
        <v>1657</v>
      </c>
      <c r="AE299" s="369" t="s">
        <v>1660</v>
      </c>
      <c r="AF299" s="369" t="s">
        <v>1661</v>
      </c>
      <c r="AG299" s="369" t="s">
        <v>1663</v>
      </c>
      <c r="AH299" s="369">
        <v>783763</v>
      </c>
      <c r="AI299" s="369">
        <v>-345909</v>
      </c>
      <c r="AJ299" s="369">
        <v>437854</v>
      </c>
      <c r="AK299" s="370">
        <v>260531.94</v>
      </c>
      <c r="AL299" s="370">
        <v>260531.94</v>
      </c>
      <c r="AM299" s="370">
        <v>42600</v>
      </c>
      <c r="AN299" s="370">
        <v>42600</v>
      </c>
      <c r="AO299" s="370">
        <v>42568.23</v>
      </c>
      <c r="AP299" s="370">
        <v>38163.71</v>
      </c>
      <c r="AQ299" s="370">
        <v>18300</v>
      </c>
      <c r="AR299" s="370">
        <v>30800</v>
      </c>
      <c r="AS299" s="370">
        <v>21800</v>
      </c>
      <c r="AT299" s="370">
        <v>23700</v>
      </c>
      <c r="AU299" s="370">
        <v>0</v>
      </c>
      <c r="AV299" s="370">
        <v>0</v>
      </c>
      <c r="AW299" s="370">
        <v>0</v>
      </c>
      <c r="AX299" s="370">
        <v>0</v>
      </c>
      <c r="AY299" s="370">
        <v>42600</v>
      </c>
      <c r="AZ299" s="370">
        <v>42600</v>
      </c>
      <c r="BA299" s="370">
        <v>42568.23</v>
      </c>
      <c r="BB299" s="370">
        <v>42600</v>
      </c>
      <c r="BC299" s="370">
        <v>14267.71</v>
      </c>
      <c r="BD299" s="370">
        <v>30800</v>
      </c>
      <c r="BE299" s="370">
        <v>20782.29</v>
      </c>
      <c r="BF299" s="370">
        <v>23700</v>
      </c>
      <c r="BG299" s="370">
        <v>0</v>
      </c>
      <c r="BH299" s="370">
        <v>0</v>
      </c>
      <c r="BI299" s="370">
        <v>0</v>
      </c>
      <c r="BJ299" s="370">
        <v>0</v>
      </c>
      <c r="BK299" s="370">
        <v>42478.5</v>
      </c>
      <c r="BL299" s="370">
        <v>42721.5</v>
      </c>
      <c r="BM299" s="370">
        <v>42568.23</v>
      </c>
      <c r="BN299" s="370">
        <v>37413.410000000003</v>
      </c>
      <c r="BO299" s="370">
        <v>18840.59</v>
      </c>
      <c r="BP299" s="370">
        <v>30800</v>
      </c>
      <c r="BQ299" s="370">
        <v>21396</v>
      </c>
      <c r="BR299" s="370">
        <v>23700</v>
      </c>
      <c r="BS299" s="370">
        <v>0</v>
      </c>
      <c r="BT299" s="370">
        <v>0</v>
      </c>
      <c r="BU299" s="370">
        <v>0</v>
      </c>
      <c r="BV299" s="370">
        <v>0</v>
      </c>
      <c r="BW299" s="370">
        <v>42600</v>
      </c>
      <c r="BX299" s="370">
        <v>42600</v>
      </c>
      <c r="BY299" s="370">
        <v>42568.23</v>
      </c>
      <c r="BZ299" s="370">
        <v>41986.29</v>
      </c>
      <c r="CA299" s="370">
        <v>18300</v>
      </c>
      <c r="CB299" s="370">
        <v>30800</v>
      </c>
      <c r="CC299" s="370">
        <v>21800</v>
      </c>
      <c r="CD299" s="370">
        <v>23700</v>
      </c>
      <c r="CE299" s="370">
        <v>0</v>
      </c>
      <c r="CF299" s="370">
        <v>0</v>
      </c>
      <c r="CG299" s="370">
        <v>0</v>
      </c>
      <c r="CH299" s="370">
        <v>0</v>
      </c>
      <c r="CI299" s="48" t="s">
        <v>1987</v>
      </c>
      <c r="CJ299" s="48" t="s">
        <v>1990</v>
      </c>
      <c r="CK299" s="48" t="s">
        <v>1990</v>
      </c>
      <c r="CL299" s="48" t="s">
        <v>2010</v>
      </c>
      <c r="CM299" s="48" t="s">
        <v>1990</v>
      </c>
      <c r="CN299" s="48" t="s">
        <v>1987</v>
      </c>
      <c r="CO299" s="10" t="str">
        <f t="shared" si="96"/>
        <v>2.1.1.13.1.2</v>
      </c>
      <c r="CP299" s="10" t="str">
        <f>+VLOOKUP(Tabla1[[#This Row],[ESPECÍFICA]],CLASIFICADOR_,2,0)</f>
        <v>2.1.1.13.1.2 - CONTRATO ADMINISTRATIVO DE SERVICIOS - TRANSITORIO</v>
      </c>
      <c r="CQ299" s="10" t="str">
        <f>+VLOOKUP(Tabla1[[#This Row],[ESPECÍFICA]],CLASIFICADOR_,3,0)</f>
        <v>01.CAS</v>
      </c>
      <c r="CR299" s="10" t="str">
        <f>+VLOOKUP(Tabla1[[#This Row],[ESPECÍFICA]],CLASIFICADOR_,4,0)</f>
        <v xml:space="preserve"> </v>
      </c>
      <c r="CS299" s="10">
        <f>+VLOOKUP(Tabla1[[#This Row],[ESPECÍFICA]],CLASIFICADOR_,5,0)</f>
        <v>0</v>
      </c>
      <c r="CT299" s="5" t="str">
        <f>+VLOOKUP(Tabla1[[#This Row],[ESPECÍFICA]],CLASIFICADOR_,6,0)</f>
        <v>N/R</v>
      </c>
      <c r="CU299" s="10" t="str">
        <f>+VLOOKUP(Tabla1[[#This Row],[ESPECÍFICA]],CLASIFICADOR_,7,0)</f>
        <v>N/R</v>
      </c>
      <c r="CV299" s="10">
        <f>+VLOOKUP(Tabla1[[#This Row],[ESPECÍFICA]],CLASIFICADOR_,8,0)</f>
        <v>0</v>
      </c>
      <c r="CW299" s="284" t="str">
        <f>+CONCATENATE("2.",Tabla1[[#This Row],[generica]])</f>
        <v>2.1.PERSONAL Y OBLIGACIONES SOCIALES</v>
      </c>
      <c r="CX299" s="10" t="str">
        <f t="shared" si="86"/>
        <v>0016-DETN</v>
      </c>
      <c r="CY299" s="5" t="str">
        <f t="shared" si="63"/>
        <v>0016-DETN (EX DAMER)</v>
      </c>
      <c r="CZ299" t="str">
        <f t="shared" si="87"/>
        <v>0016-DETN</v>
      </c>
      <c r="DA299" s="113" t="str">
        <f>+CONCATENATE(Tabla1[[#This Row],[CC COMPLETO]],Tabla1[[#This Row],[ESPECÍFICA]])</f>
        <v>0016-DETN2.1.1.13.1.2</v>
      </c>
      <c r="DB299" s="11">
        <f t="shared" si="97"/>
        <v>260531.94</v>
      </c>
      <c r="DC299" s="11">
        <f t="shared" si="98"/>
        <v>259918.23</v>
      </c>
      <c r="DD299" s="11">
        <f t="shared" si="99"/>
        <v>259918.23</v>
      </c>
      <c r="DE299" s="11">
        <f t="shared" si="100"/>
        <v>177322.06</v>
      </c>
      <c r="DF299" s="11">
        <f t="shared" si="101"/>
        <v>0</v>
      </c>
      <c r="DG299" s="11">
        <f t="shared" si="102"/>
        <v>613.70999999999185</v>
      </c>
      <c r="DH299" s="11">
        <f t="shared" si="103"/>
        <v>177935.77</v>
      </c>
      <c r="DI299" s="12">
        <f t="shared" si="104"/>
        <v>0.33162860456541071</v>
      </c>
      <c r="DJ299" s="77">
        <f>+SUM(Tabla1[[#This Row],[EJECUTADO 01]:[EJECUTADO 06]])</f>
        <v>215435.94</v>
      </c>
      <c r="DK299" s="77">
        <f>+Tabla1[[#This Row],[mto_devenga_01]]</f>
        <v>42600</v>
      </c>
      <c r="DL299" s="285">
        <f>+Tabla1[[#This Row],[mto_devenga_02]]</f>
        <v>42600</v>
      </c>
      <c r="DM299" s="285">
        <f>+Tabla1[[#This Row],[mto_devenga_03]]</f>
        <v>42568.23</v>
      </c>
      <c r="DN299" s="286">
        <f>+Tabla1[[#This Row],[mto_devenga_04]]</f>
        <v>42600</v>
      </c>
      <c r="DO299" s="285">
        <f>+Tabla1[[#This Row],[mto_devenga_05]]</f>
        <v>14267.71</v>
      </c>
      <c r="DP299" s="76">
        <f>+Tabla1[[#This Row],[mto_devenga_06]]</f>
        <v>30800</v>
      </c>
      <c r="DQ299" s="76">
        <f>+Tabla1[[#This Row],[mto_devenga_07]]</f>
        <v>20782.29</v>
      </c>
      <c r="DR299" s="76">
        <f>+Tabla1[[#This Row],[mto_devenga_08]]</f>
        <v>23700</v>
      </c>
      <c r="DS299" s="76">
        <f>+Tabla1[[#This Row],[mto_devenga_09]]</f>
        <v>0</v>
      </c>
      <c r="DT299" s="76">
        <f>IFERROR(VLOOKUP(Tabla1[[#This Row],[COD SE]],PF_OCTUBRE,14,0),"0")</f>
        <v>0</v>
      </c>
      <c r="DU299" s="76">
        <f>IFERROR(VLOOKUP(Tabla1[[#This Row],[COD SE]],PF_OCTUBRE,15,0),"0")</f>
        <v>0</v>
      </c>
      <c r="DV299" s="76">
        <f>IFERROR(VLOOKUP(Tabla1[[#This Row],[COD SE]],PF_OCTUBRE,16,0),"0")</f>
        <v>0</v>
      </c>
      <c r="DW299" s="76">
        <f>+SUM(Tabla1[[#This Row],[EJECUTADO 01]:[PF DICIEMBRE
]])</f>
        <v>259918.23</v>
      </c>
      <c r="DX299" s="76">
        <f>IFERROR(VLOOKUP(Tabla1[[#This Row],[COD SE]],PF_OCTUBRE,18,0),"0")</f>
        <v>0</v>
      </c>
      <c r="DY299" s="76">
        <f>IFERROR(VLOOKUP(Tabla1[[#This Row],[COD SE]],PF_OCTUBRE,19,0),"0")</f>
        <v>154915.76999999999</v>
      </c>
      <c r="DZ299" s="76">
        <f>IFERROR(VLOOKUP(Tabla1[[#This Row],[COD SE]],PF_OCTUBRE,20,0),"0")</f>
        <v>154915.76999999999</v>
      </c>
      <c r="EA299" s="76">
        <f>+Tabla1[[#This Row],[TOTAL EJEC REAL]]+Tabla1[[#This Row],[SALDO FINAL]]</f>
        <v>414834</v>
      </c>
      <c r="EB299" s="76">
        <f>IFERROR(VLOOKUP(Tabla1[[#This Row],[COD SE]],PF_OCTUBRE,22,0),"0")</f>
        <v>154915.76999999999</v>
      </c>
      <c r="EC299" s="76">
        <f>+IFERROR(VLOOKUP(Tabla1[[#This Row],[COD SE]],SALDO_ESC_2,7,0),0)</f>
        <v>0</v>
      </c>
      <c r="ED299" s="76">
        <f>+IFERROR(VLOOKUP(Tabla1[[#This Row],[COD SE]],SALDO_ESC_3,7,0),0)</f>
        <v>154915.76999999999</v>
      </c>
      <c r="EE299" s="76">
        <f>+Tabla1[[#This Row],[mto_pim]]-Tabla1[[#This Row],[TRANSF ESC2 ]]</f>
        <v>437854</v>
      </c>
      <c r="EF299" s="76">
        <f>+Tabla1[[#This Row],[mto_pim]]-Tabla1[[#This Row],[TRANFS ESC 3 ]]</f>
        <v>282938.23</v>
      </c>
      <c r="EG299" s="76">
        <f>+IFERROR(VLOOKUP(Tabla1[[#This Row],[COD SE]],HISTORICO,4,0),0)</f>
        <v>70549.33</v>
      </c>
      <c r="EH299" s="76">
        <f>+IFERROR(VLOOKUP(Tabla1[[#This Row],[COD SE]],HISTORICO,5,0),0)</f>
        <v>43056.76</v>
      </c>
      <c r="EI299" s="76">
        <f>+IFERROR(VLOOKUP(Tabla1[[#This Row],[COD SE]],HISTORICO,6,0),0)</f>
        <v>70549.33</v>
      </c>
      <c r="EJ299" s="76">
        <f>+IFERROR(VLOOKUP(Tabla1[[#This Row],[COD SE]],HISTORICO,7,0),0)</f>
        <v>43056.76</v>
      </c>
      <c r="EK299" s="76">
        <f>+IFERROR(VLOOKUP(Tabla1[[#This Row],[COD SE]],HISTORICO,8,0),0)</f>
        <v>18528.38</v>
      </c>
      <c r="EL299" s="76">
        <f>+IFERROR(VLOOKUP(Tabla1[[#This Row],[COD SE]],HISTORICO,9,0),0)</f>
        <v>33792.57</v>
      </c>
      <c r="EM299" s="76">
        <f>+IFERROR(VLOOKUP(Tabla1[[#This Row],[COD SE]],HISTORICO,10,0),0)</f>
        <v>18528.38</v>
      </c>
      <c r="EN299" s="76">
        <f>+IFERROR(VLOOKUP(Tabla1[[#This Row],[COD SE]],HISTORICO,11,0),0)</f>
        <v>26028.380000000005</v>
      </c>
      <c r="EO299" s="76">
        <f>+IFERROR(VLOOKUP(Tabla1[[#This Row],[COD SE]],HISTORICO,12,0),0)</f>
        <v>0</v>
      </c>
      <c r="EP299" s="58">
        <f>+SUM(Tabla1[[#This Row],[EJECUTADO 01]:[EJECUTADO 03]])</f>
        <v>127768.23000000001</v>
      </c>
      <c r="EQ299" s="58">
        <f>+SUM(Tabla1[[#This Row],[EJECUTADO 04]:[EJECUTADO 06]])</f>
        <v>87667.709999999992</v>
      </c>
      <c r="ER299" s="58">
        <f>+SUM(Tabla1[[#This Row],[EJECUTADO 07]:[EJECUTADO 09]])</f>
        <v>44482.29</v>
      </c>
      <c r="ES299" s="58">
        <f>+SUM(Tabla1[[#This Row],[PF OCTUBRE]:[PF DICIEMBRE
]])</f>
        <v>0</v>
      </c>
      <c r="ET299" s="58">
        <f>+SUM(Tabla1[[#This Row],[EJECUTADO 01]:[EJECUTADO 09]])</f>
        <v>259918.23</v>
      </c>
    </row>
    <row r="300" spans="1:150" x14ac:dyDescent="0.2">
      <c r="A300" s="369">
        <v>2025</v>
      </c>
      <c r="B300" s="369" t="s">
        <v>1969</v>
      </c>
      <c r="C300" s="369" t="s">
        <v>1970</v>
      </c>
      <c r="D300" s="369" t="s">
        <v>1971</v>
      </c>
      <c r="E300" s="369">
        <v>1650</v>
      </c>
      <c r="F300" s="369" t="s">
        <v>1601</v>
      </c>
      <c r="G300" s="369" t="s">
        <v>1999</v>
      </c>
      <c r="H300" s="369" t="s">
        <v>1606</v>
      </c>
      <c r="I300" s="369" t="s">
        <v>2000</v>
      </c>
      <c r="J300" s="369" t="s">
        <v>2069</v>
      </c>
      <c r="K300" s="369" t="s">
        <v>1975</v>
      </c>
      <c r="L300" s="369" t="s">
        <v>2034</v>
      </c>
      <c r="M300" s="369" t="s">
        <v>2035</v>
      </c>
      <c r="N300" s="369">
        <v>1</v>
      </c>
      <c r="O300" s="369" t="s">
        <v>2070</v>
      </c>
      <c r="P300" s="369" t="s">
        <v>2032</v>
      </c>
      <c r="Q300" s="369">
        <v>6</v>
      </c>
      <c r="R300" s="369">
        <v>0</v>
      </c>
      <c r="S300" s="369">
        <v>0</v>
      </c>
      <c r="T300" s="369">
        <v>0</v>
      </c>
      <c r="U300" s="369">
        <v>20</v>
      </c>
      <c r="V300" s="369" t="s">
        <v>1980</v>
      </c>
      <c r="W300" s="369" t="s">
        <v>1981</v>
      </c>
      <c r="X300" s="369" t="s">
        <v>1982</v>
      </c>
      <c r="Y300" s="369" t="s">
        <v>1983</v>
      </c>
      <c r="Z300" s="369" t="s">
        <v>1984</v>
      </c>
      <c r="AA300" s="369" t="s">
        <v>2004</v>
      </c>
      <c r="AB300" s="369" t="s">
        <v>1986</v>
      </c>
      <c r="AC300" s="369" t="s">
        <v>1656</v>
      </c>
      <c r="AD300" s="369" t="s">
        <v>1657</v>
      </c>
      <c r="AE300" s="369" t="s">
        <v>1660</v>
      </c>
      <c r="AF300" s="369" t="s">
        <v>1661</v>
      </c>
      <c r="AG300" s="369" t="s">
        <v>1662</v>
      </c>
      <c r="AH300" s="369">
        <v>0</v>
      </c>
      <c r="AI300" s="369">
        <v>126228</v>
      </c>
      <c r="AJ300" s="369">
        <v>126228</v>
      </c>
      <c r="AK300" s="370">
        <v>126228</v>
      </c>
      <c r="AL300" s="370">
        <v>126228</v>
      </c>
      <c r="AM300" s="370">
        <v>0</v>
      </c>
      <c r="AN300" s="370">
        <v>0</v>
      </c>
      <c r="AO300" s="370">
        <v>0</v>
      </c>
      <c r="AP300" s="370">
        <v>0</v>
      </c>
      <c r="AQ300" s="370">
        <v>0</v>
      </c>
      <c r="AR300" s="370">
        <v>0</v>
      </c>
      <c r="AS300" s="370">
        <v>0</v>
      </c>
      <c r="AT300" s="370">
        <v>0</v>
      </c>
      <c r="AU300" s="370">
        <v>31380.38</v>
      </c>
      <c r="AV300" s="370">
        <v>31413.34</v>
      </c>
      <c r="AW300" s="370">
        <v>0</v>
      </c>
      <c r="AX300" s="370">
        <v>0</v>
      </c>
      <c r="AY300" s="370">
        <v>0</v>
      </c>
      <c r="AZ300" s="370">
        <v>0</v>
      </c>
      <c r="BA300" s="370">
        <v>0</v>
      </c>
      <c r="BB300" s="370">
        <v>0</v>
      </c>
      <c r="BC300" s="370">
        <v>0</v>
      </c>
      <c r="BD300" s="370">
        <v>0</v>
      </c>
      <c r="BE300" s="370">
        <v>0</v>
      </c>
      <c r="BF300" s="370">
        <v>0</v>
      </c>
      <c r="BG300" s="370">
        <v>31380.38</v>
      </c>
      <c r="BH300" s="370">
        <v>31413.34</v>
      </c>
      <c r="BI300" s="370">
        <v>0</v>
      </c>
      <c r="BJ300" s="370">
        <v>0</v>
      </c>
      <c r="BK300" s="370">
        <v>0</v>
      </c>
      <c r="BL300" s="370">
        <v>0</v>
      </c>
      <c r="BM300" s="370">
        <v>0</v>
      </c>
      <c r="BN300" s="370">
        <v>0</v>
      </c>
      <c r="BO300" s="370">
        <v>0</v>
      </c>
      <c r="BP300" s="370">
        <v>0</v>
      </c>
      <c r="BQ300" s="370">
        <v>0</v>
      </c>
      <c r="BR300" s="370">
        <v>0</v>
      </c>
      <c r="BS300" s="370">
        <v>31380.38</v>
      </c>
      <c r="BT300" s="370">
        <v>27603.25</v>
      </c>
      <c r="BU300" s="370">
        <v>0</v>
      </c>
      <c r="BV300" s="370">
        <v>0</v>
      </c>
      <c r="BW300" s="370">
        <v>0</v>
      </c>
      <c r="BX300" s="370">
        <v>0</v>
      </c>
      <c r="BY300" s="370">
        <v>0</v>
      </c>
      <c r="BZ300" s="370">
        <v>0</v>
      </c>
      <c r="CA300" s="370">
        <v>0</v>
      </c>
      <c r="CB300" s="370">
        <v>0</v>
      </c>
      <c r="CC300" s="370">
        <v>0</v>
      </c>
      <c r="CD300" s="370">
        <v>0</v>
      </c>
      <c r="CE300" s="370">
        <v>31380.38</v>
      </c>
      <c r="CF300" s="370">
        <v>27603.25</v>
      </c>
      <c r="CG300" s="370">
        <v>0</v>
      </c>
      <c r="CH300" s="370">
        <v>0</v>
      </c>
      <c r="CI300" s="48" t="s">
        <v>1987</v>
      </c>
      <c r="CJ300" s="48" t="s">
        <v>1990</v>
      </c>
      <c r="CK300" s="48" t="s">
        <v>1990</v>
      </c>
      <c r="CL300" s="48" t="s">
        <v>2010</v>
      </c>
      <c r="CM300" s="48" t="s">
        <v>1990</v>
      </c>
      <c r="CN300" s="48" t="s">
        <v>1990</v>
      </c>
      <c r="CO300" s="10" t="str">
        <f t="shared" si="96"/>
        <v>2.1.1.13.1.1</v>
      </c>
      <c r="CP300" s="10" t="str">
        <f>+VLOOKUP(Tabla1[[#This Row],[ESPECÍFICA]],CLASIFICADOR_,2,0)</f>
        <v>2.1.1.13.1.1 - CONTRATO ADMINISTRATIVO DE SERVICIOS - INDETERMINADO</v>
      </c>
      <c r="CQ300" s="10" t="str">
        <f>+VLOOKUP(Tabla1[[#This Row],[ESPECÍFICA]],CLASIFICADOR_,3,0)</f>
        <v>01.CAS</v>
      </c>
      <c r="CR300" s="10" t="str">
        <f>+VLOOKUP(Tabla1[[#This Row],[ESPECÍFICA]],CLASIFICADOR_,4,0)</f>
        <v xml:space="preserve"> </v>
      </c>
      <c r="CS300" s="10">
        <f>+VLOOKUP(Tabla1[[#This Row],[ESPECÍFICA]],CLASIFICADOR_,5,0)</f>
        <v>0</v>
      </c>
      <c r="CT300" s="5" t="str">
        <f>+VLOOKUP(Tabla1[[#This Row],[ESPECÍFICA]],CLASIFICADOR_,6,0)</f>
        <v>N/R</v>
      </c>
      <c r="CU300" s="10" t="str">
        <f>+VLOOKUP(Tabla1[[#This Row],[ESPECÍFICA]],CLASIFICADOR_,7,0)</f>
        <v>N/R</v>
      </c>
      <c r="CV300" s="10">
        <f>+VLOOKUP(Tabla1[[#This Row],[ESPECÍFICA]],CLASIFICADOR_,8,0)</f>
        <v>0</v>
      </c>
      <c r="CW300" s="284" t="str">
        <f>+CONCATENATE("2.",Tabla1[[#This Row],[generica]])</f>
        <v>2.1.PERSONAL Y OBLIGACIONES SOCIALES</v>
      </c>
      <c r="CX300" s="10" t="str">
        <f t="shared" si="86"/>
        <v>0020-DETN</v>
      </c>
      <c r="CY300" s="5" t="str">
        <f t="shared" si="63"/>
        <v>0020-DETN (INF ESTRAT)</v>
      </c>
      <c r="CZ300">
        <f t="shared" si="87"/>
        <v>0</v>
      </c>
      <c r="DA300" s="113" t="str">
        <f>+CONCATENATE(Tabla1[[#This Row],[CC COMPLETO]],Tabla1[[#This Row],[ESPECÍFICA]])</f>
        <v>0020-DETN2.1.1.13.1.1</v>
      </c>
      <c r="DB300" s="11">
        <f t="shared" si="97"/>
        <v>62793.72</v>
      </c>
      <c r="DC300" s="11">
        <f t="shared" si="98"/>
        <v>62793.72</v>
      </c>
      <c r="DD300" s="11">
        <f t="shared" si="99"/>
        <v>58983.630000000005</v>
      </c>
      <c r="DE300" s="11">
        <f t="shared" si="100"/>
        <v>0</v>
      </c>
      <c r="DF300" s="11">
        <f t="shared" si="101"/>
        <v>0</v>
      </c>
      <c r="DG300" s="11">
        <f t="shared" si="102"/>
        <v>63434.28</v>
      </c>
      <c r="DH300" s="11">
        <f t="shared" si="103"/>
        <v>63434.28</v>
      </c>
      <c r="DI300" s="12">
        <f t="shared" si="104"/>
        <v>0</v>
      </c>
      <c r="DJ300" s="77">
        <f>+SUM(Tabla1[[#This Row],[EJECUTADO 01]:[EJECUTADO 06]])</f>
        <v>0</v>
      </c>
      <c r="DK300" s="77">
        <f>+Tabla1[[#This Row],[mto_devenga_01]]</f>
        <v>0</v>
      </c>
      <c r="DL300" s="285">
        <f>+Tabla1[[#This Row],[mto_devenga_02]]</f>
        <v>0</v>
      </c>
      <c r="DM300" s="285">
        <f>+Tabla1[[#This Row],[mto_devenga_03]]</f>
        <v>0</v>
      </c>
      <c r="DN300" s="286">
        <f>+Tabla1[[#This Row],[mto_devenga_04]]</f>
        <v>0</v>
      </c>
      <c r="DO300" s="285">
        <f>+Tabla1[[#This Row],[mto_devenga_05]]</f>
        <v>0</v>
      </c>
      <c r="DP300" s="76">
        <f>+Tabla1[[#This Row],[mto_devenga_06]]</f>
        <v>0</v>
      </c>
      <c r="DQ300" s="76">
        <f>+Tabla1[[#This Row],[mto_devenga_07]]</f>
        <v>0</v>
      </c>
      <c r="DR300" s="76">
        <f>+Tabla1[[#This Row],[mto_devenga_08]]</f>
        <v>0</v>
      </c>
      <c r="DS300" s="76">
        <f>+Tabla1[[#This Row],[mto_devenga_09]]</f>
        <v>31380.38</v>
      </c>
      <c r="DT300" s="76">
        <f>IFERROR(VLOOKUP(Tabla1[[#This Row],[COD SE]],PF_OCTUBRE,14,0),"0")</f>
        <v>31556.76</v>
      </c>
      <c r="DU300" s="76">
        <f>IFERROR(VLOOKUP(Tabla1[[#This Row],[COD SE]],PF_OCTUBRE,15,0),"0")</f>
        <v>31556.76</v>
      </c>
      <c r="DV300" s="76">
        <f>IFERROR(VLOOKUP(Tabla1[[#This Row],[COD SE]],PF_OCTUBRE,16,0),"0")</f>
        <v>31556.76</v>
      </c>
      <c r="DW300" s="76">
        <f>+SUM(Tabla1[[#This Row],[EJECUTADO 01]:[PF DICIEMBRE
]])</f>
        <v>126050.65999999999</v>
      </c>
      <c r="DX300" s="76">
        <f>IFERROR(VLOOKUP(Tabla1[[#This Row],[COD SE]],PF_OCTUBRE,18,0),"0")</f>
        <v>0</v>
      </c>
      <c r="DY300" s="76">
        <f>IFERROR(VLOOKUP(Tabla1[[#This Row],[COD SE]],PF_OCTUBRE,19,0),"0")</f>
        <v>177.33999999999833</v>
      </c>
      <c r="DZ300" s="76">
        <f>IFERROR(VLOOKUP(Tabla1[[#This Row],[COD SE]],PF_OCTUBRE,20,0),"0")</f>
        <v>177.33999999999833</v>
      </c>
      <c r="EA300" s="76">
        <f>+Tabla1[[#This Row],[TOTAL EJEC REAL]]+Tabla1[[#This Row],[SALDO FINAL]]</f>
        <v>126227.99999999999</v>
      </c>
      <c r="EB300" s="76">
        <f>IFERROR(VLOOKUP(Tabla1[[#This Row],[COD SE]],PF_OCTUBRE,22,0),"0")</f>
        <v>31734.1</v>
      </c>
      <c r="EC300" s="76">
        <f>+IFERROR(VLOOKUP(Tabla1[[#This Row],[COD SE]],SALDO_ESC_2,7,0),0)</f>
        <v>0</v>
      </c>
      <c r="ED300" s="76">
        <f>+IFERROR(VLOOKUP(Tabla1[[#This Row],[COD SE]],SALDO_ESC_3,7,0),0)</f>
        <v>177.33999999999833</v>
      </c>
      <c r="EE300" s="76">
        <f>+Tabla1[[#This Row],[mto_pim]]-Tabla1[[#This Row],[TRANSF ESC2 ]]</f>
        <v>126228</v>
      </c>
      <c r="EF300" s="76">
        <f>+Tabla1[[#This Row],[mto_pim]]-Tabla1[[#This Row],[TRANFS ESC 3 ]]</f>
        <v>126050.66</v>
      </c>
      <c r="EG300" s="76">
        <f>+IFERROR(VLOOKUP(Tabla1[[#This Row],[COD SE]],HISTORICO,4,0),0)</f>
        <v>0</v>
      </c>
      <c r="EH300" s="76">
        <f>+IFERROR(VLOOKUP(Tabla1[[#This Row],[COD SE]],HISTORICO,5,0),0)</f>
        <v>0</v>
      </c>
      <c r="EI300" s="76">
        <f>+IFERROR(VLOOKUP(Tabla1[[#This Row],[COD SE]],HISTORICO,6,0),0)</f>
        <v>0</v>
      </c>
      <c r="EJ300" s="76">
        <f>+IFERROR(VLOOKUP(Tabla1[[#This Row],[COD SE]],HISTORICO,7,0),0)</f>
        <v>0</v>
      </c>
      <c r="EK300" s="76">
        <f>+IFERROR(VLOOKUP(Tabla1[[#This Row],[COD SE]],HISTORICO,8,0),0)</f>
        <v>0</v>
      </c>
      <c r="EL300" s="76">
        <f>+IFERROR(VLOOKUP(Tabla1[[#This Row],[COD SE]],HISTORICO,9,0),0)</f>
        <v>0</v>
      </c>
      <c r="EM300" s="76">
        <f>+IFERROR(VLOOKUP(Tabla1[[#This Row],[COD SE]],HISTORICO,10,0),0)</f>
        <v>0</v>
      </c>
      <c r="EN300" s="76">
        <f>+IFERROR(VLOOKUP(Tabla1[[#This Row],[COD SE]],HISTORICO,11,0),0)</f>
        <v>0</v>
      </c>
      <c r="EO300" s="76">
        <f>+IFERROR(VLOOKUP(Tabla1[[#This Row],[COD SE]],HISTORICO,12,0),0)</f>
        <v>31556.76</v>
      </c>
      <c r="EP300" s="58">
        <f>+SUM(Tabla1[[#This Row],[EJECUTADO 01]:[EJECUTADO 03]])</f>
        <v>0</v>
      </c>
      <c r="EQ300" s="58">
        <f>+SUM(Tabla1[[#This Row],[EJECUTADO 04]:[EJECUTADO 06]])</f>
        <v>0</v>
      </c>
      <c r="ER300" s="58">
        <f>+SUM(Tabla1[[#This Row],[EJECUTADO 07]:[EJECUTADO 09]])</f>
        <v>31380.38</v>
      </c>
      <c r="ES300" s="58">
        <f>+SUM(Tabla1[[#This Row],[PF OCTUBRE]:[PF DICIEMBRE
]])</f>
        <v>94670.28</v>
      </c>
      <c r="ET300" s="58">
        <f>+SUM(Tabla1[[#This Row],[EJECUTADO 01]:[EJECUTADO 09]])</f>
        <v>31380.38</v>
      </c>
    </row>
    <row r="301" spans="1:150" x14ac:dyDescent="0.2">
      <c r="A301" s="369">
        <v>2025</v>
      </c>
      <c r="B301" s="369" t="s">
        <v>1969</v>
      </c>
      <c r="C301" s="369" t="s">
        <v>1970</v>
      </c>
      <c r="D301" s="369" t="s">
        <v>1971</v>
      </c>
      <c r="E301" s="369">
        <v>1650</v>
      </c>
      <c r="F301" s="369" t="s">
        <v>1601</v>
      </c>
      <c r="G301" s="369" t="s">
        <v>1999</v>
      </c>
      <c r="H301" s="369" t="s">
        <v>1606</v>
      </c>
      <c r="I301" s="369" t="s">
        <v>2000</v>
      </c>
      <c r="J301" s="369" t="s">
        <v>2069</v>
      </c>
      <c r="K301" s="369" t="s">
        <v>1975</v>
      </c>
      <c r="L301" s="369" t="s">
        <v>2034</v>
      </c>
      <c r="M301" s="369" t="s">
        <v>2035</v>
      </c>
      <c r="N301" s="369">
        <v>1</v>
      </c>
      <c r="O301" s="369" t="s">
        <v>2070</v>
      </c>
      <c r="P301" s="369" t="s">
        <v>2032</v>
      </c>
      <c r="Q301" s="369">
        <v>6</v>
      </c>
      <c r="R301" s="369">
        <v>0</v>
      </c>
      <c r="S301" s="369">
        <v>0</v>
      </c>
      <c r="T301" s="369">
        <v>0</v>
      </c>
      <c r="U301" s="369">
        <v>20</v>
      </c>
      <c r="V301" s="369" t="s">
        <v>1980</v>
      </c>
      <c r="W301" s="369" t="s">
        <v>1981</v>
      </c>
      <c r="X301" s="369" t="s">
        <v>1982</v>
      </c>
      <c r="Y301" s="369" t="s">
        <v>1983</v>
      </c>
      <c r="Z301" s="369" t="s">
        <v>1984</v>
      </c>
      <c r="AA301" s="369" t="s">
        <v>2004</v>
      </c>
      <c r="AB301" s="369" t="s">
        <v>1986</v>
      </c>
      <c r="AC301" s="369" t="s">
        <v>1656</v>
      </c>
      <c r="AD301" s="369" t="s">
        <v>1657</v>
      </c>
      <c r="AE301" s="369" t="s">
        <v>1660</v>
      </c>
      <c r="AF301" s="369" t="s">
        <v>1661</v>
      </c>
      <c r="AG301" s="369" t="s">
        <v>1663</v>
      </c>
      <c r="AH301" s="369">
        <v>0</v>
      </c>
      <c r="AI301" s="369">
        <v>84600</v>
      </c>
      <c r="AJ301" s="369">
        <v>84600</v>
      </c>
      <c r="AK301" s="370">
        <v>84600</v>
      </c>
      <c r="AL301" s="370">
        <v>84600</v>
      </c>
      <c r="AM301" s="370">
        <v>0</v>
      </c>
      <c r="AN301" s="370">
        <v>0</v>
      </c>
      <c r="AO301" s="370">
        <v>0</v>
      </c>
      <c r="AP301" s="370">
        <v>0</v>
      </c>
      <c r="AQ301" s="370">
        <v>0</v>
      </c>
      <c r="AR301" s="370">
        <v>0</v>
      </c>
      <c r="AS301" s="370">
        <v>0</v>
      </c>
      <c r="AT301" s="370">
        <v>0</v>
      </c>
      <c r="AU301" s="370">
        <v>18085</v>
      </c>
      <c r="AV301" s="370">
        <v>18021.87</v>
      </c>
      <c r="AW301" s="370">
        <v>0</v>
      </c>
      <c r="AX301" s="370">
        <v>0</v>
      </c>
      <c r="AY301" s="370">
        <v>0</v>
      </c>
      <c r="AZ301" s="370">
        <v>0</v>
      </c>
      <c r="BA301" s="370">
        <v>0</v>
      </c>
      <c r="BB301" s="370">
        <v>0</v>
      </c>
      <c r="BC301" s="370">
        <v>0</v>
      </c>
      <c r="BD301" s="370">
        <v>0</v>
      </c>
      <c r="BE301" s="370">
        <v>0</v>
      </c>
      <c r="BF301" s="370">
        <v>0</v>
      </c>
      <c r="BG301" s="370">
        <v>18085</v>
      </c>
      <c r="BH301" s="370">
        <v>18021.87</v>
      </c>
      <c r="BI301" s="370">
        <v>0</v>
      </c>
      <c r="BJ301" s="370">
        <v>0</v>
      </c>
      <c r="BK301" s="370">
        <v>0</v>
      </c>
      <c r="BL301" s="370">
        <v>0</v>
      </c>
      <c r="BM301" s="370">
        <v>0</v>
      </c>
      <c r="BN301" s="370">
        <v>0</v>
      </c>
      <c r="BO301" s="370">
        <v>0</v>
      </c>
      <c r="BP301" s="370">
        <v>0</v>
      </c>
      <c r="BQ301" s="370">
        <v>0</v>
      </c>
      <c r="BR301" s="370">
        <v>0</v>
      </c>
      <c r="BS301" s="370">
        <v>18085</v>
      </c>
      <c r="BT301" s="370">
        <v>15830.95</v>
      </c>
      <c r="BU301" s="370">
        <v>0</v>
      </c>
      <c r="BV301" s="370">
        <v>0</v>
      </c>
      <c r="BW301" s="370">
        <v>0</v>
      </c>
      <c r="BX301" s="370">
        <v>0</v>
      </c>
      <c r="BY301" s="370">
        <v>0</v>
      </c>
      <c r="BZ301" s="370">
        <v>0</v>
      </c>
      <c r="CA301" s="370">
        <v>0</v>
      </c>
      <c r="CB301" s="370">
        <v>0</v>
      </c>
      <c r="CC301" s="370">
        <v>0</v>
      </c>
      <c r="CD301" s="370">
        <v>0</v>
      </c>
      <c r="CE301" s="370">
        <v>18085</v>
      </c>
      <c r="CF301" s="370">
        <v>15830.95</v>
      </c>
      <c r="CG301" s="370">
        <v>0</v>
      </c>
      <c r="CH301" s="370">
        <v>0</v>
      </c>
      <c r="CI301" s="48" t="s">
        <v>1987</v>
      </c>
      <c r="CJ301" s="48" t="s">
        <v>1990</v>
      </c>
      <c r="CK301" s="48" t="s">
        <v>1990</v>
      </c>
      <c r="CL301" s="48" t="s">
        <v>2010</v>
      </c>
      <c r="CM301" s="48" t="s">
        <v>1990</v>
      </c>
      <c r="CN301" s="48" t="s">
        <v>1987</v>
      </c>
      <c r="CO301" s="10" t="str">
        <f t="shared" si="96"/>
        <v>2.1.1.13.1.2</v>
      </c>
      <c r="CP301" s="10" t="str">
        <f>+VLOOKUP(Tabla1[[#This Row],[ESPECÍFICA]],CLASIFICADOR_,2,0)</f>
        <v>2.1.1.13.1.2 - CONTRATO ADMINISTRATIVO DE SERVICIOS - TRANSITORIO</v>
      </c>
      <c r="CQ301" s="10" t="str">
        <f>+VLOOKUP(Tabla1[[#This Row],[ESPECÍFICA]],CLASIFICADOR_,3,0)</f>
        <v>01.CAS</v>
      </c>
      <c r="CR301" s="10" t="str">
        <f>+VLOOKUP(Tabla1[[#This Row],[ESPECÍFICA]],CLASIFICADOR_,4,0)</f>
        <v xml:space="preserve"> </v>
      </c>
      <c r="CS301" s="10">
        <f>+VLOOKUP(Tabla1[[#This Row],[ESPECÍFICA]],CLASIFICADOR_,5,0)</f>
        <v>0</v>
      </c>
      <c r="CT301" s="5" t="str">
        <f>+VLOOKUP(Tabla1[[#This Row],[ESPECÍFICA]],CLASIFICADOR_,6,0)</f>
        <v>N/R</v>
      </c>
      <c r="CU301" s="10" t="str">
        <f>+VLOOKUP(Tabla1[[#This Row],[ESPECÍFICA]],CLASIFICADOR_,7,0)</f>
        <v>N/R</v>
      </c>
      <c r="CV301" s="10">
        <f>+VLOOKUP(Tabla1[[#This Row],[ESPECÍFICA]],CLASIFICADOR_,8,0)</f>
        <v>0</v>
      </c>
      <c r="CW301" s="284" t="str">
        <f>+CONCATENATE("2.",Tabla1[[#This Row],[generica]])</f>
        <v>2.1.PERSONAL Y OBLIGACIONES SOCIALES</v>
      </c>
      <c r="CX301" s="10" t="str">
        <f t="shared" si="86"/>
        <v>0020-DETN</v>
      </c>
      <c r="CY301" s="5" t="str">
        <f t="shared" si="63"/>
        <v>0020-DETN (INF ESTRAT)</v>
      </c>
      <c r="CZ301">
        <f t="shared" si="87"/>
        <v>0</v>
      </c>
      <c r="DA301" s="113" t="str">
        <f>+CONCATENATE(Tabla1[[#This Row],[CC COMPLETO]],Tabla1[[#This Row],[ESPECÍFICA]])</f>
        <v>0020-DETN2.1.1.13.1.2</v>
      </c>
      <c r="DB301" s="11">
        <f t="shared" si="97"/>
        <v>36106.869999999995</v>
      </c>
      <c r="DC301" s="11">
        <f t="shared" si="98"/>
        <v>36106.869999999995</v>
      </c>
      <c r="DD301" s="11">
        <f t="shared" si="99"/>
        <v>33915.949999999997</v>
      </c>
      <c r="DE301" s="11">
        <f t="shared" si="100"/>
        <v>0</v>
      </c>
      <c r="DF301" s="11">
        <f t="shared" si="101"/>
        <v>0</v>
      </c>
      <c r="DG301" s="11">
        <f t="shared" si="102"/>
        <v>48493.130000000005</v>
      </c>
      <c r="DH301" s="11">
        <f t="shared" si="103"/>
        <v>48493.130000000005</v>
      </c>
      <c r="DI301" s="12">
        <f t="shared" si="104"/>
        <v>0</v>
      </c>
      <c r="DJ301" s="77">
        <f>+SUM(Tabla1[[#This Row],[EJECUTADO 01]:[EJECUTADO 06]])</f>
        <v>0</v>
      </c>
      <c r="DK301" s="77">
        <f>+Tabla1[[#This Row],[mto_devenga_01]]</f>
        <v>0</v>
      </c>
      <c r="DL301" s="285">
        <f>+Tabla1[[#This Row],[mto_devenga_02]]</f>
        <v>0</v>
      </c>
      <c r="DM301" s="285">
        <f>+Tabla1[[#This Row],[mto_devenga_03]]</f>
        <v>0</v>
      </c>
      <c r="DN301" s="286">
        <f>+Tabla1[[#This Row],[mto_devenga_04]]</f>
        <v>0</v>
      </c>
      <c r="DO301" s="285">
        <f>+Tabla1[[#This Row],[mto_devenga_05]]</f>
        <v>0</v>
      </c>
      <c r="DP301" s="76">
        <f>+Tabla1[[#This Row],[mto_devenga_06]]</f>
        <v>0</v>
      </c>
      <c r="DQ301" s="76">
        <f>+Tabla1[[#This Row],[mto_devenga_07]]</f>
        <v>0</v>
      </c>
      <c r="DR301" s="76">
        <f>+Tabla1[[#This Row],[mto_devenga_08]]</f>
        <v>0</v>
      </c>
      <c r="DS301" s="76">
        <f>+Tabla1[[#This Row],[mto_devenga_09]]</f>
        <v>18085</v>
      </c>
      <c r="DT301" s="76">
        <f>IFERROR(VLOOKUP(Tabla1[[#This Row],[COD SE]],PF_OCTUBRE,14,0),"0")</f>
        <v>18150</v>
      </c>
      <c r="DU301" s="76">
        <f>IFERROR(VLOOKUP(Tabla1[[#This Row],[COD SE]],PF_OCTUBRE,15,0),"0")</f>
        <v>24150</v>
      </c>
      <c r="DV301" s="76">
        <f>IFERROR(VLOOKUP(Tabla1[[#This Row],[COD SE]],PF_OCTUBRE,16,0),"0")</f>
        <v>24150</v>
      </c>
      <c r="DW301" s="76">
        <f>+SUM(Tabla1[[#This Row],[EJECUTADO 01]:[PF DICIEMBRE
]])</f>
        <v>84535</v>
      </c>
      <c r="DX301" s="76">
        <f>IFERROR(VLOOKUP(Tabla1[[#This Row],[COD SE]],PF_OCTUBRE,18,0),"0")</f>
        <v>0</v>
      </c>
      <c r="DY301" s="76">
        <f>IFERROR(VLOOKUP(Tabla1[[#This Row],[COD SE]],PF_OCTUBRE,19,0),"0")</f>
        <v>65</v>
      </c>
      <c r="DZ301" s="76">
        <f>IFERROR(VLOOKUP(Tabla1[[#This Row],[COD SE]],PF_OCTUBRE,20,0),"0")</f>
        <v>65</v>
      </c>
      <c r="EA301" s="76">
        <f>+Tabla1[[#This Row],[TOTAL EJEC REAL]]+Tabla1[[#This Row],[SALDO FINAL]]</f>
        <v>84600</v>
      </c>
      <c r="EB301" s="76">
        <f>IFERROR(VLOOKUP(Tabla1[[#This Row],[COD SE]],PF_OCTUBRE,22,0),"0")</f>
        <v>24215</v>
      </c>
      <c r="EC301" s="76">
        <f>+IFERROR(VLOOKUP(Tabla1[[#This Row],[COD SE]],SALDO_ESC_2,7,0),0)</f>
        <v>0</v>
      </c>
      <c r="ED301" s="76">
        <f>+IFERROR(VLOOKUP(Tabla1[[#This Row],[COD SE]],SALDO_ESC_3,7,0),0)</f>
        <v>65</v>
      </c>
      <c r="EE301" s="76">
        <f>+Tabla1[[#This Row],[mto_pim]]-Tabla1[[#This Row],[TRANSF ESC2 ]]</f>
        <v>84600</v>
      </c>
      <c r="EF301" s="76">
        <f>+Tabla1[[#This Row],[mto_pim]]-Tabla1[[#This Row],[TRANFS ESC 3 ]]</f>
        <v>84535</v>
      </c>
      <c r="EG301" s="76">
        <f>+IFERROR(VLOOKUP(Tabla1[[#This Row],[COD SE]],HISTORICO,4,0),0)</f>
        <v>0</v>
      </c>
      <c r="EH301" s="76">
        <f>+IFERROR(VLOOKUP(Tabla1[[#This Row],[COD SE]],HISTORICO,5,0),0)</f>
        <v>0</v>
      </c>
      <c r="EI301" s="76">
        <f>+IFERROR(VLOOKUP(Tabla1[[#This Row],[COD SE]],HISTORICO,6,0),0)</f>
        <v>0</v>
      </c>
      <c r="EJ301" s="76">
        <f>+IFERROR(VLOOKUP(Tabla1[[#This Row],[COD SE]],HISTORICO,7,0),0)</f>
        <v>0</v>
      </c>
      <c r="EK301" s="76">
        <f>+IFERROR(VLOOKUP(Tabla1[[#This Row],[COD SE]],HISTORICO,8,0),0)</f>
        <v>0</v>
      </c>
      <c r="EL301" s="76">
        <f>+IFERROR(VLOOKUP(Tabla1[[#This Row],[COD SE]],HISTORICO,9,0),0)</f>
        <v>0</v>
      </c>
      <c r="EM301" s="76">
        <f>+IFERROR(VLOOKUP(Tabla1[[#This Row],[COD SE]],HISTORICO,10,0),0)</f>
        <v>0</v>
      </c>
      <c r="EN301" s="76">
        <f>+IFERROR(VLOOKUP(Tabla1[[#This Row],[COD SE]],HISTORICO,11,0),0)</f>
        <v>0</v>
      </c>
      <c r="EO301" s="76">
        <f>+IFERROR(VLOOKUP(Tabla1[[#This Row],[COD SE]],HISTORICO,12,0),0)</f>
        <v>18150</v>
      </c>
      <c r="EP301" s="58">
        <f>+SUM(Tabla1[[#This Row],[EJECUTADO 01]:[EJECUTADO 03]])</f>
        <v>0</v>
      </c>
      <c r="EQ301" s="58">
        <f>+SUM(Tabla1[[#This Row],[EJECUTADO 04]:[EJECUTADO 06]])</f>
        <v>0</v>
      </c>
      <c r="ER301" s="58">
        <f>+SUM(Tabla1[[#This Row],[EJECUTADO 07]:[EJECUTADO 09]])</f>
        <v>18085</v>
      </c>
      <c r="ES301" s="58">
        <f>+SUM(Tabla1[[#This Row],[PF OCTUBRE]:[PF DICIEMBRE
]])</f>
        <v>66450</v>
      </c>
      <c r="ET301" s="58">
        <f>+SUM(Tabla1[[#This Row],[EJECUTADO 01]:[EJECUTADO 09]])</f>
        <v>18085</v>
      </c>
    </row>
    <row r="302" spans="1:150" x14ac:dyDescent="0.2">
      <c r="A302" s="369">
        <v>2025</v>
      </c>
      <c r="B302" s="369" t="s">
        <v>1969</v>
      </c>
      <c r="C302" s="369" t="s">
        <v>1970</v>
      </c>
      <c r="D302" s="369" t="s">
        <v>1971</v>
      </c>
      <c r="E302" s="369">
        <v>1650</v>
      </c>
      <c r="F302" s="369" t="s">
        <v>1601</v>
      </c>
      <c r="G302" s="369" t="s">
        <v>1999</v>
      </c>
      <c r="H302" s="369" t="s">
        <v>1606</v>
      </c>
      <c r="I302" s="369" t="s">
        <v>2000</v>
      </c>
      <c r="J302" s="369" t="s">
        <v>2069</v>
      </c>
      <c r="K302" s="369" t="s">
        <v>1975</v>
      </c>
      <c r="L302" s="369" t="s">
        <v>2034</v>
      </c>
      <c r="M302" s="369" t="s">
        <v>2035</v>
      </c>
      <c r="N302" s="369">
        <v>1</v>
      </c>
      <c r="O302" s="369" t="s">
        <v>2070</v>
      </c>
      <c r="P302" s="369" t="s">
        <v>2032</v>
      </c>
      <c r="Q302" s="369">
        <v>6</v>
      </c>
      <c r="R302" s="369">
        <v>0</v>
      </c>
      <c r="S302" s="369">
        <v>0</v>
      </c>
      <c r="T302" s="369">
        <v>0</v>
      </c>
      <c r="U302" s="369">
        <v>20</v>
      </c>
      <c r="V302" s="369" t="s">
        <v>1980</v>
      </c>
      <c r="W302" s="369" t="s">
        <v>1981</v>
      </c>
      <c r="X302" s="369" t="s">
        <v>1982</v>
      </c>
      <c r="Y302" s="369" t="s">
        <v>1983</v>
      </c>
      <c r="Z302" s="369" t="s">
        <v>1984</v>
      </c>
      <c r="AA302" s="369" t="s">
        <v>2004</v>
      </c>
      <c r="AB302" s="369" t="s">
        <v>1986</v>
      </c>
      <c r="AC302" s="369" t="s">
        <v>1656</v>
      </c>
      <c r="AD302" s="369" t="s">
        <v>1657</v>
      </c>
      <c r="AE302" s="369" t="s">
        <v>1664</v>
      </c>
      <c r="AF302" s="369" t="s">
        <v>1665</v>
      </c>
      <c r="AG302" s="369" t="s">
        <v>1667</v>
      </c>
      <c r="AH302" s="369">
        <v>0</v>
      </c>
      <c r="AI302" s="369">
        <v>2100</v>
      </c>
      <c r="AJ302" s="369">
        <v>2100</v>
      </c>
      <c r="AK302" s="370">
        <v>2100</v>
      </c>
      <c r="AL302" s="370">
        <v>2100</v>
      </c>
      <c r="AM302" s="370">
        <v>0</v>
      </c>
      <c r="AN302" s="370">
        <v>0</v>
      </c>
      <c r="AO302" s="370">
        <v>0</v>
      </c>
      <c r="AP302" s="370">
        <v>0</v>
      </c>
      <c r="AQ302" s="370">
        <v>0</v>
      </c>
      <c r="AR302" s="370">
        <v>0</v>
      </c>
      <c r="AS302" s="370">
        <v>0</v>
      </c>
      <c r="AT302" s="370">
        <v>0</v>
      </c>
      <c r="AU302" s="370">
        <v>0</v>
      </c>
      <c r="AV302" s="370">
        <v>0</v>
      </c>
      <c r="AW302" s="370">
        <v>0</v>
      </c>
      <c r="AX302" s="370">
        <v>0</v>
      </c>
      <c r="AY302" s="370">
        <v>0</v>
      </c>
      <c r="AZ302" s="370">
        <v>0</v>
      </c>
      <c r="BA302" s="370">
        <v>0</v>
      </c>
      <c r="BB302" s="370">
        <v>0</v>
      </c>
      <c r="BC302" s="370">
        <v>0</v>
      </c>
      <c r="BD302" s="370">
        <v>0</v>
      </c>
      <c r="BE302" s="370">
        <v>0</v>
      </c>
      <c r="BF302" s="370">
        <v>0</v>
      </c>
      <c r="BG302" s="370">
        <v>0</v>
      </c>
      <c r="BH302" s="370">
        <v>0</v>
      </c>
      <c r="BI302" s="370">
        <v>0</v>
      </c>
      <c r="BJ302" s="370">
        <v>0</v>
      </c>
      <c r="BK302" s="370">
        <v>0</v>
      </c>
      <c r="BL302" s="370">
        <v>0</v>
      </c>
      <c r="BM302" s="370">
        <v>0</v>
      </c>
      <c r="BN302" s="370">
        <v>0</v>
      </c>
      <c r="BO302" s="370">
        <v>0</v>
      </c>
      <c r="BP302" s="370">
        <v>0</v>
      </c>
      <c r="BQ302" s="370">
        <v>0</v>
      </c>
      <c r="BR302" s="370">
        <v>0</v>
      </c>
      <c r="BS302" s="370">
        <v>0</v>
      </c>
      <c r="BT302" s="370">
        <v>0</v>
      </c>
      <c r="BU302" s="370">
        <v>0</v>
      </c>
      <c r="BV302" s="370">
        <v>0</v>
      </c>
      <c r="BW302" s="370">
        <v>0</v>
      </c>
      <c r="BX302" s="370">
        <v>0</v>
      </c>
      <c r="BY302" s="370">
        <v>0</v>
      </c>
      <c r="BZ302" s="370">
        <v>0</v>
      </c>
      <c r="CA302" s="370">
        <v>0</v>
      </c>
      <c r="CB302" s="370">
        <v>0</v>
      </c>
      <c r="CC302" s="370">
        <v>0</v>
      </c>
      <c r="CD302" s="370">
        <v>0</v>
      </c>
      <c r="CE302" s="370">
        <v>0</v>
      </c>
      <c r="CF302" s="370">
        <v>0</v>
      </c>
      <c r="CG302" s="370">
        <v>0</v>
      </c>
      <c r="CH302" s="370">
        <v>0</v>
      </c>
      <c r="CI302" s="48" t="s">
        <v>1987</v>
      </c>
      <c r="CJ302" s="48" t="s">
        <v>1990</v>
      </c>
      <c r="CK302" s="48" t="s">
        <v>1990</v>
      </c>
      <c r="CL302" s="48" t="s">
        <v>2005</v>
      </c>
      <c r="CM302" s="48" t="s">
        <v>1990</v>
      </c>
      <c r="CN302" s="48" t="s">
        <v>1993</v>
      </c>
      <c r="CO302" s="10" t="str">
        <f t="shared" si="96"/>
        <v>2.1.1.9.1.4</v>
      </c>
      <c r="CP302" s="10" t="str">
        <f>+VLOOKUP(Tabla1[[#This Row],[ESPECÍFICA]],CLASIFICADOR_,2,0)</f>
        <v>2.1.1.9.1.4 - AGUINALDOS DE CONTRATO ADMINISTRATIVO DE SERVICIOS</v>
      </c>
      <c r="CQ302" s="10" t="str">
        <f>+VLOOKUP(Tabla1[[#This Row],[ESPECÍFICA]],CLASIFICADOR_,3,0)</f>
        <v>01.CAS</v>
      </c>
      <c r="CR302" s="10" t="str">
        <f>+VLOOKUP(Tabla1[[#This Row],[ESPECÍFICA]],CLASIFICADOR_,4,0)</f>
        <v xml:space="preserve"> </v>
      </c>
      <c r="CS302" s="10">
        <f>+VLOOKUP(Tabla1[[#This Row],[ESPECÍFICA]],CLASIFICADOR_,5,0)</f>
        <v>0</v>
      </c>
      <c r="CT302" s="5" t="str">
        <f>+VLOOKUP(Tabla1[[#This Row],[ESPECÍFICA]],CLASIFICADOR_,6,0)</f>
        <v>N/R</v>
      </c>
      <c r="CU302" s="10" t="str">
        <f>+VLOOKUP(Tabla1[[#This Row],[ESPECÍFICA]],CLASIFICADOR_,7,0)</f>
        <v>N/R</v>
      </c>
      <c r="CV302" s="10">
        <f>+VLOOKUP(Tabla1[[#This Row],[ESPECÍFICA]],CLASIFICADOR_,8,0)</f>
        <v>0</v>
      </c>
      <c r="CW302" s="284" t="str">
        <f>+CONCATENATE("2.",Tabla1[[#This Row],[generica]])</f>
        <v>2.1.PERSONAL Y OBLIGACIONES SOCIALES</v>
      </c>
      <c r="CX302" s="10" t="str">
        <f t="shared" si="86"/>
        <v>0020-DETN</v>
      </c>
      <c r="CY302" s="5" t="str">
        <f t="shared" si="63"/>
        <v>0020-DETN (INF ESTRAT)</v>
      </c>
      <c r="CZ302">
        <f t="shared" si="87"/>
        <v>0</v>
      </c>
      <c r="DA302" s="113" t="str">
        <f>+CONCATENATE(Tabla1[[#This Row],[CC COMPLETO]],Tabla1[[#This Row],[ESPECÍFICA]])</f>
        <v>0020-DETN2.1.1.9.1.4</v>
      </c>
      <c r="DB302" s="11">
        <f t="shared" si="97"/>
        <v>0</v>
      </c>
      <c r="DC302" s="11">
        <f t="shared" si="98"/>
        <v>0</v>
      </c>
      <c r="DD302" s="11">
        <f t="shared" si="99"/>
        <v>0</v>
      </c>
      <c r="DE302" s="11">
        <f t="shared" si="100"/>
        <v>0</v>
      </c>
      <c r="DF302" s="11">
        <f t="shared" si="101"/>
        <v>0</v>
      </c>
      <c r="DG302" s="11">
        <f t="shared" si="102"/>
        <v>2100</v>
      </c>
      <c r="DH302" s="11">
        <f t="shared" si="103"/>
        <v>2100</v>
      </c>
      <c r="DI302" s="12">
        <f t="shared" si="104"/>
        <v>0</v>
      </c>
      <c r="DJ302" s="77">
        <f>+SUM(Tabla1[[#This Row],[EJECUTADO 01]:[EJECUTADO 06]])</f>
        <v>0</v>
      </c>
      <c r="DK302" s="77">
        <f>+Tabla1[[#This Row],[mto_devenga_01]]</f>
        <v>0</v>
      </c>
      <c r="DL302" s="285">
        <f>+Tabla1[[#This Row],[mto_devenga_02]]</f>
        <v>0</v>
      </c>
      <c r="DM302" s="285">
        <f>+Tabla1[[#This Row],[mto_devenga_03]]</f>
        <v>0</v>
      </c>
      <c r="DN302" s="286">
        <f>+Tabla1[[#This Row],[mto_devenga_04]]</f>
        <v>0</v>
      </c>
      <c r="DO302" s="285">
        <f>+Tabla1[[#This Row],[mto_devenga_05]]</f>
        <v>0</v>
      </c>
      <c r="DP302" s="76">
        <f>+Tabla1[[#This Row],[mto_devenga_06]]</f>
        <v>0</v>
      </c>
      <c r="DQ302" s="76">
        <f>+Tabla1[[#This Row],[mto_devenga_07]]</f>
        <v>0</v>
      </c>
      <c r="DR302" s="76">
        <f>+Tabla1[[#This Row],[mto_devenga_08]]</f>
        <v>0</v>
      </c>
      <c r="DS302" s="76">
        <f>+Tabla1[[#This Row],[mto_devenga_09]]</f>
        <v>0</v>
      </c>
      <c r="DT302" s="76">
        <f>IFERROR(VLOOKUP(Tabla1[[#This Row],[COD SE]],PF_OCTUBRE,14,0),"0")</f>
        <v>0</v>
      </c>
      <c r="DU302" s="76">
        <f>IFERROR(VLOOKUP(Tabla1[[#This Row],[COD SE]],PF_OCTUBRE,15,0),"0")</f>
        <v>0</v>
      </c>
      <c r="DV302" s="76">
        <f>IFERROR(VLOOKUP(Tabla1[[#This Row],[COD SE]],PF_OCTUBRE,16,0),"0")</f>
        <v>0</v>
      </c>
      <c r="DW302" s="76">
        <f>+SUM(Tabla1[[#This Row],[EJECUTADO 01]:[PF DICIEMBRE
]])</f>
        <v>0</v>
      </c>
      <c r="DX302" s="76">
        <f>IFERROR(VLOOKUP(Tabla1[[#This Row],[COD SE]],PF_OCTUBRE,18,0),"0")</f>
        <v>0</v>
      </c>
      <c r="DY302" s="76">
        <f>IFERROR(VLOOKUP(Tabla1[[#This Row],[COD SE]],PF_OCTUBRE,19,0),"0")</f>
        <v>2100</v>
      </c>
      <c r="DZ302" s="76">
        <f>IFERROR(VLOOKUP(Tabla1[[#This Row],[COD SE]],PF_OCTUBRE,20,0),"0")</f>
        <v>2100</v>
      </c>
      <c r="EA302" s="76">
        <f>+Tabla1[[#This Row],[TOTAL EJEC REAL]]+Tabla1[[#This Row],[SALDO FINAL]]</f>
        <v>2100</v>
      </c>
      <c r="EB302" s="76">
        <f>IFERROR(VLOOKUP(Tabla1[[#This Row],[COD SE]],PF_OCTUBRE,22,0),"0")</f>
        <v>2100</v>
      </c>
      <c r="EC302" s="76">
        <f>+IFERROR(VLOOKUP(Tabla1[[#This Row],[COD SE]],SALDO_ESC_2,7,0),0)</f>
        <v>0</v>
      </c>
      <c r="ED302" s="76">
        <f>+IFERROR(VLOOKUP(Tabla1[[#This Row],[COD SE]],SALDO_ESC_3,7,0),0)</f>
        <v>2100</v>
      </c>
      <c r="EE302" s="76">
        <f>+Tabla1[[#This Row],[mto_pim]]-Tabla1[[#This Row],[TRANSF ESC2 ]]</f>
        <v>2100</v>
      </c>
      <c r="EF302" s="76">
        <f>+Tabla1[[#This Row],[mto_pim]]-Tabla1[[#This Row],[TRANFS ESC 3 ]]</f>
        <v>0</v>
      </c>
      <c r="EG302" s="76">
        <f>+IFERROR(VLOOKUP(Tabla1[[#This Row],[COD SE]],HISTORICO,4,0),0)</f>
        <v>0</v>
      </c>
      <c r="EH302" s="76">
        <f>+IFERROR(VLOOKUP(Tabla1[[#This Row],[COD SE]],HISTORICO,5,0),0)</f>
        <v>0</v>
      </c>
      <c r="EI302" s="76">
        <f>+IFERROR(VLOOKUP(Tabla1[[#This Row],[COD SE]],HISTORICO,6,0),0)</f>
        <v>0</v>
      </c>
      <c r="EJ302" s="76">
        <f>+IFERROR(VLOOKUP(Tabla1[[#This Row],[COD SE]],HISTORICO,7,0),0)</f>
        <v>0</v>
      </c>
      <c r="EK302" s="76">
        <f>+IFERROR(VLOOKUP(Tabla1[[#This Row],[COD SE]],HISTORICO,8,0),0)</f>
        <v>0</v>
      </c>
      <c r="EL302" s="76">
        <f>+IFERROR(VLOOKUP(Tabla1[[#This Row],[COD SE]],HISTORICO,9,0),0)</f>
        <v>0</v>
      </c>
      <c r="EM302" s="76">
        <f>+IFERROR(VLOOKUP(Tabla1[[#This Row],[COD SE]],HISTORICO,10,0),0)</f>
        <v>0</v>
      </c>
      <c r="EN302" s="76">
        <f>+IFERROR(VLOOKUP(Tabla1[[#This Row],[COD SE]],HISTORICO,11,0),0)</f>
        <v>0</v>
      </c>
      <c r="EO302" s="76">
        <f>+IFERROR(VLOOKUP(Tabla1[[#This Row],[COD SE]],HISTORICO,12,0),0)</f>
        <v>0</v>
      </c>
      <c r="EP302" s="58">
        <f>+SUM(Tabla1[[#This Row],[EJECUTADO 01]:[EJECUTADO 03]])</f>
        <v>0</v>
      </c>
      <c r="EQ302" s="58">
        <f>+SUM(Tabla1[[#This Row],[EJECUTADO 04]:[EJECUTADO 06]])</f>
        <v>0</v>
      </c>
      <c r="ER302" s="58">
        <f>+SUM(Tabla1[[#This Row],[EJECUTADO 07]:[EJECUTADO 09]])</f>
        <v>0</v>
      </c>
      <c r="ES302" s="58">
        <f>+SUM(Tabla1[[#This Row],[PF OCTUBRE]:[PF DICIEMBRE
]])</f>
        <v>0</v>
      </c>
      <c r="ET302" s="58">
        <f>+SUM(Tabla1[[#This Row],[EJECUTADO 01]:[EJECUTADO 09]])</f>
        <v>0</v>
      </c>
    </row>
    <row r="303" spans="1:150" x14ac:dyDescent="0.2">
      <c r="A303" s="369">
        <v>2025</v>
      </c>
      <c r="B303" s="369" t="s">
        <v>1969</v>
      </c>
      <c r="C303" s="369" t="s">
        <v>1970</v>
      </c>
      <c r="D303" s="369" t="s">
        <v>1971</v>
      </c>
      <c r="E303" s="369">
        <v>1650</v>
      </c>
      <c r="F303" s="369" t="s">
        <v>1601</v>
      </c>
      <c r="G303" s="369" t="s">
        <v>1999</v>
      </c>
      <c r="H303" s="369" t="s">
        <v>1606</v>
      </c>
      <c r="I303" s="369" t="s">
        <v>2000</v>
      </c>
      <c r="J303" s="369" t="s">
        <v>2069</v>
      </c>
      <c r="K303" s="369" t="s">
        <v>1975</v>
      </c>
      <c r="L303" s="369" t="s">
        <v>2034</v>
      </c>
      <c r="M303" s="369" t="s">
        <v>2035</v>
      </c>
      <c r="N303" s="369">
        <v>1</v>
      </c>
      <c r="O303" s="369" t="s">
        <v>2070</v>
      </c>
      <c r="P303" s="369" t="s">
        <v>2032</v>
      </c>
      <c r="Q303" s="369">
        <v>6</v>
      </c>
      <c r="R303" s="369">
        <v>0</v>
      </c>
      <c r="S303" s="369">
        <v>0</v>
      </c>
      <c r="T303" s="369">
        <v>0</v>
      </c>
      <c r="U303" s="369">
        <v>20</v>
      </c>
      <c r="V303" s="369" t="s">
        <v>1980</v>
      </c>
      <c r="W303" s="369" t="s">
        <v>1981</v>
      </c>
      <c r="X303" s="369" t="s">
        <v>1982</v>
      </c>
      <c r="Y303" s="369" t="s">
        <v>1983</v>
      </c>
      <c r="Z303" s="369" t="s">
        <v>1984</v>
      </c>
      <c r="AA303" s="369" t="s">
        <v>2004</v>
      </c>
      <c r="AB303" s="369" t="s">
        <v>1986</v>
      </c>
      <c r="AC303" s="369" t="s">
        <v>1656</v>
      </c>
      <c r="AD303" s="369" t="s">
        <v>1668</v>
      </c>
      <c r="AE303" s="369" t="s">
        <v>1669</v>
      </c>
      <c r="AF303" s="369" t="s">
        <v>1669</v>
      </c>
      <c r="AG303" s="369" t="s">
        <v>1670</v>
      </c>
      <c r="AH303" s="369">
        <v>0</v>
      </c>
      <c r="AI303" s="369">
        <v>6735</v>
      </c>
      <c r="AJ303" s="369">
        <v>6735</v>
      </c>
      <c r="AK303" s="370">
        <v>6735</v>
      </c>
      <c r="AL303" s="370">
        <v>6735</v>
      </c>
      <c r="AM303" s="370">
        <v>0</v>
      </c>
      <c r="AN303" s="370">
        <v>0</v>
      </c>
      <c r="AO303" s="370">
        <v>0</v>
      </c>
      <c r="AP303" s="370">
        <v>0</v>
      </c>
      <c r="AQ303" s="370">
        <v>0</v>
      </c>
      <c r="AR303" s="370">
        <v>0</v>
      </c>
      <c r="AS303" s="370">
        <v>0</v>
      </c>
      <c r="AT303" s="370">
        <v>0</v>
      </c>
      <c r="AU303" s="370">
        <v>1683.64</v>
      </c>
      <c r="AV303" s="370">
        <v>1683.64</v>
      </c>
      <c r="AW303" s="370">
        <v>0</v>
      </c>
      <c r="AX303" s="370">
        <v>0</v>
      </c>
      <c r="AY303" s="370">
        <v>0</v>
      </c>
      <c r="AZ303" s="370">
        <v>0</v>
      </c>
      <c r="BA303" s="370">
        <v>0</v>
      </c>
      <c r="BB303" s="370">
        <v>0</v>
      </c>
      <c r="BC303" s="370">
        <v>0</v>
      </c>
      <c r="BD303" s="370">
        <v>0</v>
      </c>
      <c r="BE303" s="370">
        <v>0</v>
      </c>
      <c r="BF303" s="370">
        <v>0</v>
      </c>
      <c r="BG303" s="370">
        <v>1683.64</v>
      </c>
      <c r="BH303" s="370">
        <v>1683.64</v>
      </c>
      <c r="BI303" s="370">
        <v>0</v>
      </c>
      <c r="BJ303" s="370">
        <v>0</v>
      </c>
      <c r="BK303" s="370">
        <v>0</v>
      </c>
      <c r="BL303" s="370">
        <v>0</v>
      </c>
      <c r="BM303" s="370">
        <v>0</v>
      </c>
      <c r="BN303" s="370">
        <v>0</v>
      </c>
      <c r="BO303" s="370">
        <v>0</v>
      </c>
      <c r="BP303" s="370">
        <v>0</v>
      </c>
      <c r="BQ303" s="370">
        <v>0</v>
      </c>
      <c r="BR303" s="370">
        <v>0</v>
      </c>
      <c r="BS303" s="370">
        <v>1683.64</v>
      </c>
      <c r="BT303" s="370">
        <v>1683.64</v>
      </c>
      <c r="BU303" s="370">
        <v>0</v>
      </c>
      <c r="BV303" s="370">
        <v>0</v>
      </c>
      <c r="BW303" s="370">
        <v>0</v>
      </c>
      <c r="BX303" s="370">
        <v>0</v>
      </c>
      <c r="BY303" s="370">
        <v>0</v>
      </c>
      <c r="BZ303" s="370">
        <v>0</v>
      </c>
      <c r="CA303" s="370">
        <v>0</v>
      </c>
      <c r="CB303" s="370">
        <v>0</v>
      </c>
      <c r="CC303" s="370">
        <v>0</v>
      </c>
      <c r="CD303" s="370">
        <v>0</v>
      </c>
      <c r="CE303" s="370">
        <v>1683.64</v>
      </c>
      <c r="CF303" s="370">
        <v>1683.64</v>
      </c>
      <c r="CG303" s="370">
        <v>0</v>
      </c>
      <c r="CH303" s="370">
        <v>0</v>
      </c>
      <c r="CI303" s="48" t="s">
        <v>1987</v>
      </c>
      <c r="CJ303" s="48" t="s">
        <v>1990</v>
      </c>
      <c r="CK303" s="48" t="s">
        <v>1991</v>
      </c>
      <c r="CL303" s="48" t="s">
        <v>1990</v>
      </c>
      <c r="CM303" s="48" t="s">
        <v>1990</v>
      </c>
      <c r="CN303" s="48" t="s">
        <v>2010</v>
      </c>
      <c r="CO303" s="10" t="str">
        <f t="shared" si="96"/>
        <v>2.1.3.1.1.13</v>
      </c>
      <c r="CP303" s="10" t="str">
        <f>+VLOOKUP(Tabla1[[#This Row],[ESPECÍFICA]],CLASIFICADOR_,2,0)</f>
        <v>2.1.3.1.1.13 - CONTRIBUCIONES A ESSALUD DEL PERSONAL ADMINISTRATIVO</v>
      </c>
      <c r="CQ303" s="10" t="str">
        <f>+VLOOKUP(Tabla1[[#This Row],[ESPECÍFICA]],CLASIFICADOR_,3,0)</f>
        <v>02.SERVIR</v>
      </c>
      <c r="CR303" s="10" t="str">
        <f>+VLOOKUP(Tabla1[[#This Row],[ESPECÍFICA]],CLASIFICADOR_,4,0)</f>
        <v xml:space="preserve"> </v>
      </c>
      <c r="CS303" s="10">
        <f>+VLOOKUP(Tabla1[[#This Row],[ESPECÍFICA]],CLASIFICADOR_,5,0)</f>
        <v>0</v>
      </c>
      <c r="CT303" s="5" t="str">
        <f>+VLOOKUP(Tabla1[[#This Row],[ESPECÍFICA]],CLASIFICADOR_,6,0)</f>
        <v>N/R</v>
      </c>
      <c r="CU303" s="10" t="str">
        <f>+VLOOKUP(Tabla1[[#This Row],[ESPECÍFICA]],CLASIFICADOR_,7,0)</f>
        <v>N/R</v>
      </c>
      <c r="CV303" s="10">
        <f>+VLOOKUP(Tabla1[[#This Row],[ESPECÍFICA]],CLASIFICADOR_,8,0)</f>
        <v>0</v>
      </c>
      <c r="CW303" s="284" t="str">
        <f>+CONCATENATE("2.",Tabla1[[#This Row],[generica]])</f>
        <v>2.1.PERSONAL Y OBLIGACIONES SOCIALES</v>
      </c>
      <c r="CX303" s="10" t="str">
        <f t="shared" si="86"/>
        <v>0020-DETN</v>
      </c>
      <c r="CY303" s="5" t="str">
        <f t="shared" si="63"/>
        <v>0020-DETN (INF ESTRAT)</v>
      </c>
      <c r="CZ303">
        <f t="shared" si="87"/>
        <v>0</v>
      </c>
      <c r="DA303" s="113" t="str">
        <f>+CONCATENATE(Tabla1[[#This Row],[CC COMPLETO]],Tabla1[[#This Row],[ESPECÍFICA]])</f>
        <v>0020-DETN2.1.3.1.1.13</v>
      </c>
      <c r="DB303" s="11">
        <f t="shared" si="97"/>
        <v>3367.28</v>
      </c>
      <c r="DC303" s="11">
        <f t="shared" si="98"/>
        <v>3367.28</v>
      </c>
      <c r="DD303" s="11">
        <f t="shared" si="99"/>
        <v>3367.28</v>
      </c>
      <c r="DE303" s="11">
        <f t="shared" si="100"/>
        <v>0</v>
      </c>
      <c r="DF303" s="11">
        <f t="shared" si="101"/>
        <v>0</v>
      </c>
      <c r="DG303" s="11">
        <f t="shared" si="102"/>
        <v>3367.72</v>
      </c>
      <c r="DH303" s="11">
        <f t="shared" si="103"/>
        <v>3367.72</v>
      </c>
      <c r="DI303" s="12">
        <f t="shared" si="104"/>
        <v>0</v>
      </c>
      <c r="DJ303" s="77">
        <f>+SUM(Tabla1[[#This Row],[EJECUTADO 01]:[EJECUTADO 06]])</f>
        <v>0</v>
      </c>
      <c r="DK303" s="77">
        <f>+Tabla1[[#This Row],[mto_devenga_01]]</f>
        <v>0</v>
      </c>
      <c r="DL303" s="285">
        <f>+Tabla1[[#This Row],[mto_devenga_02]]</f>
        <v>0</v>
      </c>
      <c r="DM303" s="285">
        <f>+Tabla1[[#This Row],[mto_devenga_03]]</f>
        <v>0</v>
      </c>
      <c r="DN303" s="286">
        <f>+Tabla1[[#This Row],[mto_devenga_04]]</f>
        <v>0</v>
      </c>
      <c r="DO303" s="285">
        <f>+Tabla1[[#This Row],[mto_devenga_05]]</f>
        <v>0</v>
      </c>
      <c r="DP303" s="76">
        <f>+Tabla1[[#This Row],[mto_devenga_06]]</f>
        <v>0</v>
      </c>
      <c r="DQ303" s="76">
        <f>+Tabla1[[#This Row],[mto_devenga_07]]</f>
        <v>0</v>
      </c>
      <c r="DR303" s="76">
        <f>+Tabla1[[#This Row],[mto_devenga_08]]</f>
        <v>0</v>
      </c>
      <c r="DS303" s="76">
        <f>+Tabla1[[#This Row],[mto_devenga_09]]</f>
        <v>1683.64</v>
      </c>
      <c r="DT303" s="76">
        <f>IFERROR(VLOOKUP(Tabla1[[#This Row],[COD SE]],PF_OCTUBRE,14,0),"0")</f>
        <v>1683.64</v>
      </c>
      <c r="DU303" s="76">
        <f>IFERROR(VLOOKUP(Tabla1[[#This Row],[COD SE]],PF_OCTUBRE,15,0),"0")</f>
        <v>1683.64</v>
      </c>
      <c r="DV303" s="76">
        <f>IFERROR(VLOOKUP(Tabla1[[#This Row],[COD SE]],PF_OCTUBRE,16,0),"0")</f>
        <v>1684.08</v>
      </c>
      <c r="DW303" s="76">
        <f>+SUM(Tabla1[[#This Row],[EJECUTADO 01]:[PF DICIEMBRE
]])</f>
        <v>6735</v>
      </c>
      <c r="DX303" s="76">
        <f>IFERROR(VLOOKUP(Tabla1[[#This Row],[COD SE]],PF_OCTUBRE,18,0),"0")</f>
        <v>0</v>
      </c>
      <c r="DY303" s="76">
        <f>IFERROR(VLOOKUP(Tabla1[[#This Row],[COD SE]],PF_OCTUBRE,19,0),"0")</f>
        <v>0</v>
      </c>
      <c r="DZ303" s="76">
        <f>IFERROR(VLOOKUP(Tabla1[[#This Row],[COD SE]],PF_OCTUBRE,20,0),"0")</f>
        <v>0</v>
      </c>
      <c r="EA303" s="76">
        <f>+Tabla1[[#This Row],[TOTAL EJEC REAL]]+Tabla1[[#This Row],[SALDO FINAL]]</f>
        <v>6735</v>
      </c>
      <c r="EB303" s="76">
        <f>IFERROR(VLOOKUP(Tabla1[[#This Row],[COD SE]],PF_OCTUBRE,22,0),"0")</f>
        <v>1684.08</v>
      </c>
      <c r="EC303" s="76">
        <f>+IFERROR(VLOOKUP(Tabla1[[#This Row],[COD SE]],SALDO_ESC_2,7,0),0)</f>
        <v>0</v>
      </c>
      <c r="ED303" s="76">
        <f>+IFERROR(VLOOKUP(Tabla1[[#This Row],[COD SE]],SALDO_ESC_3,7,0),0)</f>
        <v>0</v>
      </c>
      <c r="EE303" s="76">
        <f>+Tabla1[[#This Row],[mto_pim]]-Tabla1[[#This Row],[TRANSF ESC2 ]]</f>
        <v>6735</v>
      </c>
      <c r="EF303" s="76">
        <f>+Tabla1[[#This Row],[mto_pim]]-Tabla1[[#This Row],[TRANFS ESC 3 ]]</f>
        <v>6735</v>
      </c>
      <c r="EG303" s="76">
        <f>+IFERROR(VLOOKUP(Tabla1[[#This Row],[COD SE]],HISTORICO,4,0),0)</f>
        <v>0</v>
      </c>
      <c r="EH303" s="76">
        <f>+IFERROR(VLOOKUP(Tabla1[[#This Row],[COD SE]],HISTORICO,5,0),0)</f>
        <v>0</v>
      </c>
      <c r="EI303" s="76">
        <f>+IFERROR(VLOOKUP(Tabla1[[#This Row],[COD SE]],HISTORICO,6,0),0)</f>
        <v>0</v>
      </c>
      <c r="EJ303" s="76">
        <f>+IFERROR(VLOOKUP(Tabla1[[#This Row],[COD SE]],HISTORICO,7,0),0)</f>
        <v>0</v>
      </c>
      <c r="EK303" s="76">
        <f>+IFERROR(VLOOKUP(Tabla1[[#This Row],[COD SE]],HISTORICO,8,0),0)</f>
        <v>0</v>
      </c>
      <c r="EL303" s="76">
        <f>+IFERROR(VLOOKUP(Tabla1[[#This Row],[COD SE]],HISTORICO,9,0),0)</f>
        <v>0</v>
      </c>
      <c r="EM303" s="76">
        <f>+IFERROR(VLOOKUP(Tabla1[[#This Row],[COD SE]],HISTORICO,10,0),0)</f>
        <v>0</v>
      </c>
      <c r="EN303" s="76">
        <f>+IFERROR(VLOOKUP(Tabla1[[#This Row],[COD SE]],HISTORICO,11,0),0)</f>
        <v>0</v>
      </c>
      <c r="EO303" s="76">
        <f>+IFERROR(VLOOKUP(Tabla1[[#This Row],[COD SE]],HISTORICO,12,0),0)</f>
        <v>1683.64</v>
      </c>
      <c r="EP303" s="58">
        <f>+SUM(Tabla1[[#This Row],[EJECUTADO 01]:[EJECUTADO 03]])</f>
        <v>0</v>
      </c>
      <c r="EQ303" s="58">
        <f>+SUM(Tabla1[[#This Row],[EJECUTADO 04]:[EJECUTADO 06]])</f>
        <v>0</v>
      </c>
      <c r="ER303" s="58">
        <f>+SUM(Tabla1[[#This Row],[EJECUTADO 07]:[EJECUTADO 09]])</f>
        <v>1683.64</v>
      </c>
      <c r="ES303" s="58">
        <f>+SUM(Tabla1[[#This Row],[PF OCTUBRE]:[PF DICIEMBRE
]])</f>
        <v>5051.3600000000006</v>
      </c>
      <c r="ET303" s="58">
        <f>+SUM(Tabla1[[#This Row],[EJECUTADO 01]:[EJECUTADO 09]])</f>
        <v>1683.64</v>
      </c>
    </row>
    <row r="304" spans="1:150" x14ac:dyDescent="0.2">
      <c r="A304" s="369">
        <v>2025</v>
      </c>
      <c r="B304" s="369" t="s">
        <v>1969</v>
      </c>
      <c r="C304" s="369" t="s">
        <v>1970</v>
      </c>
      <c r="D304" s="369" t="s">
        <v>1971</v>
      </c>
      <c r="E304" s="369">
        <v>1650</v>
      </c>
      <c r="F304" s="369" t="s">
        <v>1601</v>
      </c>
      <c r="G304" s="369" t="s">
        <v>1999</v>
      </c>
      <c r="H304" s="369" t="s">
        <v>1606</v>
      </c>
      <c r="I304" s="369" t="s">
        <v>2000</v>
      </c>
      <c r="J304" s="369" t="s">
        <v>2069</v>
      </c>
      <c r="K304" s="369" t="s">
        <v>1975</v>
      </c>
      <c r="L304" s="369" t="s">
        <v>2034</v>
      </c>
      <c r="M304" s="369" t="s">
        <v>2035</v>
      </c>
      <c r="N304" s="369">
        <v>1</v>
      </c>
      <c r="O304" s="369" t="s">
        <v>2070</v>
      </c>
      <c r="P304" s="369" t="s">
        <v>2032</v>
      </c>
      <c r="Q304" s="369">
        <v>6</v>
      </c>
      <c r="R304" s="369">
        <v>0</v>
      </c>
      <c r="S304" s="369">
        <v>0</v>
      </c>
      <c r="T304" s="369">
        <v>0</v>
      </c>
      <c r="U304" s="369">
        <v>20</v>
      </c>
      <c r="V304" s="369" t="s">
        <v>1980</v>
      </c>
      <c r="W304" s="369" t="s">
        <v>1981</v>
      </c>
      <c r="X304" s="369" t="s">
        <v>1982</v>
      </c>
      <c r="Y304" s="369" t="s">
        <v>1983</v>
      </c>
      <c r="Z304" s="369" t="s">
        <v>1984</v>
      </c>
      <c r="AA304" s="369" t="s">
        <v>2004</v>
      </c>
      <c r="AB304" s="369" t="s">
        <v>1986</v>
      </c>
      <c r="AC304" s="369" t="s">
        <v>1656</v>
      </c>
      <c r="AD304" s="369" t="s">
        <v>2006</v>
      </c>
      <c r="AE304" s="369" t="s">
        <v>2007</v>
      </c>
      <c r="AF304" s="369" t="s">
        <v>2007</v>
      </c>
      <c r="AG304" s="369" t="s">
        <v>2009</v>
      </c>
      <c r="AH304" s="369">
        <v>0</v>
      </c>
      <c r="AI304" s="369">
        <v>9353</v>
      </c>
      <c r="AJ304" s="369">
        <v>9353</v>
      </c>
      <c r="AK304" s="370">
        <v>9353</v>
      </c>
      <c r="AL304" s="370">
        <v>9353</v>
      </c>
      <c r="AM304" s="370">
        <v>0</v>
      </c>
      <c r="AN304" s="370">
        <v>0</v>
      </c>
      <c r="AO304" s="370">
        <v>0</v>
      </c>
      <c r="AP304" s="370">
        <v>0</v>
      </c>
      <c r="AQ304" s="370">
        <v>0</v>
      </c>
      <c r="AR304" s="370">
        <v>0</v>
      </c>
      <c r="AS304" s="370">
        <v>0</v>
      </c>
      <c r="AT304" s="370">
        <v>0</v>
      </c>
      <c r="AU304" s="370">
        <v>0</v>
      </c>
      <c r="AV304" s="370">
        <v>0</v>
      </c>
      <c r="AW304" s="370">
        <v>0</v>
      </c>
      <c r="AX304" s="370">
        <v>0</v>
      </c>
      <c r="AY304" s="370">
        <v>0</v>
      </c>
      <c r="AZ304" s="370">
        <v>0</v>
      </c>
      <c r="BA304" s="370">
        <v>0</v>
      </c>
      <c r="BB304" s="370">
        <v>0</v>
      </c>
      <c r="BC304" s="370">
        <v>0</v>
      </c>
      <c r="BD304" s="370">
        <v>0</v>
      </c>
      <c r="BE304" s="370">
        <v>0</v>
      </c>
      <c r="BF304" s="370">
        <v>0</v>
      </c>
      <c r="BG304" s="370">
        <v>0</v>
      </c>
      <c r="BH304" s="370">
        <v>0</v>
      </c>
      <c r="BI304" s="370">
        <v>0</v>
      </c>
      <c r="BJ304" s="370">
        <v>0</v>
      </c>
      <c r="BK304" s="370">
        <v>0</v>
      </c>
      <c r="BL304" s="370">
        <v>0</v>
      </c>
      <c r="BM304" s="370">
        <v>0</v>
      </c>
      <c r="BN304" s="370">
        <v>0</v>
      </c>
      <c r="BO304" s="370">
        <v>0</v>
      </c>
      <c r="BP304" s="370">
        <v>0</v>
      </c>
      <c r="BQ304" s="370">
        <v>0</v>
      </c>
      <c r="BR304" s="370">
        <v>0</v>
      </c>
      <c r="BS304" s="370">
        <v>0</v>
      </c>
      <c r="BT304" s="370">
        <v>0</v>
      </c>
      <c r="BU304" s="370">
        <v>0</v>
      </c>
      <c r="BV304" s="370">
        <v>0</v>
      </c>
      <c r="BW304" s="370">
        <v>0</v>
      </c>
      <c r="BX304" s="370">
        <v>0</v>
      </c>
      <c r="BY304" s="370">
        <v>0</v>
      </c>
      <c r="BZ304" s="370">
        <v>0</v>
      </c>
      <c r="CA304" s="370">
        <v>0</v>
      </c>
      <c r="CB304" s="370">
        <v>0</v>
      </c>
      <c r="CC304" s="370">
        <v>0</v>
      </c>
      <c r="CD304" s="370">
        <v>0</v>
      </c>
      <c r="CE304" s="370">
        <v>0</v>
      </c>
      <c r="CF304" s="370">
        <v>0</v>
      </c>
      <c r="CG304" s="370">
        <v>0</v>
      </c>
      <c r="CH304" s="370">
        <v>0</v>
      </c>
      <c r="CI304" s="48" t="s">
        <v>1987</v>
      </c>
      <c r="CJ304" s="48" t="s">
        <v>1990</v>
      </c>
      <c r="CK304" s="48" t="s">
        <v>1993</v>
      </c>
      <c r="CL304" s="48" t="s">
        <v>1990</v>
      </c>
      <c r="CM304" s="48" t="s">
        <v>1990</v>
      </c>
      <c r="CN304" s="48" t="s">
        <v>1990</v>
      </c>
      <c r="CO304" s="10" t="str">
        <f t="shared" si="96"/>
        <v>2.1.4.1.1.1</v>
      </c>
      <c r="CP304" s="10" t="str">
        <f>+VLOOKUP(Tabla1[[#This Row],[ESPECÍFICA]],CLASIFICADOR_,2,0)</f>
        <v>2.1.4.1.1.1 - COMPENSACION POR TIEMPO DE SERVICIOS DEL REGIMEN LABORAL PRIVADO Y REGIMEN DEL SERVICIO CIVIL</v>
      </c>
      <c r="CQ304" s="10" t="str">
        <f>+VLOOKUP(Tabla1[[#This Row],[ESPECÍFICA]],CLASIFICADOR_,3,0)</f>
        <v>02.SERVIR</v>
      </c>
      <c r="CR304" s="10" t="str">
        <f>+VLOOKUP(Tabla1[[#This Row],[ESPECÍFICA]],CLASIFICADOR_,4,0)</f>
        <v xml:space="preserve"> </v>
      </c>
      <c r="CS304" s="10">
        <f>+VLOOKUP(Tabla1[[#This Row],[ESPECÍFICA]],CLASIFICADOR_,5,0)</f>
        <v>0</v>
      </c>
      <c r="CT304" s="5" t="str">
        <f>+VLOOKUP(Tabla1[[#This Row],[ESPECÍFICA]],CLASIFICADOR_,6,0)</f>
        <v>N/R</v>
      </c>
      <c r="CU304" s="10" t="str">
        <f>+VLOOKUP(Tabla1[[#This Row],[ESPECÍFICA]],CLASIFICADOR_,7,0)</f>
        <v>N/R</v>
      </c>
      <c r="CV304" s="10">
        <f>+VLOOKUP(Tabla1[[#This Row],[ESPECÍFICA]],CLASIFICADOR_,8,0)</f>
        <v>0</v>
      </c>
      <c r="CW304" s="284" t="str">
        <f>+CONCATENATE("2.",Tabla1[[#This Row],[generica]])</f>
        <v>2.1.PERSONAL Y OBLIGACIONES SOCIALES</v>
      </c>
      <c r="CX304" s="10" t="str">
        <f t="shared" si="86"/>
        <v>0020-DETN</v>
      </c>
      <c r="CY304" s="5" t="str">
        <f t="shared" si="63"/>
        <v>0020-DETN (INF ESTRAT)</v>
      </c>
      <c r="CZ304">
        <f t="shared" si="87"/>
        <v>0</v>
      </c>
      <c r="DA304" s="113" t="str">
        <f>+CONCATENATE(Tabla1[[#This Row],[CC COMPLETO]],Tabla1[[#This Row],[ESPECÍFICA]])</f>
        <v>0020-DETN2.1.4.1.1.1</v>
      </c>
      <c r="DB304" s="11">
        <f t="shared" si="97"/>
        <v>0</v>
      </c>
      <c r="DC304" s="11">
        <f t="shared" si="98"/>
        <v>0</v>
      </c>
      <c r="DD304" s="11">
        <f t="shared" si="99"/>
        <v>0</v>
      </c>
      <c r="DE304" s="11">
        <f t="shared" si="100"/>
        <v>0</v>
      </c>
      <c r="DF304" s="11">
        <f t="shared" si="101"/>
        <v>0</v>
      </c>
      <c r="DG304" s="11">
        <f t="shared" si="102"/>
        <v>9353</v>
      </c>
      <c r="DH304" s="11">
        <f t="shared" si="103"/>
        <v>9353</v>
      </c>
      <c r="DI304" s="12">
        <f t="shared" si="104"/>
        <v>0</v>
      </c>
      <c r="DJ304" s="77">
        <f>+SUM(Tabla1[[#This Row],[EJECUTADO 01]:[EJECUTADO 06]])</f>
        <v>0</v>
      </c>
      <c r="DK304" s="77">
        <f>+Tabla1[[#This Row],[mto_devenga_01]]</f>
        <v>0</v>
      </c>
      <c r="DL304" s="285">
        <f>+Tabla1[[#This Row],[mto_devenga_02]]</f>
        <v>0</v>
      </c>
      <c r="DM304" s="285">
        <f>+Tabla1[[#This Row],[mto_devenga_03]]</f>
        <v>0</v>
      </c>
      <c r="DN304" s="286">
        <f>+Tabla1[[#This Row],[mto_devenga_04]]</f>
        <v>0</v>
      </c>
      <c r="DO304" s="285">
        <f>+Tabla1[[#This Row],[mto_devenga_05]]</f>
        <v>0</v>
      </c>
      <c r="DP304" s="76">
        <f>+Tabla1[[#This Row],[mto_devenga_06]]</f>
        <v>0</v>
      </c>
      <c r="DQ304" s="76">
        <f>+Tabla1[[#This Row],[mto_devenga_07]]</f>
        <v>0</v>
      </c>
      <c r="DR304" s="76">
        <f>+Tabla1[[#This Row],[mto_devenga_08]]</f>
        <v>0</v>
      </c>
      <c r="DS304" s="76">
        <f>+Tabla1[[#This Row],[mto_devenga_09]]</f>
        <v>0</v>
      </c>
      <c r="DT304" s="76">
        <f>IFERROR(VLOOKUP(Tabla1[[#This Row],[COD SE]],PF_OCTUBRE,14,0),"0")</f>
        <v>0</v>
      </c>
      <c r="DU304" s="76">
        <f>IFERROR(VLOOKUP(Tabla1[[#This Row],[COD SE]],PF_OCTUBRE,15,0),"0")</f>
        <v>9353</v>
      </c>
      <c r="DV304" s="76">
        <f>IFERROR(VLOOKUP(Tabla1[[#This Row],[COD SE]],PF_OCTUBRE,16,0),"0")</f>
        <v>0</v>
      </c>
      <c r="DW304" s="76">
        <f>+SUM(Tabla1[[#This Row],[EJECUTADO 01]:[PF DICIEMBRE
]])</f>
        <v>9353</v>
      </c>
      <c r="DX304" s="76">
        <f>IFERROR(VLOOKUP(Tabla1[[#This Row],[COD SE]],PF_OCTUBRE,18,0),"0")</f>
        <v>0</v>
      </c>
      <c r="DY304" s="76">
        <f>IFERROR(VLOOKUP(Tabla1[[#This Row],[COD SE]],PF_OCTUBRE,19,0),"0")</f>
        <v>0</v>
      </c>
      <c r="DZ304" s="76">
        <f>IFERROR(VLOOKUP(Tabla1[[#This Row],[COD SE]],PF_OCTUBRE,20,0),"0")</f>
        <v>0</v>
      </c>
      <c r="EA304" s="76">
        <f>+Tabla1[[#This Row],[TOTAL EJEC REAL]]+Tabla1[[#This Row],[SALDO FINAL]]</f>
        <v>9353</v>
      </c>
      <c r="EB304" s="76">
        <f>IFERROR(VLOOKUP(Tabla1[[#This Row],[COD SE]],PF_OCTUBRE,22,0),"0")</f>
        <v>0</v>
      </c>
      <c r="EC304" s="76">
        <f>+IFERROR(VLOOKUP(Tabla1[[#This Row],[COD SE]],SALDO_ESC_2,7,0),0)</f>
        <v>0</v>
      </c>
      <c r="ED304" s="76">
        <f>+IFERROR(VLOOKUP(Tabla1[[#This Row],[COD SE]],SALDO_ESC_3,7,0),0)</f>
        <v>0</v>
      </c>
      <c r="EE304" s="76">
        <f>+Tabla1[[#This Row],[mto_pim]]-Tabla1[[#This Row],[TRANSF ESC2 ]]</f>
        <v>9353</v>
      </c>
      <c r="EF304" s="76">
        <f>+Tabla1[[#This Row],[mto_pim]]-Tabla1[[#This Row],[TRANFS ESC 3 ]]</f>
        <v>9353</v>
      </c>
      <c r="EG304" s="76">
        <f>+IFERROR(VLOOKUP(Tabla1[[#This Row],[COD SE]],HISTORICO,4,0),0)</f>
        <v>0</v>
      </c>
      <c r="EH304" s="76">
        <f>+IFERROR(VLOOKUP(Tabla1[[#This Row],[COD SE]],HISTORICO,5,0),0)</f>
        <v>0</v>
      </c>
      <c r="EI304" s="76">
        <f>+IFERROR(VLOOKUP(Tabla1[[#This Row],[COD SE]],HISTORICO,6,0),0)</f>
        <v>0</v>
      </c>
      <c r="EJ304" s="76">
        <f>+IFERROR(VLOOKUP(Tabla1[[#This Row],[COD SE]],HISTORICO,7,0),0)</f>
        <v>0</v>
      </c>
      <c r="EK304" s="76">
        <f>+IFERROR(VLOOKUP(Tabla1[[#This Row],[COD SE]],HISTORICO,8,0),0)</f>
        <v>0</v>
      </c>
      <c r="EL304" s="76">
        <f>+IFERROR(VLOOKUP(Tabla1[[#This Row],[COD SE]],HISTORICO,9,0),0)</f>
        <v>0</v>
      </c>
      <c r="EM304" s="76">
        <f>+IFERROR(VLOOKUP(Tabla1[[#This Row],[COD SE]],HISTORICO,10,0),0)</f>
        <v>0</v>
      </c>
      <c r="EN304" s="76">
        <f>+IFERROR(VLOOKUP(Tabla1[[#This Row],[COD SE]],HISTORICO,11,0),0)</f>
        <v>0</v>
      </c>
      <c r="EO304" s="76">
        <f>+IFERROR(VLOOKUP(Tabla1[[#This Row],[COD SE]],HISTORICO,12,0),0)</f>
        <v>0</v>
      </c>
      <c r="EP304" s="58">
        <f>+SUM(Tabla1[[#This Row],[EJECUTADO 01]:[EJECUTADO 03]])</f>
        <v>0</v>
      </c>
      <c r="EQ304" s="58">
        <f>+SUM(Tabla1[[#This Row],[EJECUTADO 04]:[EJECUTADO 06]])</f>
        <v>0</v>
      </c>
      <c r="ER304" s="58">
        <f>+SUM(Tabla1[[#This Row],[EJECUTADO 07]:[EJECUTADO 09]])</f>
        <v>0</v>
      </c>
      <c r="ES304" s="58">
        <f>+SUM(Tabla1[[#This Row],[PF OCTUBRE]:[PF DICIEMBRE
]])</f>
        <v>9353</v>
      </c>
      <c r="ET304" s="58">
        <f>+SUM(Tabla1[[#This Row],[EJECUTADO 01]:[EJECUTADO 09]])</f>
        <v>0</v>
      </c>
    </row>
    <row r="305" spans="1:150" x14ac:dyDescent="0.2">
      <c r="A305" s="369">
        <v>2025</v>
      </c>
      <c r="B305" s="369" t="s">
        <v>1969</v>
      </c>
      <c r="C305" s="369" t="s">
        <v>1970</v>
      </c>
      <c r="D305" s="369" t="s">
        <v>1971</v>
      </c>
      <c r="E305" s="369">
        <v>1650</v>
      </c>
      <c r="F305" s="369" t="s">
        <v>1601</v>
      </c>
      <c r="G305" s="369" t="s">
        <v>1999</v>
      </c>
      <c r="H305" s="369" t="s">
        <v>1606</v>
      </c>
      <c r="I305" s="369" t="s">
        <v>2000</v>
      </c>
      <c r="J305" s="369" t="s">
        <v>2069</v>
      </c>
      <c r="K305" s="369" t="s">
        <v>1975</v>
      </c>
      <c r="L305" s="369" t="s">
        <v>2034</v>
      </c>
      <c r="M305" s="369" t="s">
        <v>2035</v>
      </c>
      <c r="N305" s="369">
        <v>1</v>
      </c>
      <c r="O305" s="369" t="s">
        <v>2070</v>
      </c>
      <c r="P305" s="369" t="s">
        <v>2032</v>
      </c>
      <c r="Q305" s="369">
        <v>6</v>
      </c>
      <c r="R305" s="369">
        <v>0</v>
      </c>
      <c r="S305" s="369">
        <v>0</v>
      </c>
      <c r="T305" s="369">
        <v>0</v>
      </c>
      <c r="U305" s="369">
        <v>20</v>
      </c>
      <c r="V305" s="369" t="s">
        <v>1980</v>
      </c>
      <c r="W305" s="369" t="s">
        <v>1981</v>
      </c>
      <c r="X305" s="369" t="s">
        <v>1982</v>
      </c>
      <c r="Y305" s="369" t="s">
        <v>1983</v>
      </c>
      <c r="Z305" s="369" t="s">
        <v>1984</v>
      </c>
      <c r="AA305" s="369" t="s">
        <v>2004</v>
      </c>
      <c r="AB305" s="369" t="s">
        <v>1986</v>
      </c>
      <c r="AC305" s="369" t="s">
        <v>1656</v>
      </c>
      <c r="AD305" s="369" t="s">
        <v>1657</v>
      </c>
      <c r="AE305" s="369" t="s">
        <v>1664</v>
      </c>
      <c r="AF305" s="369" t="s">
        <v>1665</v>
      </c>
      <c r="AG305" s="369" t="s">
        <v>1666</v>
      </c>
      <c r="AH305" s="369">
        <v>0</v>
      </c>
      <c r="AI305" s="369">
        <v>18707</v>
      </c>
      <c r="AJ305" s="369">
        <v>18707</v>
      </c>
      <c r="AK305" s="370">
        <v>18707</v>
      </c>
      <c r="AL305" s="370">
        <v>18707</v>
      </c>
      <c r="AM305" s="370">
        <v>0</v>
      </c>
      <c r="AN305" s="370">
        <v>0</v>
      </c>
      <c r="AO305" s="370">
        <v>0</v>
      </c>
      <c r="AP305" s="370">
        <v>0</v>
      </c>
      <c r="AQ305" s="370">
        <v>0</v>
      </c>
      <c r="AR305" s="370">
        <v>0</v>
      </c>
      <c r="AS305" s="370">
        <v>0</v>
      </c>
      <c r="AT305" s="370">
        <v>0</v>
      </c>
      <c r="AU305" s="370">
        <v>0</v>
      </c>
      <c r="AV305" s="370">
        <v>0</v>
      </c>
      <c r="AW305" s="370">
        <v>0</v>
      </c>
      <c r="AX305" s="370">
        <v>0</v>
      </c>
      <c r="AY305" s="370">
        <v>0</v>
      </c>
      <c r="AZ305" s="370">
        <v>0</v>
      </c>
      <c r="BA305" s="370">
        <v>0</v>
      </c>
      <c r="BB305" s="370">
        <v>0</v>
      </c>
      <c r="BC305" s="370">
        <v>0</v>
      </c>
      <c r="BD305" s="370">
        <v>0</v>
      </c>
      <c r="BE305" s="370">
        <v>0</v>
      </c>
      <c r="BF305" s="370">
        <v>0</v>
      </c>
      <c r="BG305" s="370">
        <v>0</v>
      </c>
      <c r="BH305" s="370">
        <v>0</v>
      </c>
      <c r="BI305" s="370">
        <v>0</v>
      </c>
      <c r="BJ305" s="370">
        <v>0</v>
      </c>
      <c r="BK305" s="370">
        <v>0</v>
      </c>
      <c r="BL305" s="370">
        <v>0</v>
      </c>
      <c r="BM305" s="370">
        <v>0</v>
      </c>
      <c r="BN305" s="370">
        <v>0</v>
      </c>
      <c r="BO305" s="370">
        <v>0</v>
      </c>
      <c r="BP305" s="370">
        <v>0</v>
      </c>
      <c r="BQ305" s="370">
        <v>0</v>
      </c>
      <c r="BR305" s="370">
        <v>0</v>
      </c>
      <c r="BS305" s="370">
        <v>0</v>
      </c>
      <c r="BT305" s="370">
        <v>0</v>
      </c>
      <c r="BU305" s="370">
        <v>0</v>
      </c>
      <c r="BV305" s="370">
        <v>0</v>
      </c>
      <c r="BW305" s="370">
        <v>0</v>
      </c>
      <c r="BX305" s="370">
        <v>0</v>
      </c>
      <c r="BY305" s="370">
        <v>0</v>
      </c>
      <c r="BZ305" s="370">
        <v>0</v>
      </c>
      <c r="CA305" s="370">
        <v>0</v>
      </c>
      <c r="CB305" s="370">
        <v>0</v>
      </c>
      <c r="CC305" s="370">
        <v>0</v>
      </c>
      <c r="CD305" s="370">
        <v>0</v>
      </c>
      <c r="CE305" s="370">
        <v>0</v>
      </c>
      <c r="CF305" s="370">
        <v>0</v>
      </c>
      <c r="CG305" s="370">
        <v>0</v>
      </c>
      <c r="CH305" s="370">
        <v>0</v>
      </c>
      <c r="CI305" s="48" t="s">
        <v>1987</v>
      </c>
      <c r="CJ305" s="48" t="s">
        <v>1990</v>
      </c>
      <c r="CK305" s="48" t="s">
        <v>1990</v>
      </c>
      <c r="CL305" s="48" t="s">
        <v>2005</v>
      </c>
      <c r="CM305" s="48" t="s">
        <v>1990</v>
      </c>
      <c r="CN305" s="48" t="s">
        <v>1987</v>
      </c>
      <c r="CO305" s="10" t="str">
        <f t="shared" si="96"/>
        <v>2.1.1.9.1.2</v>
      </c>
      <c r="CP305" s="10" t="str">
        <f>+VLOOKUP(Tabla1[[#This Row],[ESPECÍFICA]],CLASIFICADOR_,2,0)</f>
        <v>2.1.1.9.1.2 - AGUINALDOS</v>
      </c>
      <c r="CQ305" s="10" t="str">
        <f>+VLOOKUP(Tabla1[[#This Row],[ESPECÍFICA]],CLASIFICADOR_,3,0)</f>
        <v>02.SERVIR</v>
      </c>
      <c r="CR305" s="10" t="str">
        <f>+VLOOKUP(Tabla1[[#This Row],[ESPECÍFICA]],CLASIFICADOR_,4,0)</f>
        <v xml:space="preserve"> </v>
      </c>
      <c r="CS305" s="10">
        <f>+VLOOKUP(Tabla1[[#This Row],[ESPECÍFICA]],CLASIFICADOR_,5,0)</f>
        <v>0</v>
      </c>
      <c r="CT305" s="5" t="str">
        <f>+VLOOKUP(Tabla1[[#This Row],[ESPECÍFICA]],CLASIFICADOR_,6,0)</f>
        <v>N/R</v>
      </c>
      <c r="CU305" s="10" t="str">
        <f>+VLOOKUP(Tabla1[[#This Row],[ESPECÍFICA]],CLASIFICADOR_,7,0)</f>
        <v>N/R</v>
      </c>
      <c r="CV305" s="10">
        <f>+VLOOKUP(Tabla1[[#This Row],[ESPECÍFICA]],CLASIFICADOR_,8,0)</f>
        <v>0</v>
      </c>
      <c r="CW305" s="284" t="str">
        <f>+CONCATENATE("2.",Tabla1[[#This Row],[generica]])</f>
        <v>2.1.PERSONAL Y OBLIGACIONES SOCIALES</v>
      </c>
      <c r="CX305" s="10" t="str">
        <f t="shared" si="86"/>
        <v>0020-DETN</v>
      </c>
      <c r="CY305" s="5" t="str">
        <f t="shared" si="63"/>
        <v>0020-DETN (INF ESTRAT)</v>
      </c>
      <c r="CZ305">
        <f t="shared" si="87"/>
        <v>0</v>
      </c>
      <c r="DA305" s="113" t="str">
        <f>+CONCATENATE(Tabla1[[#This Row],[CC COMPLETO]],Tabla1[[#This Row],[ESPECÍFICA]])</f>
        <v>0020-DETN2.1.1.9.1.2</v>
      </c>
      <c r="DB305" s="11">
        <f t="shared" si="97"/>
        <v>0</v>
      </c>
      <c r="DC305" s="11">
        <f t="shared" si="98"/>
        <v>0</v>
      </c>
      <c r="DD305" s="11">
        <f t="shared" si="99"/>
        <v>0</v>
      </c>
      <c r="DE305" s="11">
        <f t="shared" si="100"/>
        <v>0</v>
      </c>
      <c r="DF305" s="11">
        <f t="shared" si="101"/>
        <v>0</v>
      </c>
      <c r="DG305" s="11">
        <f t="shared" si="102"/>
        <v>18707</v>
      </c>
      <c r="DH305" s="11">
        <f t="shared" si="103"/>
        <v>18707</v>
      </c>
      <c r="DI305" s="12">
        <f t="shared" si="104"/>
        <v>0</v>
      </c>
      <c r="DJ305" s="77">
        <f>+SUM(Tabla1[[#This Row],[EJECUTADO 01]:[EJECUTADO 06]])</f>
        <v>0</v>
      </c>
      <c r="DK305" s="77">
        <f>+Tabla1[[#This Row],[mto_devenga_01]]</f>
        <v>0</v>
      </c>
      <c r="DL305" s="285">
        <f>+Tabla1[[#This Row],[mto_devenga_02]]</f>
        <v>0</v>
      </c>
      <c r="DM305" s="285">
        <f>+Tabla1[[#This Row],[mto_devenga_03]]</f>
        <v>0</v>
      </c>
      <c r="DN305" s="286">
        <f>+Tabla1[[#This Row],[mto_devenga_04]]</f>
        <v>0</v>
      </c>
      <c r="DO305" s="285">
        <f>+Tabla1[[#This Row],[mto_devenga_05]]</f>
        <v>0</v>
      </c>
      <c r="DP305" s="76">
        <f>+Tabla1[[#This Row],[mto_devenga_06]]</f>
        <v>0</v>
      </c>
      <c r="DQ305" s="76">
        <f>+Tabla1[[#This Row],[mto_devenga_07]]</f>
        <v>0</v>
      </c>
      <c r="DR305" s="76">
        <f>+Tabla1[[#This Row],[mto_devenga_08]]</f>
        <v>0</v>
      </c>
      <c r="DS305" s="76">
        <f>+Tabla1[[#This Row],[mto_devenga_09]]</f>
        <v>0</v>
      </c>
      <c r="DT305" s="76">
        <f>IFERROR(VLOOKUP(Tabla1[[#This Row],[COD SE]],PF_OCTUBRE,14,0),"0")</f>
        <v>0</v>
      </c>
      <c r="DU305" s="76">
        <f>IFERROR(VLOOKUP(Tabla1[[#This Row],[COD SE]],PF_OCTUBRE,15,0),"0")</f>
        <v>0</v>
      </c>
      <c r="DV305" s="76">
        <f>IFERROR(VLOOKUP(Tabla1[[#This Row],[COD SE]],PF_OCTUBRE,16,0),"0")</f>
        <v>18707</v>
      </c>
      <c r="DW305" s="76">
        <f>+SUM(Tabla1[[#This Row],[EJECUTADO 01]:[PF DICIEMBRE
]])</f>
        <v>18707</v>
      </c>
      <c r="DX305" s="76">
        <f>IFERROR(VLOOKUP(Tabla1[[#This Row],[COD SE]],PF_OCTUBRE,18,0),"0")</f>
        <v>0</v>
      </c>
      <c r="DY305" s="76">
        <f>IFERROR(VLOOKUP(Tabla1[[#This Row],[COD SE]],PF_OCTUBRE,19,0),"0")</f>
        <v>0</v>
      </c>
      <c r="DZ305" s="76">
        <f>IFERROR(VLOOKUP(Tabla1[[#This Row],[COD SE]],PF_OCTUBRE,20,0),"0")</f>
        <v>0</v>
      </c>
      <c r="EA305" s="76">
        <f>+Tabla1[[#This Row],[TOTAL EJEC REAL]]+Tabla1[[#This Row],[SALDO FINAL]]</f>
        <v>18707</v>
      </c>
      <c r="EB305" s="76">
        <f>IFERROR(VLOOKUP(Tabla1[[#This Row],[COD SE]],PF_OCTUBRE,22,0),"0")</f>
        <v>18707</v>
      </c>
      <c r="EC305" s="76">
        <f>+IFERROR(VLOOKUP(Tabla1[[#This Row],[COD SE]],SALDO_ESC_2,7,0),0)</f>
        <v>0</v>
      </c>
      <c r="ED305" s="76">
        <f>+IFERROR(VLOOKUP(Tabla1[[#This Row],[COD SE]],SALDO_ESC_3,7,0),0)</f>
        <v>0</v>
      </c>
      <c r="EE305" s="76">
        <f>+Tabla1[[#This Row],[mto_pim]]-Tabla1[[#This Row],[TRANSF ESC2 ]]</f>
        <v>18707</v>
      </c>
      <c r="EF305" s="76">
        <f>+Tabla1[[#This Row],[mto_pim]]-Tabla1[[#This Row],[TRANFS ESC 3 ]]</f>
        <v>18707</v>
      </c>
      <c r="EG305" s="76">
        <f>+IFERROR(VLOOKUP(Tabla1[[#This Row],[COD SE]],HISTORICO,4,0),0)</f>
        <v>0</v>
      </c>
      <c r="EH305" s="76">
        <f>+IFERROR(VLOOKUP(Tabla1[[#This Row],[COD SE]],HISTORICO,5,0),0)</f>
        <v>0</v>
      </c>
      <c r="EI305" s="76">
        <f>+IFERROR(VLOOKUP(Tabla1[[#This Row],[COD SE]],HISTORICO,6,0),0)</f>
        <v>0</v>
      </c>
      <c r="EJ305" s="76">
        <f>+IFERROR(VLOOKUP(Tabla1[[#This Row],[COD SE]],HISTORICO,7,0),0)</f>
        <v>0</v>
      </c>
      <c r="EK305" s="76">
        <f>+IFERROR(VLOOKUP(Tabla1[[#This Row],[COD SE]],HISTORICO,8,0),0)</f>
        <v>0</v>
      </c>
      <c r="EL305" s="76">
        <f>+IFERROR(VLOOKUP(Tabla1[[#This Row],[COD SE]],HISTORICO,9,0),0)</f>
        <v>0</v>
      </c>
      <c r="EM305" s="76">
        <f>+IFERROR(VLOOKUP(Tabla1[[#This Row],[COD SE]],HISTORICO,10,0),0)</f>
        <v>0</v>
      </c>
      <c r="EN305" s="76">
        <f>+IFERROR(VLOOKUP(Tabla1[[#This Row],[COD SE]],HISTORICO,11,0),0)</f>
        <v>0</v>
      </c>
      <c r="EO305" s="76">
        <f>+IFERROR(VLOOKUP(Tabla1[[#This Row],[COD SE]],HISTORICO,12,0),0)</f>
        <v>0</v>
      </c>
      <c r="EP305" s="58">
        <f>+SUM(Tabla1[[#This Row],[EJECUTADO 01]:[EJECUTADO 03]])</f>
        <v>0</v>
      </c>
      <c r="EQ305" s="58">
        <f>+SUM(Tabla1[[#This Row],[EJECUTADO 04]:[EJECUTADO 06]])</f>
        <v>0</v>
      </c>
      <c r="ER305" s="58">
        <f>+SUM(Tabla1[[#This Row],[EJECUTADO 07]:[EJECUTADO 09]])</f>
        <v>0</v>
      </c>
      <c r="ES305" s="58">
        <f>+SUM(Tabla1[[#This Row],[PF OCTUBRE]:[PF DICIEMBRE
]])</f>
        <v>18707</v>
      </c>
      <c r="ET305" s="58">
        <f>+SUM(Tabla1[[#This Row],[EJECUTADO 01]:[EJECUTADO 09]])</f>
        <v>0</v>
      </c>
    </row>
    <row r="306" spans="1:150" x14ac:dyDescent="0.2">
      <c r="A306" s="369">
        <v>2025</v>
      </c>
      <c r="B306" s="369" t="s">
        <v>1969</v>
      </c>
      <c r="C306" s="369" t="s">
        <v>1970</v>
      </c>
      <c r="D306" s="369" t="s">
        <v>1971</v>
      </c>
      <c r="E306" s="369">
        <v>1650</v>
      </c>
      <c r="F306" s="369" t="s">
        <v>1601</v>
      </c>
      <c r="G306" s="369" t="s">
        <v>1999</v>
      </c>
      <c r="H306" s="369" t="s">
        <v>1606</v>
      </c>
      <c r="I306" s="369" t="s">
        <v>2000</v>
      </c>
      <c r="J306" s="369" t="s">
        <v>2069</v>
      </c>
      <c r="K306" s="369" t="s">
        <v>1975</v>
      </c>
      <c r="L306" s="369" t="s">
        <v>2034</v>
      </c>
      <c r="M306" s="369" t="s">
        <v>2035</v>
      </c>
      <c r="N306" s="369">
        <v>1</v>
      </c>
      <c r="O306" s="369" t="s">
        <v>2070</v>
      </c>
      <c r="P306" s="369" t="s">
        <v>2032</v>
      </c>
      <c r="Q306" s="369">
        <v>6</v>
      </c>
      <c r="R306" s="369">
        <v>0</v>
      </c>
      <c r="S306" s="369">
        <v>0</v>
      </c>
      <c r="T306" s="369">
        <v>0</v>
      </c>
      <c r="U306" s="369">
        <v>20</v>
      </c>
      <c r="V306" s="369" t="s">
        <v>1980</v>
      </c>
      <c r="W306" s="369" t="s">
        <v>1981</v>
      </c>
      <c r="X306" s="369" t="s">
        <v>1982</v>
      </c>
      <c r="Y306" s="369" t="s">
        <v>1983</v>
      </c>
      <c r="Z306" s="369" t="s">
        <v>1984</v>
      </c>
      <c r="AA306" s="369" t="s">
        <v>2004</v>
      </c>
      <c r="AB306" s="369" t="s">
        <v>1986</v>
      </c>
      <c r="AC306" s="369" t="s">
        <v>1656</v>
      </c>
      <c r="AD306" s="369" t="s">
        <v>1668</v>
      </c>
      <c r="AE306" s="369" t="s">
        <v>1669</v>
      </c>
      <c r="AF306" s="369" t="s">
        <v>1669</v>
      </c>
      <c r="AG306" s="369" t="s">
        <v>1671</v>
      </c>
      <c r="AH306" s="369">
        <v>0</v>
      </c>
      <c r="AI306" s="369">
        <v>4334</v>
      </c>
      <c r="AJ306" s="369">
        <v>4334</v>
      </c>
      <c r="AK306" s="370">
        <v>4334</v>
      </c>
      <c r="AL306" s="370">
        <v>4334</v>
      </c>
      <c r="AM306" s="370">
        <v>0</v>
      </c>
      <c r="AN306" s="370">
        <v>0</v>
      </c>
      <c r="AO306" s="370">
        <v>0</v>
      </c>
      <c r="AP306" s="370">
        <v>0</v>
      </c>
      <c r="AQ306" s="370">
        <v>0</v>
      </c>
      <c r="AR306" s="370">
        <v>0</v>
      </c>
      <c r="AS306" s="370">
        <v>0</v>
      </c>
      <c r="AT306" s="370">
        <v>0</v>
      </c>
      <c r="AU306" s="370">
        <v>1300.08</v>
      </c>
      <c r="AV306" s="370">
        <v>1300.08</v>
      </c>
      <c r="AW306" s="370">
        <v>0</v>
      </c>
      <c r="AX306" s="370">
        <v>0</v>
      </c>
      <c r="AY306" s="370">
        <v>0</v>
      </c>
      <c r="AZ306" s="370">
        <v>0</v>
      </c>
      <c r="BA306" s="370">
        <v>0</v>
      </c>
      <c r="BB306" s="370">
        <v>0</v>
      </c>
      <c r="BC306" s="370">
        <v>0</v>
      </c>
      <c r="BD306" s="370">
        <v>0</v>
      </c>
      <c r="BE306" s="370">
        <v>0</v>
      </c>
      <c r="BF306" s="370">
        <v>0</v>
      </c>
      <c r="BG306" s="370">
        <v>1300.08</v>
      </c>
      <c r="BH306" s="370">
        <v>1300.08</v>
      </c>
      <c r="BI306" s="370">
        <v>0</v>
      </c>
      <c r="BJ306" s="370">
        <v>0</v>
      </c>
      <c r="BK306" s="370">
        <v>0</v>
      </c>
      <c r="BL306" s="370">
        <v>0</v>
      </c>
      <c r="BM306" s="370">
        <v>0</v>
      </c>
      <c r="BN306" s="370">
        <v>0</v>
      </c>
      <c r="BO306" s="370">
        <v>0</v>
      </c>
      <c r="BP306" s="370">
        <v>0</v>
      </c>
      <c r="BQ306" s="370">
        <v>0</v>
      </c>
      <c r="BR306" s="370">
        <v>0</v>
      </c>
      <c r="BS306" s="370">
        <v>1300.08</v>
      </c>
      <c r="BT306" s="370">
        <v>1300.08</v>
      </c>
      <c r="BU306" s="370">
        <v>0</v>
      </c>
      <c r="BV306" s="370">
        <v>0</v>
      </c>
      <c r="BW306" s="370">
        <v>0</v>
      </c>
      <c r="BX306" s="370">
        <v>0</v>
      </c>
      <c r="BY306" s="370">
        <v>0</v>
      </c>
      <c r="BZ306" s="370">
        <v>0</v>
      </c>
      <c r="CA306" s="370">
        <v>0</v>
      </c>
      <c r="CB306" s="370">
        <v>0</v>
      </c>
      <c r="CC306" s="370">
        <v>0</v>
      </c>
      <c r="CD306" s="370">
        <v>0</v>
      </c>
      <c r="CE306" s="370">
        <v>1300.08</v>
      </c>
      <c r="CF306" s="370">
        <v>1300.08</v>
      </c>
      <c r="CG306" s="370">
        <v>0</v>
      </c>
      <c r="CH306" s="370">
        <v>0</v>
      </c>
      <c r="CI306" s="48" t="s">
        <v>1987</v>
      </c>
      <c r="CJ306" s="48" t="s">
        <v>1990</v>
      </c>
      <c r="CK306" s="48" t="s">
        <v>1991</v>
      </c>
      <c r="CL306" s="48" t="s">
        <v>1990</v>
      </c>
      <c r="CM306" s="48" t="s">
        <v>1990</v>
      </c>
      <c r="CN306" s="48" t="s">
        <v>2014</v>
      </c>
      <c r="CO306" s="10" t="str">
        <f t="shared" si="96"/>
        <v>2.1.3.1.1.15</v>
      </c>
      <c r="CP306" s="10" t="str">
        <f>+VLOOKUP(Tabla1[[#This Row],[ESPECÍFICA]],CLASIFICADOR_,2,0)</f>
        <v>2.1.3.1.1.15 - CONTRIBUCIONES A ESSALUD DE CONTRATO ADMINISTRATIVO DE SERVICIOS</v>
      </c>
      <c r="CQ306" s="10" t="str">
        <f>+VLOOKUP(Tabla1[[#This Row],[ESPECÍFICA]],CLASIFICADOR_,3,0)</f>
        <v>01.CAS</v>
      </c>
      <c r="CR306" s="10" t="str">
        <f>+VLOOKUP(Tabla1[[#This Row],[ESPECÍFICA]],CLASIFICADOR_,4,0)</f>
        <v xml:space="preserve"> </v>
      </c>
      <c r="CS306" s="10">
        <f>+VLOOKUP(Tabla1[[#This Row],[ESPECÍFICA]],CLASIFICADOR_,5,0)</f>
        <v>0</v>
      </c>
      <c r="CT306" s="5" t="str">
        <f>+VLOOKUP(Tabla1[[#This Row],[ESPECÍFICA]],CLASIFICADOR_,6,0)</f>
        <v>N/R</v>
      </c>
      <c r="CU306" s="10" t="str">
        <f>+VLOOKUP(Tabla1[[#This Row],[ESPECÍFICA]],CLASIFICADOR_,7,0)</f>
        <v>N/R</v>
      </c>
      <c r="CV306" s="10">
        <f>+VLOOKUP(Tabla1[[#This Row],[ESPECÍFICA]],CLASIFICADOR_,8,0)</f>
        <v>0</v>
      </c>
      <c r="CW306" s="284" t="str">
        <f>+CONCATENATE("2.",Tabla1[[#This Row],[generica]])</f>
        <v>2.1.PERSONAL Y OBLIGACIONES SOCIALES</v>
      </c>
      <c r="CX306" s="10" t="str">
        <f t="shared" si="86"/>
        <v>0020-DETN</v>
      </c>
      <c r="CY306" s="5" t="str">
        <f t="shared" si="63"/>
        <v>0020-DETN (INF ESTRAT)</v>
      </c>
      <c r="CZ306">
        <f t="shared" si="87"/>
        <v>0</v>
      </c>
      <c r="DA306" s="113" t="str">
        <f>+CONCATENATE(Tabla1[[#This Row],[CC COMPLETO]],Tabla1[[#This Row],[ESPECÍFICA]])</f>
        <v>0020-DETN2.1.3.1.1.15</v>
      </c>
      <c r="DB306" s="11">
        <f t="shared" si="97"/>
        <v>2600.16</v>
      </c>
      <c r="DC306" s="11">
        <f t="shared" si="98"/>
        <v>2600.16</v>
      </c>
      <c r="DD306" s="11">
        <f t="shared" si="99"/>
        <v>2600.16</v>
      </c>
      <c r="DE306" s="11">
        <f t="shared" si="100"/>
        <v>0</v>
      </c>
      <c r="DF306" s="11">
        <f t="shared" si="101"/>
        <v>0</v>
      </c>
      <c r="DG306" s="11">
        <f t="shared" si="102"/>
        <v>1733.8400000000001</v>
      </c>
      <c r="DH306" s="11">
        <f t="shared" si="103"/>
        <v>1733.8400000000001</v>
      </c>
      <c r="DI306" s="12">
        <f t="shared" si="104"/>
        <v>0</v>
      </c>
      <c r="DJ306" s="77">
        <f>+SUM(Tabla1[[#This Row],[EJECUTADO 01]:[EJECUTADO 06]])</f>
        <v>0</v>
      </c>
      <c r="DK306" s="77">
        <f>+Tabla1[[#This Row],[mto_devenga_01]]</f>
        <v>0</v>
      </c>
      <c r="DL306" s="285">
        <f>+Tabla1[[#This Row],[mto_devenga_02]]</f>
        <v>0</v>
      </c>
      <c r="DM306" s="285">
        <f>+Tabla1[[#This Row],[mto_devenga_03]]</f>
        <v>0</v>
      </c>
      <c r="DN306" s="286">
        <f>+Tabla1[[#This Row],[mto_devenga_04]]</f>
        <v>0</v>
      </c>
      <c r="DO306" s="285">
        <f>+Tabla1[[#This Row],[mto_devenga_05]]</f>
        <v>0</v>
      </c>
      <c r="DP306" s="76">
        <f>+Tabla1[[#This Row],[mto_devenga_06]]</f>
        <v>0</v>
      </c>
      <c r="DQ306" s="76">
        <f>+Tabla1[[#This Row],[mto_devenga_07]]</f>
        <v>0</v>
      </c>
      <c r="DR306" s="76">
        <f>+Tabla1[[#This Row],[mto_devenga_08]]</f>
        <v>0</v>
      </c>
      <c r="DS306" s="76">
        <f>+Tabla1[[#This Row],[mto_devenga_09]]</f>
        <v>1300.08</v>
      </c>
      <c r="DT306" s="76">
        <f>IFERROR(VLOOKUP(Tabla1[[#This Row],[COD SE]],PF_OCTUBRE,14,0),"0")</f>
        <v>1300.0800000000002</v>
      </c>
      <c r="DU306" s="76">
        <f>IFERROR(VLOOKUP(Tabla1[[#This Row],[COD SE]],PF_OCTUBRE,15,0),"0")</f>
        <v>1300.0800000000002</v>
      </c>
      <c r="DV306" s="76">
        <f>IFERROR(VLOOKUP(Tabla1[[#This Row],[COD SE]],PF_OCTUBRE,16,0),"0")</f>
        <v>0</v>
      </c>
      <c r="DW306" s="76">
        <f>+SUM(Tabla1[[#This Row],[EJECUTADO 01]:[PF DICIEMBRE
]])</f>
        <v>3900.24</v>
      </c>
      <c r="DX306" s="76">
        <f>IFERROR(VLOOKUP(Tabla1[[#This Row],[COD SE]],PF_OCTUBRE,18,0),"0")</f>
        <v>0</v>
      </c>
      <c r="DY306" s="76">
        <f>IFERROR(VLOOKUP(Tabla1[[#This Row],[COD SE]],PF_OCTUBRE,19,0),"0")</f>
        <v>433.76</v>
      </c>
      <c r="DZ306" s="76">
        <f>IFERROR(VLOOKUP(Tabla1[[#This Row],[COD SE]],PF_OCTUBRE,20,0),"0")</f>
        <v>433.76</v>
      </c>
      <c r="EA306" s="76">
        <f>+Tabla1[[#This Row],[TOTAL EJEC REAL]]+Tabla1[[#This Row],[SALDO FINAL]]</f>
        <v>4334</v>
      </c>
      <c r="EB306" s="76">
        <f>IFERROR(VLOOKUP(Tabla1[[#This Row],[COD SE]],PF_OCTUBRE,22,0),"0")</f>
        <v>433.76</v>
      </c>
      <c r="EC306" s="76">
        <f>+IFERROR(VLOOKUP(Tabla1[[#This Row],[COD SE]],SALDO_ESC_2,7,0),0)</f>
        <v>0</v>
      </c>
      <c r="ED306" s="76">
        <f>+IFERROR(VLOOKUP(Tabla1[[#This Row],[COD SE]],SALDO_ESC_3,7,0),0)</f>
        <v>433.76</v>
      </c>
      <c r="EE306" s="76">
        <f>+Tabla1[[#This Row],[mto_pim]]-Tabla1[[#This Row],[TRANSF ESC2 ]]</f>
        <v>4334</v>
      </c>
      <c r="EF306" s="76">
        <f>+Tabla1[[#This Row],[mto_pim]]-Tabla1[[#This Row],[TRANFS ESC 3 ]]</f>
        <v>3900.24</v>
      </c>
      <c r="EG306" s="76">
        <f>+IFERROR(VLOOKUP(Tabla1[[#This Row],[COD SE]],HISTORICO,4,0),0)</f>
        <v>0</v>
      </c>
      <c r="EH306" s="76">
        <f>+IFERROR(VLOOKUP(Tabla1[[#This Row],[COD SE]],HISTORICO,5,0),0)</f>
        <v>0</v>
      </c>
      <c r="EI306" s="76">
        <f>+IFERROR(VLOOKUP(Tabla1[[#This Row],[COD SE]],HISTORICO,6,0),0)</f>
        <v>0</v>
      </c>
      <c r="EJ306" s="76">
        <f>+IFERROR(VLOOKUP(Tabla1[[#This Row],[COD SE]],HISTORICO,7,0),0)</f>
        <v>0</v>
      </c>
      <c r="EK306" s="76">
        <f>+IFERROR(VLOOKUP(Tabla1[[#This Row],[COD SE]],HISTORICO,8,0),0)</f>
        <v>0</v>
      </c>
      <c r="EL306" s="76">
        <f>+IFERROR(VLOOKUP(Tabla1[[#This Row],[COD SE]],HISTORICO,9,0),0)</f>
        <v>0</v>
      </c>
      <c r="EM306" s="76">
        <f>+IFERROR(VLOOKUP(Tabla1[[#This Row],[COD SE]],HISTORICO,10,0),0)</f>
        <v>0</v>
      </c>
      <c r="EN306" s="76">
        <f>+IFERROR(VLOOKUP(Tabla1[[#This Row],[COD SE]],HISTORICO,11,0),0)</f>
        <v>0</v>
      </c>
      <c r="EO306" s="76">
        <f>+IFERROR(VLOOKUP(Tabla1[[#This Row],[COD SE]],HISTORICO,12,0),0)</f>
        <v>1516.7600000000002</v>
      </c>
      <c r="EP306" s="58">
        <f>+SUM(Tabla1[[#This Row],[EJECUTADO 01]:[EJECUTADO 03]])</f>
        <v>0</v>
      </c>
      <c r="EQ306" s="58">
        <f>+SUM(Tabla1[[#This Row],[EJECUTADO 04]:[EJECUTADO 06]])</f>
        <v>0</v>
      </c>
      <c r="ER306" s="58">
        <f>+SUM(Tabla1[[#This Row],[EJECUTADO 07]:[EJECUTADO 09]])</f>
        <v>1300.08</v>
      </c>
      <c r="ES306" s="58">
        <f>+SUM(Tabla1[[#This Row],[PF OCTUBRE]:[PF DICIEMBRE
]])</f>
        <v>2600.1600000000003</v>
      </c>
      <c r="ET306" s="58">
        <f>+SUM(Tabla1[[#This Row],[EJECUTADO 01]:[EJECUTADO 09]])</f>
        <v>1300.08</v>
      </c>
    </row>
    <row r="307" spans="1:150" x14ac:dyDescent="0.2">
      <c r="A307" s="369">
        <v>2025</v>
      </c>
      <c r="B307" s="369" t="s">
        <v>1969</v>
      </c>
      <c r="C307" s="369" t="s">
        <v>1970</v>
      </c>
      <c r="D307" s="369" t="s">
        <v>1971</v>
      </c>
      <c r="E307" s="369">
        <v>1650</v>
      </c>
      <c r="F307" s="369" t="s">
        <v>1601</v>
      </c>
      <c r="G307" s="369" t="s">
        <v>1999</v>
      </c>
      <c r="H307" s="369" t="s">
        <v>1606</v>
      </c>
      <c r="I307" s="369" t="s">
        <v>2000</v>
      </c>
      <c r="J307" s="369" t="s">
        <v>2069</v>
      </c>
      <c r="K307" s="369" t="s">
        <v>1975</v>
      </c>
      <c r="L307" s="369" t="s">
        <v>2034</v>
      </c>
      <c r="M307" s="369" t="s">
        <v>2035</v>
      </c>
      <c r="N307" s="369">
        <v>1</v>
      </c>
      <c r="O307" s="369" t="s">
        <v>2070</v>
      </c>
      <c r="P307" s="369" t="s">
        <v>2032</v>
      </c>
      <c r="Q307" s="369">
        <v>6</v>
      </c>
      <c r="R307" s="369">
        <v>0</v>
      </c>
      <c r="S307" s="369">
        <v>0</v>
      </c>
      <c r="T307" s="369">
        <v>0</v>
      </c>
      <c r="U307" s="369">
        <v>20</v>
      </c>
      <c r="V307" s="369" t="s">
        <v>1980</v>
      </c>
      <c r="W307" s="369" t="s">
        <v>1981</v>
      </c>
      <c r="X307" s="369" t="s">
        <v>1982</v>
      </c>
      <c r="Y307" s="369" t="s">
        <v>1983</v>
      </c>
      <c r="Z307" s="369" t="s">
        <v>1984</v>
      </c>
      <c r="AA307" s="369" t="s">
        <v>2004</v>
      </c>
      <c r="AB307" s="369" t="s">
        <v>1986</v>
      </c>
      <c r="AC307" s="369" t="s">
        <v>1656</v>
      </c>
      <c r="AD307" s="369" t="s">
        <v>1657</v>
      </c>
      <c r="AE307" s="369" t="s">
        <v>1658</v>
      </c>
      <c r="AF307" s="369" t="s">
        <v>1658</v>
      </c>
      <c r="AG307" s="369" t="s">
        <v>1659</v>
      </c>
      <c r="AH307" s="369">
        <v>0</v>
      </c>
      <c r="AI307" s="369">
        <v>74829</v>
      </c>
      <c r="AJ307" s="369">
        <v>74829</v>
      </c>
      <c r="AK307" s="370">
        <v>74829</v>
      </c>
      <c r="AL307" s="370">
        <v>74829</v>
      </c>
      <c r="AM307" s="370">
        <v>0</v>
      </c>
      <c r="AN307" s="370">
        <v>0</v>
      </c>
      <c r="AO307" s="370">
        <v>0</v>
      </c>
      <c r="AP307" s="370">
        <v>0</v>
      </c>
      <c r="AQ307" s="370">
        <v>0</v>
      </c>
      <c r="AR307" s="370">
        <v>0</v>
      </c>
      <c r="AS307" s="370">
        <v>0</v>
      </c>
      <c r="AT307" s="370">
        <v>0</v>
      </c>
      <c r="AU307" s="370">
        <v>18707.14</v>
      </c>
      <c r="AV307" s="370">
        <v>18707.14</v>
      </c>
      <c r="AW307" s="370">
        <v>0</v>
      </c>
      <c r="AX307" s="370">
        <v>0</v>
      </c>
      <c r="AY307" s="370">
        <v>0</v>
      </c>
      <c r="AZ307" s="370">
        <v>0</v>
      </c>
      <c r="BA307" s="370">
        <v>0</v>
      </c>
      <c r="BB307" s="370">
        <v>0</v>
      </c>
      <c r="BC307" s="370">
        <v>0</v>
      </c>
      <c r="BD307" s="370">
        <v>0</v>
      </c>
      <c r="BE307" s="370">
        <v>0</v>
      </c>
      <c r="BF307" s="370">
        <v>0</v>
      </c>
      <c r="BG307" s="370">
        <v>18707.14</v>
      </c>
      <c r="BH307" s="370">
        <v>18707.14</v>
      </c>
      <c r="BI307" s="370">
        <v>0</v>
      </c>
      <c r="BJ307" s="370">
        <v>0</v>
      </c>
      <c r="BK307" s="370">
        <v>0</v>
      </c>
      <c r="BL307" s="370">
        <v>0</v>
      </c>
      <c r="BM307" s="370">
        <v>0</v>
      </c>
      <c r="BN307" s="370">
        <v>0</v>
      </c>
      <c r="BO307" s="370">
        <v>0</v>
      </c>
      <c r="BP307" s="370">
        <v>0</v>
      </c>
      <c r="BQ307" s="370">
        <v>0</v>
      </c>
      <c r="BR307" s="370">
        <v>0</v>
      </c>
      <c r="BS307" s="370">
        <v>18707.14</v>
      </c>
      <c r="BT307" s="370">
        <v>16370.27</v>
      </c>
      <c r="BU307" s="370">
        <v>0</v>
      </c>
      <c r="BV307" s="370">
        <v>0</v>
      </c>
      <c r="BW307" s="370">
        <v>0</v>
      </c>
      <c r="BX307" s="370">
        <v>0</v>
      </c>
      <c r="BY307" s="370">
        <v>0</v>
      </c>
      <c r="BZ307" s="370">
        <v>0</v>
      </c>
      <c r="CA307" s="370">
        <v>0</v>
      </c>
      <c r="CB307" s="370">
        <v>0</v>
      </c>
      <c r="CC307" s="370">
        <v>0</v>
      </c>
      <c r="CD307" s="370">
        <v>0</v>
      </c>
      <c r="CE307" s="370">
        <v>18707.14</v>
      </c>
      <c r="CF307" s="370">
        <v>16370.27</v>
      </c>
      <c r="CG307" s="370">
        <v>0</v>
      </c>
      <c r="CH307" s="370">
        <v>0</v>
      </c>
      <c r="CI307" s="48" t="s">
        <v>1987</v>
      </c>
      <c r="CJ307" s="48" t="s">
        <v>1990</v>
      </c>
      <c r="CK307" s="48" t="s">
        <v>1990</v>
      </c>
      <c r="CL307" s="48" t="s">
        <v>1990</v>
      </c>
      <c r="CM307" s="48" t="s">
        <v>1990</v>
      </c>
      <c r="CN307" s="48" t="s">
        <v>1992</v>
      </c>
      <c r="CO307" s="10" t="str">
        <f t="shared" si="96"/>
        <v>2.1.1.1.1.8</v>
      </c>
      <c r="CP307" s="10" t="str">
        <f>+VLOOKUP(Tabla1[[#This Row],[ESPECÍFICA]],CLASIFICADOR_,2,0)</f>
        <v>2.1.1.1.1.8 - PERSONAL DE LA LEY SERVIR (RÉGIMEN DEL SERVICIO CIVIL)</v>
      </c>
      <c r="CQ307" s="10" t="str">
        <f>+VLOOKUP(Tabla1[[#This Row],[ESPECÍFICA]],CLASIFICADOR_,3,0)</f>
        <v>02.SERVIR</v>
      </c>
      <c r="CR307" s="10" t="str">
        <f>+VLOOKUP(Tabla1[[#This Row],[ESPECÍFICA]],CLASIFICADOR_,4,0)</f>
        <v xml:space="preserve"> </v>
      </c>
      <c r="CS307" s="10">
        <f>+VLOOKUP(Tabla1[[#This Row],[ESPECÍFICA]],CLASIFICADOR_,5,0)</f>
        <v>0</v>
      </c>
      <c r="CT307" s="5" t="str">
        <f>+VLOOKUP(Tabla1[[#This Row],[ESPECÍFICA]],CLASIFICADOR_,6,0)</f>
        <v>N/R</v>
      </c>
      <c r="CU307" s="10" t="str">
        <f>+VLOOKUP(Tabla1[[#This Row],[ESPECÍFICA]],CLASIFICADOR_,7,0)</f>
        <v>N/R</v>
      </c>
      <c r="CV307" s="10">
        <f>+VLOOKUP(Tabla1[[#This Row],[ESPECÍFICA]],CLASIFICADOR_,8,0)</f>
        <v>0</v>
      </c>
      <c r="CW307" s="284" t="str">
        <f>+CONCATENATE("2.",Tabla1[[#This Row],[generica]])</f>
        <v>2.1.PERSONAL Y OBLIGACIONES SOCIALES</v>
      </c>
      <c r="CX307" s="10" t="str">
        <f t="shared" si="86"/>
        <v>0020-DETN</v>
      </c>
      <c r="CY307" s="5" t="str">
        <f t="shared" si="63"/>
        <v>0020-DETN (INF ESTRAT)</v>
      </c>
      <c r="CZ307">
        <f t="shared" si="87"/>
        <v>0</v>
      </c>
      <c r="DA307" s="113" t="str">
        <f>+CONCATENATE(Tabla1[[#This Row],[CC COMPLETO]],Tabla1[[#This Row],[ESPECÍFICA]])</f>
        <v>0020-DETN2.1.1.1.1.8</v>
      </c>
      <c r="DB307" s="11">
        <f t="shared" si="97"/>
        <v>37414.28</v>
      </c>
      <c r="DC307" s="11">
        <f t="shared" si="98"/>
        <v>37414.28</v>
      </c>
      <c r="DD307" s="11">
        <f t="shared" si="99"/>
        <v>35077.410000000003</v>
      </c>
      <c r="DE307" s="11">
        <f t="shared" si="100"/>
        <v>0</v>
      </c>
      <c r="DF307" s="11">
        <f t="shared" si="101"/>
        <v>0</v>
      </c>
      <c r="DG307" s="11">
        <f t="shared" si="102"/>
        <v>37414.720000000001</v>
      </c>
      <c r="DH307" s="11">
        <f t="shared" si="103"/>
        <v>37414.720000000001</v>
      </c>
      <c r="DI307" s="12">
        <f t="shared" si="104"/>
        <v>0</v>
      </c>
      <c r="DJ307" s="77">
        <f>+SUM(Tabla1[[#This Row],[EJECUTADO 01]:[EJECUTADO 06]])</f>
        <v>0</v>
      </c>
      <c r="DK307" s="77">
        <f>+Tabla1[[#This Row],[mto_devenga_01]]</f>
        <v>0</v>
      </c>
      <c r="DL307" s="285">
        <f>+Tabla1[[#This Row],[mto_devenga_02]]</f>
        <v>0</v>
      </c>
      <c r="DM307" s="285">
        <f>+Tabla1[[#This Row],[mto_devenga_03]]</f>
        <v>0</v>
      </c>
      <c r="DN307" s="286">
        <f>+Tabla1[[#This Row],[mto_devenga_04]]</f>
        <v>0</v>
      </c>
      <c r="DO307" s="285">
        <f>+Tabla1[[#This Row],[mto_devenga_05]]</f>
        <v>0</v>
      </c>
      <c r="DP307" s="76">
        <f>+Tabla1[[#This Row],[mto_devenga_06]]</f>
        <v>0</v>
      </c>
      <c r="DQ307" s="76">
        <f>+Tabla1[[#This Row],[mto_devenga_07]]</f>
        <v>0</v>
      </c>
      <c r="DR307" s="76">
        <f>+Tabla1[[#This Row],[mto_devenga_08]]</f>
        <v>0</v>
      </c>
      <c r="DS307" s="76">
        <f>+Tabla1[[#This Row],[mto_devenga_09]]</f>
        <v>18707.14</v>
      </c>
      <c r="DT307" s="76">
        <f>IFERROR(VLOOKUP(Tabla1[[#This Row],[COD SE]],PF_OCTUBRE,14,0),"0")</f>
        <v>18707.14</v>
      </c>
      <c r="DU307" s="76">
        <f>IFERROR(VLOOKUP(Tabla1[[#This Row],[COD SE]],PF_OCTUBRE,15,0),"0")</f>
        <v>18707.14</v>
      </c>
      <c r="DV307" s="76">
        <f>IFERROR(VLOOKUP(Tabla1[[#This Row],[COD SE]],PF_OCTUBRE,16,0),"0")</f>
        <v>18707.14</v>
      </c>
      <c r="DW307" s="76">
        <f>+SUM(Tabla1[[#This Row],[EJECUTADO 01]:[PF DICIEMBRE
]])</f>
        <v>74828.56</v>
      </c>
      <c r="DX307" s="76">
        <f>IFERROR(VLOOKUP(Tabla1[[#This Row],[COD SE]],PF_OCTUBRE,18,0),"0")</f>
        <v>0</v>
      </c>
      <c r="DY307" s="76">
        <f>IFERROR(VLOOKUP(Tabla1[[#This Row],[COD SE]],PF_OCTUBRE,19,0),"0")</f>
        <v>0.44000000000232831</v>
      </c>
      <c r="DZ307" s="76">
        <f>IFERROR(VLOOKUP(Tabla1[[#This Row],[COD SE]],PF_OCTUBRE,20,0),"0")</f>
        <v>0.44000000000232831</v>
      </c>
      <c r="EA307" s="76">
        <f>+Tabla1[[#This Row],[TOTAL EJEC REAL]]+Tabla1[[#This Row],[SALDO FINAL]]</f>
        <v>74829</v>
      </c>
      <c r="EB307" s="76">
        <f>IFERROR(VLOOKUP(Tabla1[[#This Row],[COD SE]],PF_OCTUBRE,22,0),"0")</f>
        <v>18707.580000000002</v>
      </c>
      <c r="EC307" s="76">
        <f>+IFERROR(VLOOKUP(Tabla1[[#This Row],[COD SE]],SALDO_ESC_2,7,0),0)</f>
        <v>0</v>
      </c>
      <c r="ED307" s="76">
        <f>+IFERROR(VLOOKUP(Tabla1[[#This Row],[COD SE]],SALDO_ESC_3,7,0),0)</f>
        <v>0.44000000000232831</v>
      </c>
      <c r="EE307" s="76">
        <f>+Tabla1[[#This Row],[mto_pim]]-Tabla1[[#This Row],[TRANSF ESC2 ]]</f>
        <v>74829</v>
      </c>
      <c r="EF307" s="76">
        <f>+Tabla1[[#This Row],[mto_pim]]-Tabla1[[#This Row],[TRANFS ESC 3 ]]</f>
        <v>74828.56</v>
      </c>
      <c r="EG307" s="76">
        <f>+IFERROR(VLOOKUP(Tabla1[[#This Row],[COD SE]],HISTORICO,4,0),0)</f>
        <v>0</v>
      </c>
      <c r="EH307" s="76">
        <f>+IFERROR(VLOOKUP(Tabla1[[#This Row],[COD SE]],HISTORICO,5,0),0)</f>
        <v>0</v>
      </c>
      <c r="EI307" s="76">
        <f>+IFERROR(VLOOKUP(Tabla1[[#This Row],[COD SE]],HISTORICO,6,0),0)</f>
        <v>0</v>
      </c>
      <c r="EJ307" s="76">
        <f>+IFERROR(VLOOKUP(Tabla1[[#This Row],[COD SE]],HISTORICO,7,0),0)</f>
        <v>0</v>
      </c>
      <c r="EK307" s="76">
        <f>+IFERROR(VLOOKUP(Tabla1[[#This Row],[COD SE]],HISTORICO,8,0),0)</f>
        <v>0</v>
      </c>
      <c r="EL307" s="76">
        <f>+IFERROR(VLOOKUP(Tabla1[[#This Row],[COD SE]],HISTORICO,9,0),0)</f>
        <v>0</v>
      </c>
      <c r="EM307" s="76">
        <f>+IFERROR(VLOOKUP(Tabla1[[#This Row],[COD SE]],HISTORICO,10,0),0)</f>
        <v>0</v>
      </c>
      <c r="EN307" s="76">
        <f>+IFERROR(VLOOKUP(Tabla1[[#This Row],[COD SE]],HISTORICO,11,0),0)</f>
        <v>0</v>
      </c>
      <c r="EO307" s="76">
        <f>+IFERROR(VLOOKUP(Tabla1[[#This Row],[COD SE]],HISTORICO,12,0),0)</f>
        <v>18707.14</v>
      </c>
      <c r="EP307" s="58">
        <f>+SUM(Tabla1[[#This Row],[EJECUTADO 01]:[EJECUTADO 03]])</f>
        <v>0</v>
      </c>
      <c r="EQ307" s="58">
        <f>+SUM(Tabla1[[#This Row],[EJECUTADO 04]:[EJECUTADO 06]])</f>
        <v>0</v>
      </c>
      <c r="ER307" s="58">
        <f>+SUM(Tabla1[[#This Row],[EJECUTADO 07]:[EJECUTADO 09]])</f>
        <v>18707.14</v>
      </c>
      <c r="ES307" s="58">
        <f>+SUM(Tabla1[[#This Row],[PF OCTUBRE]:[PF DICIEMBRE
]])</f>
        <v>56121.42</v>
      </c>
      <c r="ET307" s="58">
        <f>+SUM(Tabla1[[#This Row],[EJECUTADO 01]:[EJECUTADO 09]])</f>
        <v>18707.14</v>
      </c>
    </row>
    <row r="308" spans="1:150" x14ac:dyDescent="0.2">
      <c r="A308" s="369">
        <v>2025</v>
      </c>
      <c r="B308" s="369" t="s">
        <v>1969</v>
      </c>
      <c r="C308" s="369" t="s">
        <v>1970</v>
      </c>
      <c r="D308" s="369" t="s">
        <v>1971</v>
      </c>
      <c r="E308" s="369">
        <v>1650</v>
      </c>
      <c r="F308" s="369" t="s">
        <v>1601</v>
      </c>
      <c r="G308" s="369" t="s">
        <v>1999</v>
      </c>
      <c r="H308" s="369" t="s">
        <v>1606</v>
      </c>
      <c r="I308" s="369" t="s">
        <v>2000</v>
      </c>
      <c r="J308" s="369" t="s">
        <v>2069</v>
      </c>
      <c r="K308" s="369" t="s">
        <v>1975</v>
      </c>
      <c r="L308" s="369" t="s">
        <v>2034</v>
      </c>
      <c r="M308" s="369" t="s">
        <v>2035</v>
      </c>
      <c r="N308" s="369">
        <v>2</v>
      </c>
      <c r="O308" s="369" t="s">
        <v>2071</v>
      </c>
      <c r="P308" s="369" t="s">
        <v>2032</v>
      </c>
      <c r="Q308" s="369">
        <v>6</v>
      </c>
      <c r="R308" s="369">
        <v>0</v>
      </c>
      <c r="S308" s="369">
        <v>0</v>
      </c>
      <c r="T308" s="369">
        <v>0</v>
      </c>
      <c r="U308" s="369">
        <v>21</v>
      </c>
      <c r="V308" s="369" t="s">
        <v>1980</v>
      </c>
      <c r="W308" s="369" t="s">
        <v>1981</v>
      </c>
      <c r="X308" s="369" t="s">
        <v>1982</v>
      </c>
      <c r="Y308" s="369" t="s">
        <v>1983</v>
      </c>
      <c r="Z308" s="369" t="s">
        <v>1984</v>
      </c>
      <c r="AA308" s="369" t="s">
        <v>2004</v>
      </c>
      <c r="AB308" s="369" t="s">
        <v>1986</v>
      </c>
      <c r="AC308" s="369" t="s">
        <v>1672</v>
      </c>
      <c r="AD308" s="369" t="s">
        <v>1673</v>
      </c>
      <c r="AE308" s="369" t="s">
        <v>1681</v>
      </c>
      <c r="AF308" s="369" t="s">
        <v>1682</v>
      </c>
      <c r="AG308" s="369" t="s">
        <v>1682</v>
      </c>
      <c r="AH308" s="369">
        <v>0</v>
      </c>
      <c r="AI308" s="369">
        <v>26000</v>
      </c>
      <c r="AJ308" s="369">
        <v>26000</v>
      </c>
      <c r="AK308" s="370">
        <v>26000</v>
      </c>
      <c r="AL308" s="370">
        <v>26000</v>
      </c>
      <c r="AM308" s="370">
        <v>0</v>
      </c>
      <c r="AN308" s="370">
        <v>0</v>
      </c>
      <c r="AO308" s="370">
        <v>0</v>
      </c>
      <c r="AP308" s="370">
        <v>0</v>
      </c>
      <c r="AQ308" s="370">
        <v>0</v>
      </c>
      <c r="AR308" s="370">
        <v>0</v>
      </c>
      <c r="AS308" s="370">
        <v>0</v>
      </c>
      <c r="AT308" s="370">
        <v>26000</v>
      </c>
      <c r="AU308" s="370">
        <v>0</v>
      </c>
      <c r="AV308" s="370">
        <v>0</v>
      </c>
      <c r="AW308" s="370">
        <v>0</v>
      </c>
      <c r="AX308" s="370">
        <v>0</v>
      </c>
      <c r="AY308" s="370">
        <v>0</v>
      </c>
      <c r="AZ308" s="370">
        <v>0</v>
      </c>
      <c r="BA308" s="370">
        <v>0</v>
      </c>
      <c r="BB308" s="370">
        <v>0</v>
      </c>
      <c r="BC308" s="370">
        <v>0</v>
      </c>
      <c r="BD308" s="370">
        <v>0</v>
      </c>
      <c r="BE308" s="370">
        <v>0</v>
      </c>
      <c r="BF308" s="370">
        <v>0</v>
      </c>
      <c r="BG308" s="370">
        <v>13000</v>
      </c>
      <c r="BH308" s="370">
        <v>0</v>
      </c>
      <c r="BI308" s="370">
        <v>0</v>
      </c>
      <c r="BJ308" s="370">
        <v>0</v>
      </c>
      <c r="BK308" s="370">
        <v>0</v>
      </c>
      <c r="BL308" s="370">
        <v>0</v>
      </c>
      <c r="BM308" s="370">
        <v>0</v>
      </c>
      <c r="BN308" s="370">
        <v>0</v>
      </c>
      <c r="BO308" s="370">
        <v>0</v>
      </c>
      <c r="BP308" s="370">
        <v>0</v>
      </c>
      <c r="BQ308" s="370">
        <v>0</v>
      </c>
      <c r="BR308" s="370">
        <v>0</v>
      </c>
      <c r="BS308" s="370">
        <v>0</v>
      </c>
      <c r="BT308" s="370">
        <v>13000</v>
      </c>
      <c r="BU308" s="370">
        <v>0</v>
      </c>
      <c r="BV308" s="370">
        <v>0</v>
      </c>
      <c r="BW308" s="370">
        <v>0</v>
      </c>
      <c r="BX308" s="370">
        <v>0</v>
      </c>
      <c r="BY308" s="370">
        <v>0</v>
      </c>
      <c r="BZ308" s="370">
        <v>0</v>
      </c>
      <c r="CA308" s="370">
        <v>0</v>
      </c>
      <c r="CB308" s="370">
        <v>0</v>
      </c>
      <c r="CC308" s="370">
        <v>0</v>
      </c>
      <c r="CD308" s="370">
        <v>13000</v>
      </c>
      <c r="CE308" s="370">
        <v>0</v>
      </c>
      <c r="CF308" s="370">
        <v>0</v>
      </c>
      <c r="CG308" s="370">
        <v>0</v>
      </c>
      <c r="CH308" s="370">
        <v>0</v>
      </c>
      <c r="CI308" s="48" t="s">
        <v>1987</v>
      </c>
      <c r="CJ308" s="48" t="s">
        <v>1991</v>
      </c>
      <c r="CK308" s="48" t="s">
        <v>1987</v>
      </c>
      <c r="CL308" s="48" t="s">
        <v>2005</v>
      </c>
      <c r="CM308" s="48" t="s">
        <v>1990</v>
      </c>
      <c r="CN308" s="48" t="s">
        <v>1990</v>
      </c>
      <c r="CO308" s="10" t="str">
        <f t="shared" si="96"/>
        <v>2.3.2.9.1.1</v>
      </c>
      <c r="CP308" s="10" t="str">
        <f>+VLOOKUP(Tabla1[[#This Row],[ESPECÍFICA]],CLASIFICADOR_,2,0)</f>
        <v>2.3.2.9.1.1 - LOCACIÓN DE SERVICIOS REALIZADOS POR PERSONA NATURAL</v>
      </c>
      <c r="CQ308" s="10" t="str">
        <f>+VLOOKUP(Tabla1[[#This Row],[ESPECÍFICA]],CLASIFICADOR_,3,0)</f>
        <v>2.3.2.9 - LOCACIÓN DE SERVICIOS REALIZADOS POR PERSONA NATURAL</v>
      </c>
      <c r="CR308" s="10" t="str">
        <f>+VLOOKUP(Tabla1[[#This Row],[ESPECÍFICA]],CLASIFICADOR_,4,0)</f>
        <v xml:space="preserve"> </v>
      </c>
      <c r="CS308" s="10">
        <f>+VLOOKUP(Tabla1[[#This Row],[ESPECÍFICA]],CLASIFICADOR_,5,0)</f>
        <v>0</v>
      </c>
      <c r="CT308" s="5" t="str">
        <f>+VLOOKUP(Tabla1[[#This Row],[ESPECÍFICA]],CLASIFICADOR_,6,0)</f>
        <v>N/R</v>
      </c>
      <c r="CU308" s="10" t="str">
        <f>+VLOOKUP(Tabla1[[#This Row],[ESPECÍFICA]],CLASIFICADOR_,7,0)</f>
        <v>N/R</v>
      </c>
      <c r="CV308" s="10">
        <f>+VLOOKUP(Tabla1[[#This Row],[ESPECÍFICA]],CLASIFICADOR_,8,0)</f>
        <v>0</v>
      </c>
      <c r="CW308" s="284" t="str">
        <f>+CONCATENATE("2.",Tabla1[[#This Row],[generica]])</f>
        <v>2.3.BIENES Y SERVICIOS</v>
      </c>
      <c r="CX308" s="10" t="str">
        <f t="shared" si="86"/>
        <v>0021-DETN</v>
      </c>
      <c r="CY308" s="5" t="str">
        <f t="shared" si="63"/>
        <v>0021-DETN (EV DESEMPEÑO)</v>
      </c>
      <c r="CZ308">
        <f t="shared" si="87"/>
        <v>0</v>
      </c>
      <c r="DA308" s="113" t="str">
        <f>+CONCATENATE(Tabla1[[#This Row],[CC COMPLETO]],Tabla1[[#This Row],[ESPECÍFICA]])</f>
        <v>0021-DETN2.3.2.9.1.1</v>
      </c>
      <c r="DB308" s="11">
        <f t="shared" si="97"/>
        <v>26000</v>
      </c>
      <c r="DC308" s="11">
        <f t="shared" si="98"/>
        <v>13000</v>
      </c>
      <c r="DD308" s="11">
        <f t="shared" si="99"/>
        <v>13000</v>
      </c>
      <c r="DE308" s="11">
        <f t="shared" si="100"/>
        <v>0</v>
      </c>
      <c r="DF308" s="11">
        <f t="shared" si="101"/>
        <v>0</v>
      </c>
      <c r="DG308" s="11">
        <f t="shared" si="102"/>
        <v>13000</v>
      </c>
      <c r="DH308" s="11">
        <f t="shared" si="103"/>
        <v>13000</v>
      </c>
      <c r="DI308" s="12">
        <f t="shared" si="104"/>
        <v>0</v>
      </c>
      <c r="DJ308" s="77">
        <f>+SUM(Tabla1[[#This Row],[EJECUTADO 01]:[EJECUTADO 06]])</f>
        <v>0</v>
      </c>
      <c r="DK308" s="77">
        <f>+Tabla1[[#This Row],[mto_devenga_01]]</f>
        <v>0</v>
      </c>
      <c r="DL308" s="285">
        <f>+Tabla1[[#This Row],[mto_devenga_02]]</f>
        <v>0</v>
      </c>
      <c r="DM308" s="285">
        <f>+Tabla1[[#This Row],[mto_devenga_03]]</f>
        <v>0</v>
      </c>
      <c r="DN308" s="286">
        <f>+Tabla1[[#This Row],[mto_devenga_04]]</f>
        <v>0</v>
      </c>
      <c r="DO308" s="285">
        <f>+Tabla1[[#This Row],[mto_devenga_05]]</f>
        <v>0</v>
      </c>
      <c r="DP308" s="76">
        <f>+Tabla1[[#This Row],[mto_devenga_06]]</f>
        <v>0</v>
      </c>
      <c r="DQ308" s="76">
        <f>+Tabla1[[#This Row],[mto_devenga_07]]</f>
        <v>0</v>
      </c>
      <c r="DR308" s="76">
        <f>+Tabla1[[#This Row],[mto_devenga_08]]</f>
        <v>0</v>
      </c>
      <c r="DS308" s="76">
        <f>+Tabla1[[#This Row],[mto_devenga_09]]</f>
        <v>13000</v>
      </c>
      <c r="DT308" s="76">
        <f>IFERROR(VLOOKUP(Tabla1[[#This Row],[COD SE]],PF_OCTUBRE,14,0),"0")</f>
        <v>13000</v>
      </c>
      <c r="DU308" s="76">
        <f>IFERROR(VLOOKUP(Tabla1[[#This Row],[COD SE]],PF_OCTUBRE,15,0),"0")</f>
        <v>0</v>
      </c>
      <c r="DV308" s="76">
        <f>IFERROR(VLOOKUP(Tabla1[[#This Row],[COD SE]],PF_OCTUBRE,16,0),"0")</f>
        <v>0</v>
      </c>
      <c r="DW308" s="76">
        <f>+SUM(Tabla1[[#This Row],[EJECUTADO 01]:[PF DICIEMBRE
]])</f>
        <v>26000</v>
      </c>
      <c r="DX308" s="76">
        <f>IFERROR(VLOOKUP(Tabla1[[#This Row],[COD SE]],PF_OCTUBRE,18,0),"0")</f>
        <v>0</v>
      </c>
      <c r="DY308" s="76">
        <f>IFERROR(VLOOKUP(Tabla1[[#This Row],[COD SE]],PF_OCTUBRE,19,0),"0")</f>
        <v>0</v>
      </c>
      <c r="DZ308" s="76">
        <f>IFERROR(VLOOKUP(Tabla1[[#This Row],[COD SE]],PF_OCTUBRE,20,0),"0")</f>
        <v>0</v>
      </c>
      <c r="EA308" s="76">
        <f>+Tabla1[[#This Row],[TOTAL EJEC REAL]]+Tabla1[[#This Row],[SALDO FINAL]]</f>
        <v>26000</v>
      </c>
      <c r="EB308" s="76">
        <f>IFERROR(VLOOKUP(Tabla1[[#This Row],[COD SE]],PF_OCTUBRE,22,0),"0")</f>
        <v>0</v>
      </c>
      <c r="EC308" s="76">
        <f>+IFERROR(VLOOKUP(Tabla1[[#This Row],[COD SE]],SALDO_ESC_2,7,0),0)</f>
        <v>0</v>
      </c>
      <c r="ED308" s="76">
        <f>+IFERROR(VLOOKUP(Tabla1[[#This Row],[COD SE]],SALDO_ESC_3,7,0),0)</f>
        <v>0</v>
      </c>
      <c r="EE308" s="76">
        <f>+Tabla1[[#This Row],[mto_pim]]-Tabla1[[#This Row],[TRANSF ESC2 ]]</f>
        <v>26000</v>
      </c>
      <c r="EF308" s="76">
        <f>+Tabla1[[#This Row],[mto_pim]]-Tabla1[[#This Row],[TRANFS ESC 3 ]]</f>
        <v>26000</v>
      </c>
      <c r="EG308" s="76">
        <f>+IFERROR(VLOOKUP(Tabla1[[#This Row],[COD SE]],HISTORICO,4,0),0)</f>
        <v>0</v>
      </c>
      <c r="EH308" s="76">
        <f>+IFERROR(VLOOKUP(Tabla1[[#This Row],[COD SE]],HISTORICO,5,0),0)</f>
        <v>0</v>
      </c>
      <c r="EI308" s="76">
        <f>+IFERROR(VLOOKUP(Tabla1[[#This Row],[COD SE]],HISTORICO,6,0),0)</f>
        <v>0</v>
      </c>
      <c r="EJ308" s="76">
        <f>+IFERROR(VLOOKUP(Tabla1[[#This Row],[COD SE]],HISTORICO,7,0),0)</f>
        <v>0</v>
      </c>
      <c r="EK308" s="76">
        <f>+IFERROR(VLOOKUP(Tabla1[[#This Row],[COD SE]],HISTORICO,8,0),0)</f>
        <v>0</v>
      </c>
      <c r="EL308" s="76">
        <f>+IFERROR(VLOOKUP(Tabla1[[#This Row],[COD SE]],HISTORICO,9,0),0)</f>
        <v>0</v>
      </c>
      <c r="EM308" s="76">
        <f>+IFERROR(VLOOKUP(Tabla1[[#This Row],[COD SE]],HISTORICO,10,0),0)</f>
        <v>0</v>
      </c>
      <c r="EN308" s="76">
        <f>+IFERROR(VLOOKUP(Tabla1[[#This Row],[COD SE]],HISTORICO,11,0),0)</f>
        <v>0</v>
      </c>
      <c r="EO308" s="76">
        <f>+IFERROR(VLOOKUP(Tabla1[[#This Row],[COD SE]],HISTORICO,12,0),0)</f>
        <v>13000</v>
      </c>
      <c r="EP308" s="58">
        <f>+SUM(Tabla1[[#This Row],[EJECUTADO 01]:[EJECUTADO 03]])</f>
        <v>0</v>
      </c>
      <c r="EQ308" s="58">
        <f>+SUM(Tabla1[[#This Row],[EJECUTADO 04]:[EJECUTADO 06]])</f>
        <v>0</v>
      </c>
      <c r="ER308" s="58">
        <f>+SUM(Tabla1[[#This Row],[EJECUTADO 07]:[EJECUTADO 09]])</f>
        <v>13000</v>
      </c>
      <c r="ES308" s="58">
        <f>+SUM(Tabla1[[#This Row],[PF OCTUBRE]:[PF DICIEMBRE
]])</f>
        <v>13000</v>
      </c>
      <c r="ET308" s="58">
        <f>+SUM(Tabla1[[#This Row],[EJECUTADO 01]:[EJECUTADO 09]])</f>
        <v>13000</v>
      </c>
    </row>
    <row r="309" spans="1:150" x14ac:dyDescent="0.2">
      <c r="A309" s="369">
        <v>2025</v>
      </c>
      <c r="B309" s="369" t="s">
        <v>1969</v>
      </c>
      <c r="C309" s="369" t="s">
        <v>1970</v>
      </c>
      <c r="D309" s="369" t="s">
        <v>1971</v>
      </c>
      <c r="E309" s="369">
        <v>1650</v>
      </c>
      <c r="F309" s="369" t="s">
        <v>1601</v>
      </c>
      <c r="G309" s="369" t="s">
        <v>1999</v>
      </c>
      <c r="H309" s="369" t="s">
        <v>1606</v>
      </c>
      <c r="I309" s="369" t="s">
        <v>2000</v>
      </c>
      <c r="J309" s="369" t="s">
        <v>2069</v>
      </c>
      <c r="K309" s="369" t="s">
        <v>1975</v>
      </c>
      <c r="L309" s="369" t="s">
        <v>2034</v>
      </c>
      <c r="M309" s="369" t="s">
        <v>2035</v>
      </c>
      <c r="N309" s="369">
        <v>2</v>
      </c>
      <c r="O309" s="369" t="s">
        <v>2071</v>
      </c>
      <c r="P309" s="369" t="s">
        <v>2032</v>
      </c>
      <c r="Q309" s="369">
        <v>6</v>
      </c>
      <c r="R309" s="369">
        <v>0</v>
      </c>
      <c r="S309" s="369">
        <v>0</v>
      </c>
      <c r="T309" s="369">
        <v>0</v>
      </c>
      <c r="U309" s="369">
        <v>21</v>
      </c>
      <c r="V309" s="369" t="s">
        <v>1980</v>
      </c>
      <c r="W309" s="369" t="s">
        <v>1981</v>
      </c>
      <c r="X309" s="369" t="s">
        <v>1982</v>
      </c>
      <c r="Y309" s="369" t="s">
        <v>1983</v>
      </c>
      <c r="Z309" s="369" t="s">
        <v>1984</v>
      </c>
      <c r="AA309" s="369" t="s">
        <v>2004</v>
      </c>
      <c r="AB309" s="369" t="s">
        <v>1986</v>
      </c>
      <c r="AC309" s="369" t="s">
        <v>1656</v>
      </c>
      <c r="AD309" s="369" t="s">
        <v>1657</v>
      </c>
      <c r="AE309" s="369" t="s">
        <v>1664</v>
      </c>
      <c r="AF309" s="369" t="s">
        <v>1665</v>
      </c>
      <c r="AG309" s="369" t="s">
        <v>1667</v>
      </c>
      <c r="AH309" s="369">
        <v>0</v>
      </c>
      <c r="AI309" s="369">
        <v>900</v>
      </c>
      <c r="AJ309" s="369">
        <v>900</v>
      </c>
      <c r="AK309" s="370">
        <v>900</v>
      </c>
      <c r="AL309" s="370">
        <v>900</v>
      </c>
      <c r="AM309" s="370">
        <v>0</v>
      </c>
      <c r="AN309" s="370">
        <v>0</v>
      </c>
      <c r="AO309" s="370">
        <v>0</v>
      </c>
      <c r="AP309" s="370">
        <v>0</v>
      </c>
      <c r="AQ309" s="370">
        <v>0</v>
      </c>
      <c r="AR309" s="370">
        <v>0</v>
      </c>
      <c r="AS309" s="370">
        <v>0</v>
      </c>
      <c r="AT309" s="370">
        <v>0</v>
      </c>
      <c r="AU309" s="370">
        <v>0</v>
      </c>
      <c r="AV309" s="370">
        <v>0</v>
      </c>
      <c r="AW309" s="370">
        <v>0</v>
      </c>
      <c r="AX309" s="370">
        <v>0</v>
      </c>
      <c r="AY309" s="370">
        <v>0</v>
      </c>
      <c r="AZ309" s="370">
        <v>0</v>
      </c>
      <c r="BA309" s="370">
        <v>0</v>
      </c>
      <c r="BB309" s="370">
        <v>0</v>
      </c>
      <c r="BC309" s="370">
        <v>0</v>
      </c>
      <c r="BD309" s="370">
        <v>0</v>
      </c>
      <c r="BE309" s="370">
        <v>0</v>
      </c>
      <c r="BF309" s="370">
        <v>0</v>
      </c>
      <c r="BG309" s="370">
        <v>0</v>
      </c>
      <c r="BH309" s="370">
        <v>0</v>
      </c>
      <c r="BI309" s="370">
        <v>0</v>
      </c>
      <c r="BJ309" s="370">
        <v>0</v>
      </c>
      <c r="BK309" s="370">
        <v>0</v>
      </c>
      <c r="BL309" s="370">
        <v>0</v>
      </c>
      <c r="BM309" s="370">
        <v>0</v>
      </c>
      <c r="BN309" s="370">
        <v>0</v>
      </c>
      <c r="BO309" s="370">
        <v>0</v>
      </c>
      <c r="BP309" s="370">
        <v>0</v>
      </c>
      <c r="BQ309" s="370">
        <v>0</v>
      </c>
      <c r="BR309" s="370">
        <v>0</v>
      </c>
      <c r="BS309" s="370">
        <v>0</v>
      </c>
      <c r="BT309" s="370">
        <v>0</v>
      </c>
      <c r="BU309" s="370">
        <v>0</v>
      </c>
      <c r="BV309" s="370">
        <v>0</v>
      </c>
      <c r="BW309" s="370">
        <v>0</v>
      </c>
      <c r="BX309" s="370">
        <v>0</v>
      </c>
      <c r="BY309" s="370">
        <v>0</v>
      </c>
      <c r="BZ309" s="370">
        <v>0</v>
      </c>
      <c r="CA309" s="370">
        <v>0</v>
      </c>
      <c r="CB309" s="370">
        <v>0</v>
      </c>
      <c r="CC309" s="370">
        <v>0</v>
      </c>
      <c r="CD309" s="370">
        <v>0</v>
      </c>
      <c r="CE309" s="370">
        <v>0</v>
      </c>
      <c r="CF309" s="370">
        <v>0</v>
      </c>
      <c r="CG309" s="370">
        <v>0</v>
      </c>
      <c r="CH309" s="370">
        <v>0</v>
      </c>
      <c r="CI309" s="48" t="s">
        <v>1987</v>
      </c>
      <c r="CJ309" s="48" t="s">
        <v>1990</v>
      </c>
      <c r="CK309" s="48" t="s">
        <v>1990</v>
      </c>
      <c r="CL309" s="48" t="s">
        <v>2005</v>
      </c>
      <c r="CM309" s="48" t="s">
        <v>1990</v>
      </c>
      <c r="CN309" s="48" t="s">
        <v>1993</v>
      </c>
      <c r="CO309" s="10" t="str">
        <f t="shared" si="96"/>
        <v>2.1.1.9.1.4</v>
      </c>
      <c r="CP309" s="10" t="str">
        <f>+VLOOKUP(Tabla1[[#This Row],[ESPECÍFICA]],CLASIFICADOR_,2,0)</f>
        <v>2.1.1.9.1.4 - AGUINALDOS DE CONTRATO ADMINISTRATIVO DE SERVICIOS</v>
      </c>
      <c r="CQ309" s="10" t="str">
        <f>+VLOOKUP(Tabla1[[#This Row],[ESPECÍFICA]],CLASIFICADOR_,3,0)</f>
        <v>01.CAS</v>
      </c>
      <c r="CR309" s="10" t="str">
        <f>+VLOOKUP(Tabla1[[#This Row],[ESPECÍFICA]],CLASIFICADOR_,4,0)</f>
        <v xml:space="preserve"> </v>
      </c>
      <c r="CS309" s="10">
        <f>+VLOOKUP(Tabla1[[#This Row],[ESPECÍFICA]],CLASIFICADOR_,5,0)</f>
        <v>0</v>
      </c>
      <c r="CT309" s="5" t="str">
        <f>+VLOOKUP(Tabla1[[#This Row],[ESPECÍFICA]],CLASIFICADOR_,6,0)</f>
        <v>N/R</v>
      </c>
      <c r="CU309" s="10" t="str">
        <f>+VLOOKUP(Tabla1[[#This Row],[ESPECÍFICA]],CLASIFICADOR_,7,0)</f>
        <v>N/R</v>
      </c>
      <c r="CV309" s="10">
        <f>+VLOOKUP(Tabla1[[#This Row],[ESPECÍFICA]],CLASIFICADOR_,8,0)</f>
        <v>0</v>
      </c>
      <c r="CW309" s="284" t="str">
        <f>+CONCATENATE("2.",Tabla1[[#This Row],[generica]])</f>
        <v>2.1.PERSONAL Y OBLIGACIONES SOCIALES</v>
      </c>
      <c r="CX309" s="10" t="str">
        <f t="shared" si="86"/>
        <v>0021-DETN</v>
      </c>
      <c r="CY309" s="5" t="str">
        <f t="shared" si="63"/>
        <v>0021-DETN (EV DESEMPEÑO)</v>
      </c>
      <c r="CZ309">
        <f t="shared" si="87"/>
        <v>0</v>
      </c>
      <c r="DA309" s="113" t="str">
        <f>+CONCATENATE(Tabla1[[#This Row],[CC COMPLETO]],Tabla1[[#This Row],[ESPECÍFICA]])</f>
        <v>0021-DETN2.1.1.9.1.4</v>
      </c>
      <c r="DB309" s="11">
        <f t="shared" si="97"/>
        <v>0</v>
      </c>
      <c r="DC309" s="11">
        <f t="shared" si="98"/>
        <v>0</v>
      </c>
      <c r="DD309" s="11">
        <f t="shared" si="99"/>
        <v>0</v>
      </c>
      <c r="DE309" s="11">
        <f t="shared" si="100"/>
        <v>0</v>
      </c>
      <c r="DF309" s="11">
        <f t="shared" si="101"/>
        <v>0</v>
      </c>
      <c r="DG309" s="11">
        <f t="shared" si="102"/>
        <v>900</v>
      </c>
      <c r="DH309" s="11">
        <f t="shared" si="103"/>
        <v>900</v>
      </c>
      <c r="DI309" s="12">
        <f t="shared" si="104"/>
        <v>0</v>
      </c>
      <c r="DJ309" s="77">
        <f>+SUM(Tabla1[[#This Row],[EJECUTADO 01]:[EJECUTADO 06]])</f>
        <v>0</v>
      </c>
      <c r="DK309" s="77">
        <f>+Tabla1[[#This Row],[mto_devenga_01]]</f>
        <v>0</v>
      </c>
      <c r="DL309" s="285">
        <f>+Tabla1[[#This Row],[mto_devenga_02]]</f>
        <v>0</v>
      </c>
      <c r="DM309" s="285">
        <f>+Tabla1[[#This Row],[mto_devenga_03]]</f>
        <v>0</v>
      </c>
      <c r="DN309" s="286">
        <f>+Tabla1[[#This Row],[mto_devenga_04]]</f>
        <v>0</v>
      </c>
      <c r="DO309" s="285">
        <f>+Tabla1[[#This Row],[mto_devenga_05]]</f>
        <v>0</v>
      </c>
      <c r="DP309" s="76">
        <f>+Tabla1[[#This Row],[mto_devenga_06]]</f>
        <v>0</v>
      </c>
      <c r="DQ309" s="76">
        <f>+Tabla1[[#This Row],[mto_devenga_07]]</f>
        <v>0</v>
      </c>
      <c r="DR309" s="76">
        <f>+Tabla1[[#This Row],[mto_devenga_08]]</f>
        <v>0</v>
      </c>
      <c r="DS309" s="76">
        <f>+Tabla1[[#This Row],[mto_devenga_09]]</f>
        <v>0</v>
      </c>
      <c r="DT309" s="76">
        <f>IFERROR(VLOOKUP(Tabla1[[#This Row],[COD SE]],PF_OCTUBRE,14,0),"0")</f>
        <v>0</v>
      </c>
      <c r="DU309" s="76">
        <f>IFERROR(VLOOKUP(Tabla1[[#This Row],[COD SE]],PF_OCTUBRE,15,0),"0")</f>
        <v>0</v>
      </c>
      <c r="DV309" s="76">
        <f>IFERROR(VLOOKUP(Tabla1[[#This Row],[COD SE]],PF_OCTUBRE,16,0),"0")</f>
        <v>0</v>
      </c>
      <c r="DW309" s="76">
        <f>+SUM(Tabla1[[#This Row],[EJECUTADO 01]:[PF DICIEMBRE
]])</f>
        <v>0</v>
      </c>
      <c r="DX309" s="76">
        <f>IFERROR(VLOOKUP(Tabla1[[#This Row],[COD SE]],PF_OCTUBRE,18,0),"0")</f>
        <v>0</v>
      </c>
      <c r="DY309" s="76">
        <f>IFERROR(VLOOKUP(Tabla1[[#This Row],[COD SE]],PF_OCTUBRE,19,0),"0")</f>
        <v>900</v>
      </c>
      <c r="DZ309" s="76">
        <f>IFERROR(VLOOKUP(Tabla1[[#This Row],[COD SE]],PF_OCTUBRE,20,0),"0")</f>
        <v>900</v>
      </c>
      <c r="EA309" s="76">
        <f>+Tabla1[[#This Row],[TOTAL EJEC REAL]]+Tabla1[[#This Row],[SALDO FINAL]]</f>
        <v>900</v>
      </c>
      <c r="EB309" s="76">
        <f>IFERROR(VLOOKUP(Tabla1[[#This Row],[COD SE]],PF_OCTUBRE,22,0),"0")</f>
        <v>900</v>
      </c>
      <c r="EC309" s="76">
        <f>+IFERROR(VLOOKUP(Tabla1[[#This Row],[COD SE]],SALDO_ESC_2,7,0),0)</f>
        <v>0</v>
      </c>
      <c r="ED309" s="76">
        <f>+IFERROR(VLOOKUP(Tabla1[[#This Row],[COD SE]],SALDO_ESC_3,7,0),0)</f>
        <v>900</v>
      </c>
      <c r="EE309" s="76">
        <f>+Tabla1[[#This Row],[mto_pim]]-Tabla1[[#This Row],[TRANSF ESC2 ]]</f>
        <v>900</v>
      </c>
      <c r="EF309" s="76">
        <f>+Tabla1[[#This Row],[mto_pim]]-Tabla1[[#This Row],[TRANFS ESC 3 ]]</f>
        <v>0</v>
      </c>
      <c r="EG309" s="76">
        <f>+IFERROR(VLOOKUP(Tabla1[[#This Row],[COD SE]],HISTORICO,4,0),0)</f>
        <v>0</v>
      </c>
      <c r="EH309" s="76">
        <f>+IFERROR(VLOOKUP(Tabla1[[#This Row],[COD SE]],HISTORICO,5,0),0)</f>
        <v>0</v>
      </c>
      <c r="EI309" s="76">
        <f>+IFERROR(VLOOKUP(Tabla1[[#This Row],[COD SE]],HISTORICO,6,0),0)</f>
        <v>0</v>
      </c>
      <c r="EJ309" s="76">
        <f>+IFERROR(VLOOKUP(Tabla1[[#This Row],[COD SE]],HISTORICO,7,0),0)</f>
        <v>0</v>
      </c>
      <c r="EK309" s="76">
        <f>+IFERROR(VLOOKUP(Tabla1[[#This Row],[COD SE]],HISTORICO,8,0),0)</f>
        <v>0</v>
      </c>
      <c r="EL309" s="76">
        <f>+IFERROR(VLOOKUP(Tabla1[[#This Row],[COD SE]],HISTORICO,9,0),0)</f>
        <v>0</v>
      </c>
      <c r="EM309" s="76">
        <f>+IFERROR(VLOOKUP(Tabla1[[#This Row],[COD SE]],HISTORICO,10,0),0)</f>
        <v>0</v>
      </c>
      <c r="EN309" s="76">
        <f>+IFERROR(VLOOKUP(Tabla1[[#This Row],[COD SE]],HISTORICO,11,0),0)</f>
        <v>0</v>
      </c>
      <c r="EO309" s="76">
        <f>+IFERROR(VLOOKUP(Tabla1[[#This Row],[COD SE]],HISTORICO,12,0),0)</f>
        <v>0</v>
      </c>
      <c r="EP309" s="58">
        <f>+SUM(Tabla1[[#This Row],[EJECUTADO 01]:[EJECUTADO 03]])</f>
        <v>0</v>
      </c>
      <c r="EQ309" s="58">
        <f>+SUM(Tabla1[[#This Row],[EJECUTADO 04]:[EJECUTADO 06]])</f>
        <v>0</v>
      </c>
      <c r="ER309" s="58">
        <f>+SUM(Tabla1[[#This Row],[EJECUTADO 07]:[EJECUTADO 09]])</f>
        <v>0</v>
      </c>
      <c r="ES309" s="58">
        <f>+SUM(Tabla1[[#This Row],[PF OCTUBRE]:[PF DICIEMBRE
]])</f>
        <v>0</v>
      </c>
      <c r="ET309" s="58">
        <f>+SUM(Tabla1[[#This Row],[EJECUTADO 01]:[EJECUTADO 09]])</f>
        <v>0</v>
      </c>
    </row>
    <row r="310" spans="1:150" x14ac:dyDescent="0.2">
      <c r="A310" s="369">
        <v>2025</v>
      </c>
      <c r="B310" s="369" t="s">
        <v>1969</v>
      </c>
      <c r="C310" s="369" t="s">
        <v>1970</v>
      </c>
      <c r="D310" s="369" t="s">
        <v>1971</v>
      </c>
      <c r="E310" s="369">
        <v>1650</v>
      </c>
      <c r="F310" s="369" t="s">
        <v>1601</v>
      </c>
      <c r="G310" s="369" t="s">
        <v>1999</v>
      </c>
      <c r="H310" s="369" t="s">
        <v>1606</v>
      </c>
      <c r="I310" s="369" t="s">
        <v>2000</v>
      </c>
      <c r="J310" s="369" t="s">
        <v>2069</v>
      </c>
      <c r="K310" s="369" t="s">
        <v>1975</v>
      </c>
      <c r="L310" s="369" t="s">
        <v>2034</v>
      </c>
      <c r="M310" s="369" t="s">
        <v>2035</v>
      </c>
      <c r="N310" s="369">
        <v>2</v>
      </c>
      <c r="O310" s="369" t="s">
        <v>2071</v>
      </c>
      <c r="P310" s="369" t="s">
        <v>2032</v>
      </c>
      <c r="Q310" s="369">
        <v>6</v>
      </c>
      <c r="R310" s="369">
        <v>0</v>
      </c>
      <c r="S310" s="369">
        <v>0</v>
      </c>
      <c r="T310" s="369">
        <v>0</v>
      </c>
      <c r="U310" s="369">
        <v>21</v>
      </c>
      <c r="V310" s="369" t="s">
        <v>1980</v>
      </c>
      <c r="W310" s="369" t="s">
        <v>1981</v>
      </c>
      <c r="X310" s="369" t="s">
        <v>1982</v>
      </c>
      <c r="Y310" s="369" t="s">
        <v>1983</v>
      </c>
      <c r="Z310" s="369" t="s">
        <v>1984</v>
      </c>
      <c r="AA310" s="369" t="s">
        <v>2004</v>
      </c>
      <c r="AB310" s="369" t="s">
        <v>1986</v>
      </c>
      <c r="AC310" s="369" t="s">
        <v>1656</v>
      </c>
      <c r="AD310" s="369" t="s">
        <v>1657</v>
      </c>
      <c r="AE310" s="369" t="s">
        <v>1660</v>
      </c>
      <c r="AF310" s="369" t="s">
        <v>1661</v>
      </c>
      <c r="AG310" s="369" t="s">
        <v>1662</v>
      </c>
      <c r="AH310" s="369">
        <v>0</v>
      </c>
      <c r="AI310" s="369">
        <v>87171</v>
      </c>
      <c r="AJ310" s="369">
        <v>87171</v>
      </c>
      <c r="AK310" s="370">
        <v>87171</v>
      </c>
      <c r="AL310" s="370">
        <v>87171</v>
      </c>
      <c r="AM310" s="370">
        <v>0</v>
      </c>
      <c r="AN310" s="370">
        <v>0</v>
      </c>
      <c r="AO310" s="370">
        <v>0</v>
      </c>
      <c r="AP310" s="370">
        <v>0</v>
      </c>
      <c r="AQ310" s="370">
        <v>0</v>
      </c>
      <c r="AR310" s="370">
        <v>0</v>
      </c>
      <c r="AS310" s="370">
        <v>0</v>
      </c>
      <c r="AT310" s="370">
        <v>0</v>
      </c>
      <c r="AU310" s="370">
        <v>21792.57</v>
      </c>
      <c r="AV310" s="370">
        <v>21792.57</v>
      </c>
      <c r="AW310" s="370">
        <v>0</v>
      </c>
      <c r="AX310" s="370">
        <v>0</v>
      </c>
      <c r="AY310" s="370">
        <v>0</v>
      </c>
      <c r="AZ310" s="370">
        <v>0</v>
      </c>
      <c r="BA310" s="370">
        <v>0</v>
      </c>
      <c r="BB310" s="370">
        <v>0</v>
      </c>
      <c r="BC310" s="370">
        <v>0</v>
      </c>
      <c r="BD310" s="370">
        <v>0</v>
      </c>
      <c r="BE310" s="370">
        <v>0</v>
      </c>
      <c r="BF310" s="370">
        <v>0</v>
      </c>
      <c r="BG310" s="370">
        <v>21792.57</v>
      </c>
      <c r="BH310" s="370">
        <v>21792.57</v>
      </c>
      <c r="BI310" s="370">
        <v>0</v>
      </c>
      <c r="BJ310" s="370">
        <v>0</v>
      </c>
      <c r="BK310" s="370">
        <v>0</v>
      </c>
      <c r="BL310" s="370">
        <v>0</v>
      </c>
      <c r="BM310" s="370">
        <v>0</v>
      </c>
      <c r="BN310" s="370">
        <v>0</v>
      </c>
      <c r="BO310" s="370">
        <v>0</v>
      </c>
      <c r="BP310" s="370">
        <v>0</v>
      </c>
      <c r="BQ310" s="370">
        <v>0</v>
      </c>
      <c r="BR310" s="370">
        <v>0</v>
      </c>
      <c r="BS310" s="370">
        <v>21792.57</v>
      </c>
      <c r="BT310" s="370">
        <v>19079.080000000002</v>
      </c>
      <c r="BU310" s="370">
        <v>0</v>
      </c>
      <c r="BV310" s="370">
        <v>0</v>
      </c>
      <c r="BW310" s="370">
        <v>0</v>
      </c>
      <c r="BX310" s="370">
        <v>0</v>
      </c>
      <c r="BY310" s="370">
        <v>0</v>
      </c>
      <c r="BZ310" s="370">
        <v>0</v>
      </c>
      <c r="CA310" s="370">
        <v>0</v>
      </c>
      <c r="CB310" s="370">
        <v>0</v>
      </c>
      <c r="CC310" s="370">
        <v>0</v>
      </c>
      <c r="CD310" s="370">
        <v>0</v>
      </c>
      <c r="CE310" s="370">
        <v>21792.57</v>
      </c>
      <c r="CF310" s="370">
        <v>19079.080000000002</v>
      </c>
      <c r="CG310" s="370">
        <v>0</v>
      </c>
      <c r="CH310" s="370">
        <v>0</v>
      </c>
      <c r="CI310" s="48" t="s">
        <v>1987</v>
      </c>
      <c r="CJ310" s="48" t="s">
        <v>1990</v>
      </c>
      <c r="CK310" s="48" t="s">
        <v>1990</v>
      </c>
      <c r="CL310" s="48" t="s">
        <v>2010</v>
      </c>
      <c r="CM310" s="48" t="s">
        <v>1990</v>
      </c>
      <c r="CN310" s="48" t="s">
        <v>1990</v>
      </c>
      <c r="CO310" s="10" t="str">
        <f t="shared" si="96"/>
        <v>2.1.1.13.1.1</v>
      </c>
      <c r="CP310" s="10" t="str">
        <f>+VLOOKUP(Tabla1[[#This Row],[ESPECÍFICA]],CLASIFICADOR_,2,0)</f>
        <v>2.1.1.13.1.1 - CONTRATO ADMINISTRATIVO DE SERVICIOS - INDETERMINADO</v>
      </c>
      <c r="CQ310" s="10" t="str">
        <f>+VLOOKUP(Tabla1[[#This Row],[ESPECÍFICA]],CLASIFICADOR_,3,0)</f>
        <v>01.CAS</v>
      </c>
      <c r="CR310" s="10" t="str">
        <f>+VLOOKUP(Tabla1[[#This Row],[ESPECÍFICA]],CLASIFICADOR_,4,0)</f>
        <v xml:space="preserve"> </v>
      </c>
      <c r="CS310" s="10">
        <f>+VLOOKUP(Tabla1[[#This Row],[ESPECÍFICA]],CLASIFICADOR_,5,0)</f>
        <v>0</v>
      </c>
      <c r="CT310" s="5" t="str">
        <f>+VLOOKUP(Tabla1[[#This Row],[ESPECÍFICA]],CLASIFICADOR_,6,0)</f>
        <v>N/R</v>
      </c>
      <c r="CU310" s="10" t="str">
        <f>+VLOOKUP(Tabla1[[#This Row],[ESPECÍFICA]],CLASIFICADOR_,7,0)</f>
        <v>N/R</v>
      </c>
      <c r="CV310" s="10">
        <f>+VLOOKUP(Tabla1[[#This Row],[ESPECÍFICA]],CLASIFICADOR_,8,0)</f>
        <v>0</v>
      </c>
      <c r="CW310" s="284" t="str">
        <f>+CONCATENATE("2.",Tabla1[[#This Row],[generica]])</f>
        <v>2.1.PERSONAL Y OBLIGACIONES SOCIALES</v>
      </c>
      <c r="CX310" s="10" t="str">
        <f t="shared" si="86"/>
        <v>0021-DETN</v>
      </c>
      <c r="CY310" s="5" t="str">
        <f t="shared" si="63"/>
        <v>0021-DETN (EV DESEMPEÑO)</v>
      </c>
      <c r="CZ310">
        <f t="shared" si="87"/>
        <v>0</v>
      </c>
      <c r="DA310" s="113" t="str">
        <f>+CONCATENATE(Tabla1[[#This Row],[CC COMPLETO]],Tabla1[[#This Row],[ESPECÍFICA]])</f>
        <v>0021-DETN2.1.1.13.1.1</v>
      </c>
      <c r="DB310" s="11">
        <f t="shared" si="97"/>
        <v>43585.14</v>
      </c>
      <c r="DC310" s="11">
        <f t="shared" si="98"/>
        <v>43585.14</v>
      </c>
      <c r="DD310" s="11">
        <f t="shared" si="99"/>
        <v>40871.65</v>
      </c>
      <c r="DE310" s="11">
        <f t="shared" si="100"/>
        <v>0</v>
      </c>
      <c r="DF310" s="11">
        <f t="shared" si="101"/>
        <v>0</v>
      </c>
      <c r="DG310" s="11">
        <f t="shared" si="102"/>
        <v>43585.86</v>
      </c>
      <c r="DH310" s="11">
        <f t="shared" si="103"/>
        <v>43585.86</v>
      </c>
      <c r="DI310" s="12">
        <f t="shared" si="104"/>
        <v>0</v>
      </c>
      <c r="DJ310" s="77">
        <f>+SUM(Tabla1[[#This Row],[EJECUTADO 01]:[EJECUTADO 06]])</f>
        <v>0</v>
      </c>
      <c r="DK310" s="77">
        <f>+Tabla1[[#This Row],[mto_devenga_01]]</f>
        <v>0</v>
      </c>
      <c r="DL310" s="285">
        <f>+Tabla1[[#This Row],[mto_devenga_02]]</f>
        <v>0</v>
      </c>
      <c r="DM310" s="285">
        <f>+Tabla1[[#This Row],[mto_devenga_03]]</f>
        <v>0</v>
      </c>
      <c r="DN310" s="286">
        <f>+Tabla1[[#This Row],[mto_devenga_04]]</f>
        <v>0</v>
      </c>
      <c r="DO310" s="285">
        <f>+Tabla1[[#This Row],[mto_devenga_05]]</f>
        <v>0</v>
      </c>
      <c r="DP310" s="76">
        <f>+Tabla1[[#This Row],[mto_devenga_06]]</f>
        <v>0</v>
      </c>
      <c r="DQ310" s="76">
        <f>+Tabla1[[#This Row],[mto_devenga_07]]</f>
        <v>0</v>
      </c>
      <c r="DR310" s="76">
        <f>+Tabla1[[#This Row],[mto_devenga_08]]</f>
        <v>0</v>
      </c>
      <c r="DS310" s="76">
        <f>+Tabla1[[#This Row],[mto_devenga_09]]</f>
        <v>21792.57</v>
      </c>
      <c r="DT310" s="76">
        <f>IFERROR(VLOOKUP(Tabla1[[#This Row],[COD SE]],PF_OCTUBRE,14,0),"0")</f>
        <v>21792.57</v>
      </c>
      <c r="DU310" s="76">
        <f>IFERROR(VLOOKUP(Tabla1[[#This Row],[COD SE]],PF_OCTUBRE,15,0),"0")</f>
        <v>21792.57</v>
      </c>
      <c r="DV310" s="76">
        <f>IFERROR(VLOOKUP(Tabla1[[#This Row],[COD SE]],PF_OCTUBRE,16,0),"0")</f>
        <v>21792.57</v>
      </c>
      <c r="DW310" s="76">
        <f>+SUM(Tabla1[[#This Row],[EJECUTADO 01]:[PF DICIEMBRE
]])</f>
        <v>87170.28</v>
      </c>
      <c r="DX310" s="76">
        <f>IFERROR(VLOOKUP(Tabla1[[#This Row],[COD SE]],PF_OCTUBRE,18,0),"0")</f>
        <v>0</v>
      </c>
      <c r="DY310" s="76">
        <f>IFERROR(VLOOKUP(Tabla1[[#This Row],[COD SE]],PF_OCTUBRE,19,0),"0")</f>
        <v>0.71999999999934516</v>
      </c>
      <c r="DZ310" s="76">
        <f>IFERROR(VLOOKUP(Tabla1[[#This Row],[COD SE]],PF_OCTUBRE,20,0),"0")</f>
        <v>0.71999999999934516</v>
      </c>
      <c r="EA310" s="76">
        <f>+Tabla1[[#This Row],[TOTAL EJEC REAL]]+Tabla1[[#This Row],[SALDO FINAL]]</f>
        <v>87171</v>
      </c>
      <c r="EB310" s="76">
        <f>IFERROR(VLOOKUP(Tabla1[[#This Row],[COD SE]],PF_OCTUBRE,22,0),"0")</f>
        <v>21793.289999999997</v>
      </c>
      <c r="EC310" s="76">
        <f>+IFERROR(VLOOKUP(Tabla1[[#This Row],[COD SE]],SALDO_ESC_2,7,0),0)</f>
        <v>0</v>
      </c>
      <c r="ED310" s="76">
        <f>+IFERROR(VLOOKUP(Tabla1[[#This Row],[COD SE]],SALDO_ESC_3,7,0),0)</f>
        <v>0.71999999999934516</v>
      </c>
      <c r="EE310" s="76">
        <f>+Tabla1[[#This Row],[mto_pim]]-Tabla1[[#This Row],[TRANSF ESC2 ]]</f>
        <v>87171</v>
      </c>
      <c r="EF310" s="76">
        <f>+Tabla1[[#This Row],[mto_pim]]-Tabla1[[#This Row],[TRANFS ESC 3 ]]</f>
        <v>87170.28</v>
      </c>
      <c r="EG310" s="76">
        <f>+IFERROR(VLOOKUP(Tabla1[[#This Row],[COD SE]],HISTORICO,4,0),0)</f>
        <v>0</v>
      </c>
      <c r="EH310" s="76">
        <f>+IFERROR(VLOOKUP(Tabla1[[#This Row],[COD SE]],HISTORICO,5,0),0)</f>
        <v>0</v>
      </c>
      <c r="EI310" s="76">
        <f>+IFERROR(VLOOKUP(Tabla1[[#This Row],[COD SE]],HISTORICO,6,0),0)</f>
        <v>0</v>
      </c>
      <c r="EJ310" s="76">
        <f>+IFERROR(VLOOKUP(Tabla1[[#This Row],[COD SE]],HISTORICO,7,0),0)</f>
        <v>0</v>
      </c>
      <c r="EK310" s="76">
        <f>+IFERROR(VLOOKUP(Tabla1[[#This Row],[COD SE]],HISTORICO,8,0),0)</f>
        <v>0</v>
      </c>
      <c r="EL310" s="76">
        <f>+IFERROR(VLOOKUP(Tabla1[[#This Row],[COD SE]],HISTORICO,9,0),0)</f>
        <v>0</v>
      </c>
      <c r="EM310" s="76">
        <f>+IFERROR(VLOOKUP(Tabla1[[#This Row],[COD SE]],HISTORICO,10,0),0)</f>
        <v>0</v>
      </c>
      <c r="EN310" s="76">
        <f>+IFERROR(VLOOKUP(Tabla1[[#This Row],[COD SE]],HISTORICO,11,0),0)</f>
        <v>0</v>
      </c>
      <c r="EO310" s="76">
        <f>+IFERROR(VLOOKUP(Tabla1[[#This Row],[COD SE]],HISTORICO,12,0),0)</f>
        <v>21792.57</v>
      </c>
      <c r="EP310" s="58">
        <f>+SUM(Tabla1[[#This Row],[EJECUTADO 01]:[EJECUTADO 03]])</f>
        <v>0</v>
      </c>
      <c r="EQ310" s="58">
        <f>+SUM(Tabla1[[#This Row],[EJECUTADO 04]:[EJECUTADO 06]])</f>
        <v>0</v>
      </c>
      <c r="ER310" s="58">
        <f>+SUM(Tabla1[[#This Row],[EJECUTADO 07]:[EJECUTADO 09]])</f>
        <v>21792.57</v>
      </c>
      <c r="ES310" s="58">
        <f>+SUM(Tabla1[[#This Row],[PF OCTUBRE]:[PF DICIEMBRE
]])</f>
        <v>65377.71</v>
      </c>
      <c r="ET310" s="58">
        <f>+SUM(Tabla1[[#This Row],[EJECUTADO 01]:[EJECUTADO 09]])</f>
        <v>21792.57</v>
      </c>
    </row>
    <row r="311" spans="1:150" x14ac:dyDescent="0.2">
      <c r="A311" s="369">
        <v>2025</v>
      </c>
      <c r="B311" s="369" t="s">
        <v>1969</v>
      </c>
      <c r="C311" s="369" t="s">
        <v>1970</v>
      </c>
      <c r="D311" s="369" t="s">
        <v>1971</v>
      </c>
      <c r="E311" s="369">
        <v>1650</v>
      </c>
      <c r="F311" s="369" t="s">
        <v>1601</v>
      </c>
      <c r="G311" s="369" t="s">
        <v>1999</v>
      </c>
      <c r="H311" s="369" t="s">
        <v>1606</v>
      </c>
      <c r="I311" s="369" t="s">
        <v>2000</v>
      </c>
      <c r="J311" s="369" t="s">
        <v>2069</v>
      </c>
      <c r="K311" s="369" t="s">
        <v>1975</v>
      </c>
      <c r="L311" s="369" t="s">
        <v>2034</v>
      </c>
      <c r="M311" s="369" t="s">
        <v>2035</v>
      </c>
      <c r="N311" s="369">
        <v>2</v>
      </c>
      <c r="O311" s="369" t="s">
        <v>2071</v>
      </c>
      <c r="P311" s="369" t="s">
        <v>2032</v>
      </c>
      <c r="Q311" s="369">
        <v>6</v>
      </c>
      <c r="R311" s="369">
        <v>0</v>
      </c>
      <c r="S311" s="369">
        <v>0</v>
      </c>
      <c r="T311" s="369">
        <v>0</v>
      </c>
      <c r="U311" s="369">
        <v>21</v>
      </c>
      <c r="V311" s="369" t="s">
        <v>1980</v>
      </c>
      <c r="W311" s="369" t="s">
        <v>1981</v>
      </c>
      <c r="X311" s="369" t="s">
        <v>1982</v>
      </c>
      <c r="Y311" s="369" t="s">
        <v>1983</v>
      </c>
      <c r="Z311" s="369" t="s">
        <v>1984</v>
      </c>
      <c r="AA311" s="369" t="s">
        <v>2004</v>
      </c>
      <c r="AB311" s="369" t="s">
        <v>1986</v>
      </c>
      <c r="AC311" s="369" t="s">
        <v>1656</v>
      </c>
      <c r="AD311" s="369" t="s">
        <v>1668</v>
      </c>
      <c r="AE311" s="369" t="s">
        <v>1669</v>
      </c>
      <c r="AF311" s="369" t="s">
        <v>1669</v>
      </c>
      <c r="AG311" s="369" t="s">
        <v>1671</v>
      </c>
      <c r="AH311" s="369">
        <v>0</v>
      </c>
      <c r="AI311" s="369">
        <v>2601</v>
      </c>
      <c r="AJ311" s="369">
        <v>2601</v>
      </c>
      <c r="AK311" s="370">
        <v>2601</v>
      </c>
      <c r="AL311" s="370">
        <v>2601</v>
      </c>
      <c r="AM311" s="370">
        <v>0</v>
      </c>
      <c r="AN311" s="370">
        <v>0</v>
      </c>
      <c r="AO311" s="370">
        <v>0</v>
      </c>
      <c r="AP311" s="370">
        <v>0</v>
      </c>
      <c r="AQ311" s="370">
        <v>0</v>
      </c>
      <c r="AR311" s="370">
        <v>0</v>
      </c>
      <c r="AS311" s="370">
        <v>0</v>
      </c>
      <c r="AT311" s="370">
        <v>0</v>
      </c>
      <c r="AU311" s="370">
        <v>650.04</v>
      </c>
      <c r="AV311" s="370">
        <v>650.04</v>
      </c>
      <c r="AW311" s="370">
        <v>0</v>
      </c>
      <c r="AX311" s="370">
        <v>0</v>
      </c>
      <c r="AY311" s="370">
        <v>0</v>
      </c>
      <c r="AZ311" s="370">
        <v>0</v>
      </c>
      <c r="BA311" s="370">
        <v>0</v>
      </c>
      <c r="BB311" s="370">
        <v>0</v>
      </c>
      <c r="BC311" s="370">
        <v>0</v>
      </c>
      <c r="BD311" s="370">
        <v>0</v>
      </c>
      <c r="BE311" s="370">
        <v>0</v>
      </c>
      <c r="BF311" s="370">
        <v>0</v>
      </c>
      <c r="BG311" s="370">
        <v>650.04</v>
      </c>
      <c r="BH311" s="370">
        <v>650.04</v>
      </c>
      <c r="BI311" s="370">
        <v>0</v>
      </c>
      <c r="BJ311" s="370">
        <v>0</v>
      </c>
      <c r="BK311" s="370">
        <v>0</v>
      </c>
      <c r="BL311" s="370">
        <v>0</v>
      </c>
      <c r="BM311" s="370">
        <v>0</v>
      </c>
      <c r="BN311" s="370">
        <v>0</v>
      </c>
      <c r="BO311" s="370">
        <v>0</v>
      </c>
      <c r="BP311" s="370">
        <v>0</v>
      </c>
      <c r="BQ311" s="370">
        <v>0</v>
      </c>
      <c r="BR311" s="370">
        <v>0</v>
      </c>
      <c r="BS311" s="370">
        <v>650.04</v>
      </c>
      <c r="BT311" s="370">
        <v>650.04</v>
      </c>
      <c r="BU311" s="370">
        <v>0</v>
      </c>
      <c r="BV311" s="370">
        <v>0</v>
      </c>
      <c r="BW311" s="370">
        <v>0</v>
      </c>
      <c r="BX311" s="370">
        <v>0</v>
      </c>
      <c r="BY311" s="370">
        <v>0</v>
      </c>
      <c r="BZ311" s="370">
        <v>0</v>
      </c>
      <c r="CA311" s="370">
        <v>0</v>
      </c>
      <c r="CB311" s="370">
        <v>0</v>
      </c>
      <c r="CC311" s="370">
        <v>0</v>
      </c>
      <c r="CD311" s="370">
        <v>0</v>
      </c>
      <c r="CE311" s="370">
        <v>650.04</v>
      </c>
      <c r="CF311" s="370">
        <v>650.04</v>
      </c>
      <c r="CG311" s="370">
        <v>0</v>
      </c>
      <c r="CH311" s="370">
        <v>0</v>
      </c>
      <c r="CI311" s="48" t="s">
        <v>1987</v>
      </c>
      <c r="CJ311" s="48" t="s">
        <v>1990</v>
      </c>
      <c r="CK311" s="48" t="s">
        <v>1991</v>
      </c>
      <c r="CL311" s="48" t="s">
        <v>1990</v>
      </c>
      <c r="CM311" s="48" t="s">
        <v>1990</v>
      </c>
      <c r="CN311" s="48" t="s">
        <v>2014</v>
      </c>
      <c r="CO311" s="10" t="str">
        <f t="shared" si="96"/>
        <v>2.1.3.1.1.15</v>
      </c>
      <c r="CP311" s="10" t="str">
        <f>+VLOOKUP(Tabla1[[#This Row],[ESPECÍFICA]],CLASIFICADOR_,2,0)</f>
        <v>2.1.3.1.1.15 - CONTRIBUCIONES A ESSALUD DE CONTRATO ADMINISTRATIVO DE SERVICIOS</v>
      </c>
      <c r="CQ311" s="10" t="str">
        <f>+VLOOKUP(Tabla1[[#This Row],[ESPECÍFICA]],CLASIFICADOR_,3,0)</f>
        <v>01.CAS</v>
      </c>
      <c r="CR311" s="10" t="str">
        <f>+VLOOKUP(Tabla1[[#This Row],[ESPECÍFICA]],CLASIFICADOR_,4,0)</f>
        <v xml:space="preserve"> </v>
      </c>
      <c r="CS311" s="10">
        <f>+VLOOKUP(Tabla1[[#This Row],[ESPECÍFICA]],CLASIFICADOR_,5,0)</f>
        <v>0</v>
      </c>
      <c r="CT311" s="5" t="str">
        <f>+VLOOKUP(Tabla1[[#This Row],[ESPECÍFICA]],CLASIFICADOR_,6,0)</f>
        <v>N/R</v>
      </c>
      <c r="CU311" s="10" t="str">
        <f>+VLOOKUP(Tabla1[[#This Row],[ESPECÍFICA]],CLASIFICADOR_,7,0)</f>
        <v>N/R</v>
      </c>
      <c r="CV311" s="10">
        <f>+VLOOKUP(Tabla1[[#This Row],[ESPECÍFICA]],CLASIFICADOR_,8,0)</f>
        <v>0</v>
      </c>
      <c r="CW311" s="284" t="str">
        <f>+CONCATENATE("2.",Tabla1[[#This Row],[generica]])</f>
        <v>2.1.PERSONAL Y OBLIGACIONES SOCIALES</v>
      </c>
      <c r="CX311" s="10" t="str">
        <f t="shared" si="86"/>
        <v>0021-DETN</v>
      </c>
      <c r="CY311" s="5" t="str">
        <f t="shared" si="63"/>
        <v>0021-DETN (EV DESEMPEÑO)</v>
      </c>
      <c r="CZ311">
        <f t="shared" si="87"/>
        <v>0</v>
      </c>
      <c r="DA311" s="113" t="str">
        <f>+CONCATENATE(Tabla1[[#This Row],[CC COMPLETO]],Tabla1[[#This Row],[ESPECÍFICA]])</f>
        <v>0021-DETN2.1.3.1.1.15</v>
      </c>
      <c r="DB311" s="11">
        <f t="shared" si="97"/>
        <v>1300.08</v>
      </c>
      <c r="DC311" s="11">
        <f t="shared" si="98"/>
        <v>1300.08</v>
      </c>
      <c r="DD311" s="11">
        <f t="shared" si="99"/>
        <v>1300.08</v>
      </c>
      <c r="DE311" s="11">
        <f t="shared" si="100"/>
        <v>0</v>
      </c>
      <c r="DF311" s="11">
        <f t="shared" si="101"/>
        <v>0</v>
      </c>
      <c r="DG311" s="11">
        <f t="shared" si="102"/>
        <v>1300.92</v>
      </c>
      <c r="DH311" s="11">
        <f t="shared" si="103"/>
        <v>1300.92</v>
      </c>
      <c r="DI311" s="12">
        <f t="shared" si="104"/>
        <v>0</v>
      </c>
      <c r="DJ311" s="77">
        <f>+SUM(Tabla1[[#This Row],[EJECUTADO 01]:[EJECUTADO 06]])</f>
        <v>0</v>
      </c>
      <c r="DK311" s="77">
        <f>+Tabla1[[#This Row],[mto_devenga_01]]</f>
        <v>0</v>
      </c>
      <c r="DL311" s="285">
        <f>+Tabla1[[#This Row],[mto_devenga_02]]</f>
        <v>0</v>
      </c>
      <c r="DM311" s="285">
        <f>+Tabla1[[#This Row],[mto_devenga_03]]</f>
        <v>0</v>
      </c>
      <c r="DN311" s="286">
        <f>+Tabla1[[#This Row],[mto_devenga_04]]</f>
        <v>0</v>
      </c>
      <c r="DO311" s="285">
        <f>+Tabla1[[#This Row],[mto_devenga_05]]</f>
        <v>0</v>
      </c>
      <c r="DP311" s="76">
        <f>+Tabla1[[#This Row],[mto_devenga_06]]</f>
        <v>0</v>
      </c>
      <c r="DQ311" s="76">
        <f>+Tabla1[[#This Row],[mto_devenga_07]]</f>
        <v>0</v>
      </c>
      <c r="DR311" s="76">
        <f>+Tabla1[[#This Row],[mto_devenga_08]]</f>
        <v>0</v>
      </c>
      <c r="DS311" s="76">
        <f>+Tabla1[[#This Row],[mto_devenga_09]]</f>
        <v>650.04</v>
      </c>
      <c r="DT311" s="76">
        <f>IFERROR(VLOOKUP(Tabla1[[#This Row],[COD SE]],PF_OCTUBRE,14,0),"0")</f>
        <v>650.04</v>
      </c>
      <c r="DU311" s="76">
        <f>IFERROR(VLOOKUP(Tabla1[[#This Row],[COD SE]],PF_OCTUBRE,15,0),"0")</f>
        <v>650.04</v>
      </c>
      <c r="DV311" s="76">
        <f>IFERROR(VLOOKUP(Tabla1[[#This Row],[COD SE]],PF_OCTUBRE,16,0),"0")</f>
        <v>0</v>
      </c>
      <c r="DW311" s="76">
        <f>+SUM(Tabla1[[#This Row],[EJECUTADO 01]:[PF DICIEMBRE
]])</f>
        <v>1950.12</v>
      </c>
      <c r="DX311" s="76">
        <f>IFERROR(VLOOKUP(Tabla1[[#This Row],[COD SE]],PF_OCTUBRE,18,0),"0")</f>
        <v>0</v>
      </c>
      <c r="DY311" s="76">
        <f>IFERROR(VLOOKUP(Tabla1[[#This Row],[COD SE]],PF_OCTUBRE,19,0),"0")</f>
        <v>650.88000000000011</v>
      </c>
      <c r="DZ311" s="76">
        <f>IFERROR(VLOOKUP(Tabla1[[#This Row],[COD SE]],PF_OCTUBRE,20,0),"0")</f>
        <v>650.88000000000011</v>
      </c>
      <c r="EA311" s="76">
        <f>+Tabla1[[#This Row],[TOTAL EJEC REAL]]+Tabla1[[#This Row],[SALDO FINAL]]</f>
        <v>2601</v>
      </c>
      <c r="EB311" s="76">
        <f>IFERROR(VLOOKUP(Tabla1[[#This Row],[COD SE]],PF_OCTUBRE,22,0),"0")</f>
        <v>650.88000000000011</v>
      </c>
      <c r="EC311" s="76">
        <f>+IFERROR(VLOOKUP(Tabla1[[#This Row],[COD SE]],SALDO_ESC_2,7,0),0)</f>
        <v>0</v>
      </c>
      <c r="ED311" s="76">
        <f>+IFERROR(VLOOKUP(Tabla1[[#This Row],[COD SE]],SALDO_ESC_3,7,0),0)</f>
        <v>650.88000000000011</v>
      </c>
      <c r="EE311" s="76">
        <f>+Tabla1[[#This Row],[mto_pim]]-Tabla1[[#This Row],[TRANSF ESC2 ]]</f>
        <v>2601</v>
      </c>
      <c r="EF311" s="76">
        <f>+Tabla1[[#This Row],[mto_pim]]-Tabla1[[#This Row],[TRANFS ESC 3 ]]</f>
        <v>1950.12</v>
      </c>
      <c r="EG311" s="76">
        <f>+IFERROR(VLOOKUP(Tabla1[[#This Row],[COD SE]],HISTORICO,4,0),0)</f>
        <v>0</v>
      </c>
      <c r="EH311" s="76">
        <f>+IFERROR(VLOOKUP(Tabla1[[#This Row],[COD SE]],HISTORICO,5,0),0)</f>
        <v>0</v>
      </c>
      <c r="EI311" s="76">
        <f>+IFERROR(VLOOKUP(Tabla1[[#This Row],[COD SE]],HISTORICO,6,0),0)</f>
        <v>0</v>
      </c>
      <c r="EJ311" s="76">
        <f>+IFERROR(VLOOKUP(Tabla1[[#This Row],[COD SE]],HISTORICO,7,0),0)</f>
        <v>0</v>
      </c>
      <c r="EK311" s="76">
        <f>+IFERROR(VLOOKUP(Tabla1[[#This Row],[COD SE]],HISTORICO,8,0),0)</f>
        <v>0</v>
      </c>
      <c r="EL311" s="76">
        <f>+IFERROR(VLOOKUP(Tabla1[[#This Row],[COD SE]],HISTORICO,9,0),0)</f>
        <v>0</v>
      </c>
      <c r="EM311" s="76">
        <f>+IFERROR(VLOOKUP(Tabla1[[#This Row],[COD SE]],HISTORICO,10,0),0)</f>
        <v>0</v>
      </c>
      <c r="EN311" s="76">
        <f>+IFERROR(VLOOKUP(Tabla1[[#This Row],[COD SE]],HISTORICO,11,0),0)</f>
        <v>0</v>
      </c>
      <c r="EO311" s="76">
        <f>+IFERROR(VLOOKUP(Tabla1[[#This Row],[COD SE]],HISTORICO,12,0),0)</f>
        <v>650.04</v>
      </c>
      <c r="EP311" s="58">
        <f>+SUM(Tabla1[[#This Row],[EJECUTADO 01]:[EJECUTADO 03]])</f>
        <v>0</v>
      </c>
      <c r="EQ311" s="58">
        <f>+SUM(Tabla1[[#This Row],[EJECUTADO 04]:[EJECUTADO 06]])</f>
        <v>0</v>
      </c>
      <c r="ER311" s="58">
        <f>+SUM(Tabla1[[#This Row],[EJECUTADO 07]:[EJECUTADO 09]])</f>
        <v>650.04</v>
      </c>
      <c r="ES311" s="58">
        <f>+SUM(Tabla1[[#This Row],[PF OCTUBRE]:[PF DICIEMBRE
]])</f>
        <v>1300.08</v>
      </c>
      <c r="ET311" s="58">
        <f>+SUM(Tabla1[[#This Row],[EJECUTADO 01]:[EJECUTADO 09]])</f>
        <v>650.04</v>
      </c>
    </row>
    <row r="312" spans="1:150" x14ac:dyDescent="0.2">
      <c r="A312" s="369">
        <v>2025</v>
      </c>
      <c r="B312" s="369" t="s">
        <v>1969</v>
      </c>
      <c r="C312" s="369" t="s">
        <v>1970</v>
      </c>
      <c r="D312" s="369" t="s">
        <v>1971</v>
      </c>
      <c r="E312" s="369">
        <v>1650</v>
      </c>
      <c r="F312" s="369" t="s">
        <v>1601</v>
      </c>
      <c r="G312" s="369" t="s">
        <v>1999</v>
      </c>
      <c r="H312" s="369" t="s">
        <v>1606</v>
      </c>
      <c r="I312" s="369" t="s">
        <v>2000</v>
      </c>
      <c r="J312" s="369" t="s">
        <v>2069</v>
      </c>
      <c r="K312" s="369" t="s">
        <v>1975</v>
      </c>
      <c r="L312" s="369" t="s">
        <v>2034</v>
      </c>
      <c r="M312" s="369" t="s">
        <v>2035</v>
      </c>
      <c r="N312" s="369">
        <v>3</v>
      </c>
      <c r="O312" s="369" t="s">
        <v>2072</v>
      </c>
      <c r="P312" s="369" t="s">
        <v>2032</v>
      </c>
      <c r="Q312" s="369">
        <v>19</v>
      </c>
      <c r="R312" s="369">
        <v>0</v>
      </c>
      <c r="S312" s="369">
        <v>0</v>
      </c>
      <c r="T312" s="369">
        <v>0</v>
      </c>
      <c r="U312" s="369">
        <v>22</v>
      </c>
      <c r="V312" s="369" t="s">
        <v>1980</v>
      </c>
      <c r="W312" s="369" t="s">
        <v>1981</v>
      </c>
      <c r="X312" s="369" t="s">
        <v>1982</v>
      </c>
      <c r="Y312" s="369" t="s">
        <v>1983</v>
      </c>
      <c r="Z312" s="369" t="s">
        <v>1984</v>
      </c>
      <c r="AA312" s="369" t="s">
        <v>2004</v>
      </c>
      <c r="AB312" s="369" t="s">
        <v>1986</v>
      </c>
      <c r="AC312" s="369" t="s">
        <v>1656</v>
      </c>
      <c r="AD312" s="369" t="s">
        <v>1657</v>
      </c>
      <c r="AE312" s="369" t="s">
        <v>1664</v>
      </c>
      <c r="AF312" s="369" t="s">
        <v>1665</v>
      </c>
      <c r="AG312" s="369" t="s">
        <v>1667</v>
      </c>
      <c r="AH312" s="369">
        <v>0</v>
      </c>
      <c r="AI312" s="369">
        <v>1800</v>
      </c>
      <c r="AJ312" s="369">
        <v>1800</v>
      </c>
      <c r="AK312" s="370">
        <v>1800</v>
      </c>
      <c r="AL312" s="370">
        <v>1800</v>
      </c>
      <c r="AM312" s="370">
        <v>0</v>
      </c>
      <c r="AN312" s="370">
        <v>0</v>
      </c>
      <c r="AO312" s="370">
        <v>0</v>
      </c>
      <c r="AP312" s="370">
        <v>0</v>
      </c>
      <c r="AQ312" s="370">
        <v>0</v>
      </c>
      <c r="AR312" s="370">
        <v>0</v>
      </c>
      <c r="AS312" s="370">
        <v>0</v>
      </c>
      <c r="AT312" s="370">
        <v>0</v>
      </c>
      <c r="AU312" s="370">
        <v>0</v>
      </c>
      <c r="AV312" s="370">
        <v>0</v>
      </c>
      <c r="AW312" s="370">
        <v>0</v>
      </c>
      <c r="AX312" s="370">
        <v>0</v>
      </c>
      <c r="AY312" s="370">
        <v>0</v>
      </c>
      <c r="AZ312" s="370">
        <v>0</v>
      </c>
      <c r="BA312" s="370">
        <v>0</v>
      </c>
      <c r="BB312" s="370">
        <v>0</v>
      </c>
      <c r="BC312" s="370">
        <v>0</v>
      </c>
      <c r="BD312" s="370">
        <v>0</v>
      </c>
      <c r="BE312" s="370">
        <v>0</v>
      </c>
      <c r="BF312" s="370">
        <v>0</v>
      </c>
      <c r="BG312" s="370">
        <v>0</v>
      </c>
      <c r="BH312" s="370">
        <v>0</v>
      </c>
      <c r="BI312" s="370">
        <v>0</v>
      </c>
      <c r="BJ312" s="370">
        <v>0</v>
      </c>
      <c r="BK312" s="370">
        <v>0</v>
      </c>
      <c r="BL312" s="370">
        <v>0</v>
      </c>
      <c r="BM312" s="370">
        <v>0</v>
      </c>
      <c r="BN312" s="370">
        <v>0</v>
      </c>
      <c r="BO312" s="370">
        <v>0</v>
      </c>
      <c r="BP312" s="370">
        <v>0</v>
      </c>
      <c r="BQ312" s="370">
        <v>0</v>
      </c>
      <c r="BR312" s="370">
        <v>0</v>
      </c>
      <c r="BS312" s="370">
        <v>0</v>
      </c>
      <c r="BT312" s="370">
        <v>0</v>
      </c>
      <c r="BU312" s="370">
        <v>0</v>
      </c>
      <c r="BV312" s="370">
        <v>0</v>
      </c>
      <c r="BW312" s="370">
        <v>0</v>
      </c>
      <c r="BX312" s="370">
        <v>0</v>
      </c>
      <c r="BY312" s="370">
        <v>0</v>
      </c>
      <c r="BZ312" s="370">
        <v>0</v>
      </c>
      <c r="CA312" s="370">
        <v>0</v>
      </c>
      <c r="CB312" s="370">
        <v>0</v>
      </c>
      <c r="CC312" s="370">
        <v>0</v>
      </c>
      <c r="CD312" s="370">
        <v>0</v>
      </c>
      <c r="CE312" s="370">
        <v>0</v>
      </c>
      <c r="CF312" s="370">
        <v>0</v>
      </c>
      <c r="CG312" s="370">
        <v>0</v>
      </c>
      <c r="CH312" s="370">
        <v>0</v>
      </c>
      <c r="CI312" s="48" t="s">
        <v>1987</v>
      </c>
      <c r="CJ312" s="48" t="s">
        <v>1990</v>
      </c>
      <c r="CK312" s="48" t="s">
        <v>1990</v>
      </c>
      <c r="CL312" s="48" t="s">
        <v>2005</v>
      </c>
      <c r="CM312" s="48" t="s">
        <v>1990</v>
      </c>
      <c r="CN312" s="48" t="s">
        <v>1993</v>
      </c>
      <c r="CO312" s="10" t="str">
        <f t="shared" si="96"/>
        <v>2.1.1.9.1.4</v>
      </c>
      <c r="CP312" s="10" t="str">
        <f>+VLOOKUP(Tabla1[[#This Row],[ESPECÍFICA]],CLASIFICADOR_,2,0)</f>
        <v>2.1.1.9.1.4 - AGUINALDOS DE CONTRATO ADMINISTRATIVO DE SERVICIOS</v>
      </c>
      <c r="CQ312" s="10" t="str">
        <f>+VLOOKUP(Tabla1[[#This Row],[ESPECÍFICA]],CLASIFICADOR_,3,0)</f>
        <v>01.CAS</v>
      </c>
      <c r="CR312" s="10" t="str">
        <f>+VLOOKUP(Tabla1[[#This Row],[ESPECÍFICA]],CLASIFICADOR_,4,0)</f>
        <v xml:space="preserve"> </v>
      </c>
      <c r="CS312" s="10">
        <f>+VLOOKUP(Tabla1[[#This Row],[ESPECÍFICA]],CLASIFICADOR_,5,0)</f>
        <v>0</v>
      </c>
      <c r="CT312" s="5" t="str">
        <f>+VLOOKUP(Tabla1[[#This Row],[ESPECÍFICA]],CLASIFICADOR_,6,0)</f>
        <v>N/R</v>
      </c>
      <c r="CU312" s="10" t="str">
        <f>+VLOOKUP(Tabla1[[#This Row],[ESPECÍFICA]],CLASIFICADOR_,7,0)</f>
        <v>N/R</v>
      </c>
      <c r="CV312" s="10">
        <f>+VLOOKUP(Tabla1[[#This Row],[ESPECÍFICA]],CLASIFICADOR_,8,0)</f>
        <v>0</v>
      </c>
      <c r="CW312" s="284" t="str">
        <f>+CONCATENATE("2.",Tabla1[[#This Row],[generica]])</f>
        <v>2.1.PERSONAL Y OBLIGACIONES SOCIALES</v>
      </c>
      <c r="CX312" s="10" t="str">
        <f t="shared" si="86"/>
        <v>0022-DETN</v>
      </c>
      <c r="CY312" s="5" t="str">
        <f t="shared" si="63"/>
        <v>0022-DETN ( OPI TEC NOR)</v>
      </c>
      <c r="CZ312">
        <f t="shared" si="87"/>
        <v>0</v>
      </c>
      <c r="DA312" s="113" t="str">
        <f>+CONCATENATE(Tabla1[[#This Row],[CC COMPLETO]],Tabla1[[#This Row],[ESPECÍFICA]])</f>
        <v>0022-DETN2.1.1.9.1.4</v>
      </c>
      <c r="DB312" s="11">
        <f t="shared" si="97"/>
        <v>0</v>
      </c>
      <c r="DC312" s="11">
        <f t="shared" si="98"/>
        <v>0</v>
      </c>
      <c r="DD312" s="11">
        <f t="shared" si="99"/>
        <v>0</v>
      </c>
      <c r="DE312" s="11">
        <f t="shared" si="100"/>
        <v>0</v>
      </c>
      <c r="DF312" s="11">
        <f t="shared" si="101"/>
        <v>0</v>
      </c>
      <c r="DG312" s="11">
        <f t="shared" si="102"/>
        <v>1800</v>
      </c>
      <c r="DH312" s="11">
        <f t="shared" si="103"/>
        <v>1800</v>
      </c>
      <c r="DI312" s="12">
        <f t="shared" si="104"/>
        <v>0</v>
      </c>
      <c r="DJ312" s="77">
        <f>+SUM(Tabla1[[#This Row],[EJECUTADO 01]:[EJECUTADO 06]])</f>
        <v>0</v>
      </c>
      <c r="DK312" s="77">
        <f>+Tabla1[[#This Row],[mto_devenga_01]]</f>
        <v>0</v>
      </c>
      <c r="DL312" s="285">
        <f>+Tabla1[[#This Row],[mto_devenga_02]]</f>
        <v>0</v>
      </c>
      <c r="DM312" s="285">
        <f>+Tabla1[[#This Row],[mto_devenga_03]]</f>
        <v>0</v>
      </c>
      <c r="DN312" s="286">
        <f>+Tabla1[[#This Row],[mto_devenga_04]]</f>
        <v>0</v>
      </c>
      <c r="DO312" s="285">
        <f>+Tabla1[[#This Row],[mto_devenga_05]]</f>
        <v>0</v>
      </c>
      <c r="DP312" s="76">
        <f>+Tabla1[[#This Row],[mto_devenga_06]]</f>
        <v>0</v>
      </c>
      <c r="DQ312" s="76">
        <f>+Tabla1[[#This Row],[mto_devenga_07]]</f>
        <v>0</v>
      </c>
      <c r="DR312" s="76">
        <f>+Tabla1[[#This Row],[mto_devenga_08]]</f>
        <v>0</v>
      </c>
      <c r="DS312" s="76">
        <f>+Tabla1[[#This Row],[mto_devenga_09]]</f>
        <v>0</v>
      </c>
      <c r="DT312" s="76">
        <f>IFERROR(VLOOKUP(Tabla1[[#This Row],[COD SE]],PF_OCTUBRE,14,0),"0")</f>
        <v>0</v>
      </c>
      <c r="DU312" s="76">
        <f>IFERROR(VLOOKUP(Tabla1[[#This Row],[COD SE]],PF_OCTUBRE,15,0),"0")</f>
        <v>0</v>
      </c>
      <c r="DV312" s="76">
        <f>IFERROR(VLOOKUP(Tabla1[[#This Row],[COD SE]],PF_OCTUBRE,16,0),"0")</f>
        <v>0</v>
      </c>
      <c r="DW312" s="76">
        <f>+SUM(Tabla1[[#This Row],[EJECUTADO 01]:[PF DICIEMBRE
]])</f>
        <v>0</v>
      </c>
      <c r="DX312" s="76">
        <f>IFERROR(VLOOKUP(Tabla1[[#This Row],[COD SE]],PF_OCTUBRE,18,0),"0")</f>
        <v>0</v>
      </c>
      <c r="DY312" s="76">
        <f>IFERROR(VLOOKUP(Tabla1[[#This Row],[COD SE]],PF_OCTUBRE,19,0),"0")</f>
        <v>1800</v>
      </c>
      <c r="DZ312" s="76">
        <f>IFERROR(VLOOKUP(Tabla1[[#This Row],[COD SE]],PF_OCTUBRE,20,0),"0")</f>
        <v>1800</v>
      </c>
      <c r="EA312" s="76">
        <f>+Tabla1[[#This Row],[TOTAL EJEC REAL]]+Tabla1[[#This Row],[SALDO FINAL]]</f>
        <v>1800</v>
      </c>
      <c r="EB312" s="76">
        <f>IFERROR(VLOOKUP(Tabla1[[#This Row],[COD SE]],PF_OCTUBRE,22,0),"0")</f>
        <v>1800</v>
      </c>
      <c r="EC312" s="76">
        <f>+IFERROR(VLOOKUP(Tabla1[[#This Row],[COD SE]],SALDO_ESC_2,7,0),0)</f>
        <v>0</v>
      </c>
      <c r="ED312" s="76">
        <f>+IFERROR(VLOOKUP(Tabla1[[#This Row],[COD SE]],SALDO_ESC_3,7,0),0)</f>
        <v>1800</v>
      </c>
      <c r="EE312" s="76">
        <f>+Tabla1[[#This Row],[mto_pim]]-Tabla1[[#This Row],[TRANSF ESC2 ]]</f>
        <v>1800</v>
      </c>
      <c r="EF312" s="76">
        <f>+Tabla1[[#This Row],[mto_pim]]-Tabla1[[#This Row],[TRANFS ESC 3 ]]</f>
        <v>0</v>
      </c>
      <c r="EG312" s="76">
        <f>+IFERROR(VLOOKUP(Tabla1[[#This Row],[COD SE]],HISTORICO,4,0),0)</f>
        <v>0</v>
      </c>
      <c r="EH312" s="76">
        <f>+IFERROR(VLOOKUP(Tabla1[[#This Row],[COD SE]],HISTORICO,5,0),0)</f>
        <v>0</v>
      </c>
      <c r="EI312" s="76">
        <f>+IFERROR(VLOOKUP(Tabla1[[#This Row],[COD SE]],HISTORICO,6,0),0)</f>
        <v>0</v>
      </c>
      <c r="EJ312" s="76">
        <f>+IFERROR(VLOOKUP(Tabla1[[#This Row],[COD SE]],HISTORICO,7,0),0)</f>
        <v>0</v>
      </c>
      <c r="EK312" s="76">
        <f>+IFERROR(VLOOKUP(Tabla1[[#This Row],[COD SE]],HISTORICO,8,0),0)</f>
        <v>0</v>
      </c>
      <c r="EL312" s="76">
        <f>+IFERROR(VLOOKUP(Tabla1[[#This Row],[COD SE]],HISTORICO,9,0),0)</f>
        <v>0</v>
      </c>
      <c r="EM312" s="76">
        <f>+IFERROR(VLOOKUP(Tabla1[[#This Row],[COD SE]],HISTORICO,10,0),0)</f>
        <v>0</v>
      </c>
      <c r="EN312" s="76">
        <f>+IFERROR(VLOOKUP(Tabla1[[#This Row],[COD SE]],HISTORICO,11,0),0)</f>
        <v>0</v>
      </c>
      <c r="EO312" s="76">
        <f>+IFERROR(VLOOKUP(Tabla1[[#This Row],[COD SE]],HISTORICO,12,0),0)</f>
        <v>0</v>
      </c>
      <c r="EP312" s="58">
        <f>+SUM(Tabla1[[#This Row],[EJECUTADO 01]:[EJECUTADO 03]])</f>
        <v>0</v>
      </c>
      <c r="EQ312" s="58">
        <f>+SUM(Tabla1[[#This Row],[EJECUTADO 04]:[EJECUTADO 06]])</f>
        <v>0</v>
      </c>
      <c r="ER312" s="58">
        <f>+SUM(Tabla1[[#This Row],[EJECUTADO 07]:[EJECUTADO 09]])</f>
        <v>0</v>
      </c>
      <c r="ES312" s="58">
        <f>+SUM(Tabla1[[#This Row],[PF OCTUBRE]:[PF DICIEMBRE
]])</f>
        <v>0</v>
      </c>
      <c r="ET312" s="58">
        <f>+SUM(Tabla1[[#This Row],[EJECUTADO 01]:[EJECUTADO 09]])</f>
        <v>0</v>
      </c>
    </row>
    <row r="313" spans="1:150" x14ac:dyDescent="0.2">
      <c r="A313" s="369">
        <v>2025</v>
      </c>
      <c r="B313" s="369" t="s">
        <v>1969</v>
      </c>
      <c r="C313" s="369" t="s">
        <v>1970</v>
      </c>
      <c r="D313" s="369" t="s">
        <v>1971</v>
      </c>
      <c r="E313" s="369">
        <v>1650</v>
      </c>
      <c r="F313" s="369" t="s">
        <v>1601</v>
      </c>
      <c r="G313" s="369" t="s">
        <v>1999</v>
      </c>
      <c r="H313" s="369" t="s">
        <v>1606</v>
      </c>
      <c r="I313" s="369" t="s">
        <v>2000</v>
      </c>
      <c r="J313" s="369" t="s">
        <v>2069</v>
      </c>
      <c r="K313" s="369" t="s">
        <v>1975</v>
      </c>
      <c r="L313" s="369" t="s">
        <v>2034</v>
      </c>
      <c r="M313" s="369" t="s">
        <v>2035</v>
      </c>
      <c r="N313" s="369">
        <v>3</v>
      </c>
      <c r="O313" s="369" t="s">
        <v>2072</v>
      </c>
      <c r="P313" s="369" t="s">
        <v>2032</v>
      </c>
      <c r="Q313" s="369">
        <v>19</v>
      </c>
      <c r="R313" s="369">
        <v>0</v>
      </c>
      <c r="S313" s="369">
        <v>0</v>
      </c>
      <c r="T313" s="369">
        <v>0</v>
      </c>
      <c r="U313" s="369">
        <v>22</v>
      </c>
      <c r="V313" s="369" t="s">
        <v>1980</v>
      </c>
      <c r="W313" s="369" t="s">
        <v>1981</v>
      </c>
      <c r="X313" s="369" t="s">
        <v>1982</v>
      </c>
      <c r="Y313" s="369" t="s">
        <v>1983</v>
      </c>
      <c r="Z313" s="369" t="s">
        <v>1984</v>
      </c>
      <c r="AA313" s="369" t="s">
        <v>2004</v>
      </c>
      <c r="AB313" s="369" t="s">
        <v>1986</v>
      </c>
      <c r="AC313" s="369" t="s">
        <v>1656</v>
      </c>
      <c r="AD313" s="369" t="s">
        <v>1668</v>
      </c>
      <c r="AE313" s="369" t="s">
        <v>1669</v>
      </c>
      <c r="AF313" s="369" t="s">
        <v>1669</v>
      </c>
      <c r="AG313" s="369" t="s">
        <v>1671</v>
      </c>
      <c r="AH313" s="369">
        <v>0</v>
      </c>
      <c r="AI313" s="369">
        <v>4358</v>
      </c>
      <c r="AJ313" s="369">
        <v>4358</v>
      </c>
      <c r="AK313" s="370">
        <v>4358</v>
      </c>
      <c r="AL313" s="370">
        <v>4358</v>
      </c>
      <c r="AM313" s="370">
        <v>0</v>
      </c>
      <c r="AN313" s="370">
        <v>0</v>
      </c>
      <c r="AO313" s="370">
        <v>0</v>
      </c>
      <c r="AP313" s="370">
        <v>0</v>
      </c>
      <c r="AQ313" s="370">
        <v>0</v>
      </c>
      <c r="AR313" s="370">
        <v>0</v>
      </c>
      <c r="AS313" s="370">
        <v>0</v>
      </c>
      <c r="AT313" s="370">
        <v>0</v>
      </c>
      <c r="AU313" s="370">
        <v>1300.08</v>
      </c>
      <c r="AV313" s="370">
        <v>1300.08</v>
      </c>
      <c r="AW313" s="370">
        <v>0</v>
      </c>
      <c r="AX313" s="370">
        <v>0</v>
      </c>
      <c r="AY313" s="370">
        <v>0</v>
      </c>
      <c r="AZ313" s="370">
        <v>0</v>
      </c>
      <c r="BA313" s="370">
        <v>0</v>
      </c>
      <c r="BB313" s="370">
        <v>0</v>
      </c>
      <c r="BC313" s="370">
        <v>0</v>
      </c>
      <c r="BD313" s="370">
        <v>0</v>
      </c>
      <c r="BE313" s="370">
        <v>0</v>
      </c>
      <c r="BF313" s="370">
        <v>0</v>
      </c>
      <c r="BG313" s="370">
        <v>1300.08</v>
      </c>
      <c r="BH313" s="370">
        <v>1300.08</v>
      </c>
      <c r="BI313" s="370">
        <v>0</v>
      </c>
      <c r="BJ313" s="370">
        <v>0</v>
      </c>
      <c r="BK313" s="370">
        <v>0</v>
      </c>
      <c r="BL313" s="370">
        <v>0</v>
      </c>
      <c r="BM313" s="370">
        <v>0</v>
      </c>
      <c r="BN313" s="370">
        <v>0</v>
      </c>
      <c r="BO313" s="370">
        <v>0</v>
      </c>
      <c r="BP313" s="370">
        <v>0</v>
      </c>
      <c r="BQ313" s="370">
        <v>0</v>
      </c>
      <c r="BR313" s="370">
        <v>0</v>
      </c>
      <c r="BS313" s="370">
        <v>1300.08</v>
      </c>
      <c r="BT313" s="370">
        <v>1300.08</v>
      </c>
      <c r="BU313" s="370">
        <v>0</v>
      </c>
      <c r="BV313" s="370">
        <v>0</v>
      </c>
      <c r="BW313" s="370">
        <v>0</v>
      </c>
      <c r="BX313" s="370">
        <v>0</v>
      </c>
      <c r="BY313" s="370">
        <v>0</v>
      </c>
      <c r="BZ313" s="370">
        <v>0</v>
      </c>
      <c r="CA313" s="370">
        <v>0</v>
      </c>
      <c r="CB313" s="370">
        <v>0</v>
      </c>
      <c r="CC313" s="370">
        <v>0</v>
      </c>
      <c r="CD313" s="370">
        <v>0</v>
      </c>
      <c r="CE313" s="370">
        <v>1300.08</v>
      </c>
      <c r="CF313" s="370">
        <v>1300.08</v>
      </c>
      <c r="CG313" s="370">
        <v>0</v>
      </c>
      <c r="CH313" s="370">
        <v>0</v>
      </c>
      <c r="CI313" s="48" t="s">
        <v>1987</v>
      </c>
      <c r="CJ313" s="48" t="s">
        <v>1990</v>
      </c>
      <c r="CK313" s="48" t="s">
        <v>1991</v>
      </c>
      <c r="CL313" s="48" t="s">
        <v>1990</v>
      </c>
      <c r="CM313" s="48" t="s">
        <v>1990</v>
      </c>
      <c r="CN313" s="48" t="s">
        <v>2014</v>
      </c>
      <c r="CO313" s="10" t="str">
        <f t="shared" si="96"/>
        <v>2.1.3.1.1.15</v>
      </c>
      <c r="CP313" s="10" t="str">
        <f>+VLOOKUP(Tabla1[[#This Row],[ESPECÍFICA]],CLASIFICADOR_,2,0)</f>
        <v>2.1.3.1.1.15 - CONTRIBUCIONES A ESSALUD DE CONTRATO ADMINISTRATIVO DE SERVICIOS</v>
      </c>
      <c r="CQ313" s="10" t="str">
        <f>+VLOOKUP(Tabla1[[#This Row],[ESPECÍFICA]],CLASIFICADOR_,3,0)</f>
        <v>01.CAS</v>
      </c>
      <c r="CR313" s="10" t="str">
        <f>+VLOOKUP(Tabla1[[#This Row],[ESPECÍFICA]],CLASIFICADOR_,4,0)</f>
        <v xml:space="preserve"> </v>
      </c>
      <c r="CS313" s="10">
        <f>+VLOOKUP(Tabla1[[#This Row],[ESPECÍFICA]],CLASIFICADOR_,5,0)</f>
        <v>0</v>
      </c>
      <c r="CT313" s="5" t="str">
        <f>+VLOOKUP(Tabla1[[#This Row],[ESPECÍFICA]],CLASIFICADOR_,6,0)</f>
        <v>N/R</v>
      </c>
      <c r="CU313" s="10" t="str">
        <f>+VLOOKUP(Tabla1[[#This Row],[ESPECÍFICA]],CLASIFICADOR_,7,0)</f>
        <v>N/R</v>
      </c>
      <c r="CV313" s="10">
        <f>+VLOOKUP(Tabla1[[#This Row],[ESPECÍFICA]],CLASIFICADOR_,8,0)</f>
        <v>0</v>
      </c>
      <c r="CW313" s="284" t="str">
        <f>+CONCATENATE("2.",Tabla1[[#This Row],[generica]])</f>
        <v>2.1.PERSONAL Y OBLIGACIONES SOCIALES</v>
      </c>
      <c r="CX313" s="10" t="str">
        <f t="shared" si="86"/>
        <v>0022-DETN</v>
      </c>
      <c r="CY313" s="5" t="str">
        <f t="shared" si="63"/>
        <v>0022-DETN ( OPI TEC NOR)</v>
      </c>
      <c r="CZ313">
        <f t="shared" si="87"/>
        <v>0</v>
      </c>
      <c r="DA313" s="113" t="str">
        <f>+CONCATENATE(Tabla1[[#This Row],[CC COMPLETO]],Tabla1[[#This Row],[ESPECÍFICA]])</f>
        <v>0022-DETN2.1.3.1.1.15</v>
      </c>
      <c r="DB313" s="11">
        <f t="shared" si="97"/>
        <v>2600.16</v>
      </c>
      <c r="DC313" s="11">
        <f t="shared" si="98"/>
        <v>2600.16</v>
      </c>
      <c r="DD313" s="11">
        <f t="shared" si="99"/>
        <v>2600.16</v>
      </c>
      <c r="DE313" s="11">
        <f t="shared" si="100"/>
        <v>0</v>
      </c>
      <c r="DF313" s="11">
        <f t="shared" si="101"/>
        <v>0</v>
      </c>
      <c r="DG313" s="11">
        <f t="shared" si="102"/>
        <v>1757.8400000000001</v>
      </c>
      <c r="DH313" s="11">
        <f t="shared" si="103"/>
        <v>1757.8400000000001</v>
      </c>
      <c r="DI313" s="12">
        <f t="shared" si="104"/>
        <v>0</v>
      </c>
      <c r="DJ313" s="77">
        <f>+SUM(Tabla1[[#This Row],[EJECUTADO 01]:[EJECUTADO 06]])</f>
        <v>0</v>
      </c>
      <c r="DK313" s="77">
        <f>+Tabla1[[#This Row],[mto_devenga_01]]</f>
        <v>0</v>
      </c>
      <c r="DL313" s="285">
        <f>+Tabla1[[#This Row],[mto_devenga_02]]</f>
        <v>0</v>
      </c>
      <c r="DM313" s="285">
        <f>+Tabla1[[#This Row],[mto_devenga_03]]</f>
        <v>0</v>
      </c>
      <c r="DN313" s="286">
        <f>+Tabla1[[#This Row],[mto_devenga_04]]</f>
        <v>0</v>
      </c>
      <c r="DO313" s="285">
        <f>+Tabla1[[#This Row],[mto_devenga_05]]</f>
        <v>0</v>
      </c>
      <c r="DP313" s="76">
        <f>+Tabla1[[#This Row],[mto_devenga_06]]</f>
        <v>0</v>
      </c>
      <c r="DQ313" s="76">
        <f>+Tabla1[[#This Row],[mto_devenga_07]]</f>
        <v>0</v>
      </c>
      <c r="DR313" s="76">
        <f>+Tabla1[[#This Row],[mto_devenga_08]]</f>
        <v>0</v>
      </c>
      <c r="DS313" s="76">
        <f>+Tabla1[[#This Row],[mto_devenga_09]]</f>
        <v>1300.08</v>
      </c>
      <c r="DT313" s="76">
        <f>IFERROR(VLOOKUP(Tabla1[[#This Row],[COD SE]],PF_OCTUBRE,14,0),"0")</f>
        <v>1300.0800000000002</v>
      </c>
      <c r="DU313" s="76">
        <f>IFERROR(VLOOKUP(Tabla1[[#This Row],[COD SE]],PF_OCTUBRE,15,0),"0")</f>
        <v>1300.0800000000002</v>
      </c>
      <c r="DV313" s="76">
        <f>IFERROR(VLOOKUP(Tabla1[[#This Row],[COD SE]],PF_OCTUBRE,16,0),"0")</f>
        <v>0</v>
      </c>
      <c r="DW313" s="76">
        <f>+SUM(Tabla1[[#This Row],[EJECUTADO 01]:[PF DICIEMBRE
]])</f>
        <v>3900.24</v>
      </c>
      <c r="DX313" s="76">
        <f>IFERROR(VLOOKUP(Tabla1[[#This Row],[COD SE]],PF_OCTUBRE,18,0),"0")</f>
        <v>0</v>
      </c>
      <c r="DY313" s="76">
        <f>IFERROR(VLOOKUP(Tabla1[[#This Row],[COD SE]],PF_OCTUBRE,19,0),"0")</f>
        <v>457.76</v>
      </c>
      <c r="DZ313" s="76">
        <f>IFERROR(VLOOKUP(Tabla1[[#This Row],[COD SE]],PF_OCTUBRE,20,0),"0")</f>
        <v>457.76</v>
      </c>
      <c r="EA313" s="76">
        <f>+Tabla1[[#This Row],[TOTAL EJEC REAL]]+Tabla1[[#This Row],[SALDO FINAL]]</f>
        <v>4358</v>
      </c>
      <c r="EB313" s="76">
        <f>IFERROR(VLOOKUP(Tabla1[[#This Row],[COD SE]],PF_OCTUBRE,22,0),"0")</f>
        <v>457.76</v>
      </c>
      <c r="EC313" s="76">
        <f>+IFERROR(VLOOKUP(Tabla1[[#This Row],[COD SE]],SALDO_ESC_2,7,0),0)</f>
        <v>0</v>
      </c>
      <c r="ED313" s="76">
        <f>+IFERROR(VLOOKUP(Tabla1[[#This Row],[COD SE]],SALDO_ESC_3,7,0),0)</f>
        <v>457.76</v>
      </c>
      <c r="EE313" s="76">
        <f>+Tabla1[[#This Row],[mto_pim]]-Tabla1[[#This Row],[TRANSF ESC2 ]]</f>
        <v>4358</v>
      </c>
      <c r="EF313" s="76">
        <f>+Tabla1[[#This Row],[mto_pim]]-Tabla1[[#This Row],[TRANFS ESC 3 ]]</f>
        <v>3900.24</v>
      </c>
      <c r="EG313" s="76">
        <f>+IFERROR(VLOOKUP(Tabla1[[#This Row],[COD SE]],HISTORICO,4,0),0)</f>
        <v>0</v>
      </c>
      <c r="EH313" s="76">
        <f>+IFERROR(VLOOKUP(Tabla1[[#This Row],[COD SE]],HISTORICO,5,0),0)</f>
        <v>0</v>
      </c>
      <c r="EI313" s="76">
        <f>+IFERROR(VLOOKUP(Tabla1[[#This Row],[COD SE]],HISTORICO,6,0),0)</f>
        <v>0</v>
      </c>
      <c r="EJ313" s="76">
        <f>+IFERROR(VLOOKUP(Tabla1[[#This Row],[COD SE]],HISTORICO,7,0),0)</f>
        <v>0</v>
      </c>
      <c r="EK313" s="76">
        <f>+IFERROR(VLOOKUP(Tabla1[[#This Row],[COD SE]],HISTORICO,8,0),0)</f>
        <v>0</v>
      </c>
      <c r="EL313" s="76">
        <f>+IFERROR(VLOOKUP(Tabla1[[#This Row],[COD SE]],HISTORICO,9,0),0)</f>
        <v>0</v>
      </c>
      <c r="EM313" s="76">
        <f>+IFERROR(VLOOKUP(Tabla1[[#This Row],[COD SE]],HISTORICO,10,0),0)</f>
        <v>0</v>
      </c>
      <c r="EN313" s="76">
        <f>+IFERROR(VLOOKUP(Tabla1[[#This Row],[COD SE]],HISTORICO,11,0),0)</f>
        <v>0</v>
      </c>
      <c r="EO313" s="76">
        <f>+IFERROR(VLOOKUP(Tabla1[[#This Row],[COD SE]],HISTORICO,12,0),0)</f>
        <v>1300.0800000000002</v>
      </c>
      <c r="EP313" s="58">
        <f>+SUM(Tabla1[[#This Row],[EJECUTADO 01]:[EJECUTADO 03]])</f>
        <v>0</v>
      </c>
      <c r="EQ313" s="58">
        <f>+SUM(Tabla1[[#This Row],[EJECUTADO 04]:[EJECUTADO 06]])</f>
        <v>0</v>
      </c>
      <c r="ER313" s="58">
        <f>+SUM(Tabla1[[#This Row],[EJECUTADO 07]:[EJECUTADO 09]])</f>
        <v>1300.08</v>
      </c>
      <c r="ES313" s="58">
        <f>+SUM(Tabla1[[#This Row],[PF OCTUBRE]:[PF DICIEMBRE
]])</f>
        <v>2600.1600000000003</v>
      </c>
      <c r="ET313" s="58">
        <f>+SUM(Tabla1[[#This Row],[EJECUTADO 01]:[EJECUTADO 09]])</f>
        <v>1300.08</v>
      </c>
    </row>
    <row r="314" spans="1:150" x14ac:dyDescent="0.2">
      <c r="A314" s="369">
        <v>2025</v>
      </c>
      <c r="B314" s="369" t="s">
        <v>1969</v>
      </c>
      <c r="C314" s="369" t="s">
        <v>1970</v>
      </c>
      <c r="D314" s="369" t="s">
        <v>1971</v>
      </c>
      <c r="E314" s="369">
        <v>1650</v>
      </c>
      <c r="F314" s="369" t="s">
        <v>1601</v>
      </c>
      <c r="G314" s="369" t="s">
        <v>1999</v>
      </c>
      <c r="H314" s="369" t="s">
        <v>1606</v>
      </c>
      <c r="I314" s="369" t="s">
        <v>2000</v>
      </c>
      <c r="J314" s="369" t="s">
        <v>2069</v>
      </c>
      <c r="K314" s="369" t="s">
        <v>1975</v>
      </c>
      <c r="L314" s="369" t="s">
        <v>2034</v>
      </c>
      <c r="M314" s="369" t="s">
        <v>2035</v>
      </c>
      <c r="N314" s="369">
        <v>3</v>
      </c>
      <c r="O314" s="369" t="s">
        <v>2072</v>
      </c>
      <c r="P314" s="369" t="s">
        <v>2032</v>
      </c>
      <c r="Q314" s="369">
        <v>19</v>
      </c>
      <c r="R314" s="369">
        <v>0</v>
      </c>
      <c r="S314" s="369">
        <v>0</v>
      </c>
      <c r="T314" s="369">
        <v>0</v>
      </c>
      <c r="U314" s="369">
        <v>22</v>
      </c>
      <c r="V314" s="369" t="s">
        <v>1980</v>
      </c>
      <c r="W314" s="369" t="s">
        <v>1981</v>
      </c>
      <c r="X314" s="369" t="s">
        <v>1982</v>
      </c>
      <c r="Y314" s="369" t="s">
        <v>1983</v>
      </c>
      <c r="Z314" s="369" t="s">
        <v>1984</v>
      </c>
      <c r="AA314" s="369" t="s">
        <v>2004</v>
      </c>
      <c r="AB314" s="369" t="s">
        <v>1986</v>
      </c>
      <c r="AC314" s="369" t="s">
        <v>1656</v>
      </c>
      <c r="AD314" s="369" t="s">
        <v>1657</v>
      </c>
      <c r="AE314" s="369" t="s">
        <v>1660</v>
      </c>
      <c r="AF314" s="369" t="s">
        <v>1661</v>
      </c>
      <c r="AG314" s="369" t="s">
        <v>1663</v>
      </c>
      <c r="AH314" s="369">
        <v>0</v>
      </c>
      <c r="AI314" s="369">
        <v>37057</v>
      </c>
      <c r="AJ314" s="369">
        <v>37057</v>
      </c>
      <c r="AK314" s="370">
        <v>37057</v>
      </c>
      <c r="AL314" s="370">
        <v>37057</v>
      </c>
      <c r="AM314" s="370">
        <v>0</v>
      </c>
      <c r="AN314" s="370">
        <v>0</v>
      </c>
      <c r="AO314" s="370">
        <v>0</v>
      </c>
      <c r="AP314" s="370">
        <v>0</v>
      </c>
      <c r="AQ314" s="370">
        <v>0</v>
      </c>
      <c r="AR314" s="370">
        <v>0</v>
      </c>
      <c r="AS314" s="370">
        <v>0</v>
      </c>
      <c r="AT314" s="370">
        <v>0</v>
      </c>
      <c r="AU314" s="370">
        <v>9150</v>
      </c>
      <c r="AV314" s="370">
        <v>9150</v>
      </c>
      <c r="AW314" s="370">
        <v>0</v>
      </c>
      <c r="AX314" s="370">
        <v>0</v>
      </c>
      <c r="AY314" s="370">
        <v>0</v>
      </c>
      <c r="AZ314" s="370">
        <v>0</v>
      </c>
      <c r="BA314" s="370">
        <v>0</v>
      </c>
      <c r="BB314" s="370">
        <v>0</v>
      </c>
      <c r="BC314" s="370">
        <v>0</v>
      </c>
      <c r="BD314" s="370">
        <v>0</v>
      </c>
      <c r="BE314" s="370">
        <v>0</v>
      </c>
      <c r="BF314" s="370">
        <v>0</v>
      </c>
      <c r="BG314" s="370">
        <v>9150</v>
      </c>
      <c r="BH314" s="370">
        <v>9150</v>
      </c>
      <c r="BI314" s="370">
        <v>0</v>
      </c>
      <c r="BJ314" s="370">
        <v>0</v>
      </c>
      <c r="BK314" s="370">
        <v>0</v>
      </c>
      <c r="BL314" s="370">
        <v>0</v>
      </c>
      <c r="BM314" s="370">
        <v>0</v>
      </c>
      <c r="BN314" s="370">
        <v>0</v>
      </c>
      <c r="BO314" s="370">
        <v>0</v>
      </c>
      <c r="BP314" s="370">
        <v>0</v>
      </c>
      <c r="BQ314" s="370">
        <v>0</v>
      </c>
      <c r="BR314" s="370">
        <v>0</v>
      </c>
      <c r="BS314" s="370">
        <v>9150</v>
      </c>
      <c r="BT314" s="370">
        <v>8109.64</v>
      </c>
      <c r="BU314" s="370">
        <v>0</v>
      </c>
      <c r="BV314" s="370">
        <v>0</v>
      </c>
      <c r="BW314" s="370">
        <v>0</v>
      </c>
      <c r="BX314" s="370">
        <v>0</v>
      </c>
      <c r="BY314" s="370">
        <v>0</v>
      </c>
      <c r="BZ314" s="370">
        <v>0</v>
      </c>
      <c r="CA314" s="370">
        <v>0</v>
      </c>
      <c r="CB314" s="370">
        <v>0</v>
      </c>
      <c r="CC314" s="370">
        <v>0</v>
      </c>
      <c r="CD314" s="370">
        <v>0</v>
      </c>
      <c r="CE314" s="370">
        <v>9150</v>
      </c>
      <c r="CF314" s="370">
        <v>8109.64</v>
      </c>
      <c r="CG314" s="370">
        <v>0</v>
      </c>
      <c r="CH314" s="370">
        <v>0</v>
      </c>
      <c r="CI314" s="48" t="s">
        <v>1987</v>
      </c>
      <c r="CJ314" s="48" t="s">
        <v>1990</v>
      </c>
      <c r="CK314" s="48" t="s">
        <v>1990</v>
      </c>
      <c r="CL314" s="48" t="s">
        <v>2010</v>
      </c>
      <c r="CM314" s="48" t="s">
        <v>1990</v>
      </c>
      <c r="CN314" s="48" t="s">
        <v>1987</v>
      </c>
      <c r="CO314" s="10" t="str">
        <f t="shared" si="96"/>
        <v>2.1.1.13.1.2</v>
      </c>
      <c r="CP314" s="10" t="str">
        <f>+VLOOKUP(Tabla1[[#This Row],[ESPECÍFICA]],CLASIFICADOR_,2,0)</f>
        <v>2.1.1.13.1.2 - CONTRATO ADMINISTRATIVO DE SERVICIOS - TRANSITORIO</v>
      </c>
      <c r="CQ314" s="10" t="str">
        <f>+VLOOKUP(Tabla1[[#This Row],[ESPECÍFICA]],CLASIFICADOR_,3,0)</f>
        <v>01.CAS</v>
      </c>
      <c r="CR314" s="10" t="str">
        <f>+VLOOKUP(Tabla1[[#This Row],[ESPECÍFICA]],CLASIFICADOR_,4,0)</f>
        <v xml:space="preserve"> </v>
      </c>
      <c r="CS314" s="10">
        <f>+VLOOKUP(Tabla1[[#This Row],[ESPECÍFICA]],CLASIFICADOR_,5,0)</f>
        <v>0</v>
      </c>
      <c r="CT314" s="5" t="str">
        <f>+VLOOKUP(Tabla1[[#This Row],[ESPECÍFICA]],CLASIFICADOR_,6,0)</f>
        <v>N/R</v>
      </c>
      <c r="CU314" s="10" t="str">
        <f>+VLOOKUP(Tabla1[[#This Row],[ESPECÍFICA]],CLASIFICADOR_,7,0)</f>
        <v>N/R</v>
      </c>
      <c r="CV314" s="10">
        <f>+VLOOKUP(Tabla1[[#This Row],[ESPECÍFICA]],CLASIFICADOR_,8,0)</f>
        <v>0</v>
      </c>
      <c r="CW314" s="284" t="str">
        <f>+CONCATENATE("2.",Tabla1[[#This Row],[generica]])</f>
        <v>2.1.PERSONAL Y OBLIGACIONES SOCIALES</v>
      </c>
      <c r="CX314" s="10" t="str">
        <f t="shared" si="86"/>
        <v>0022-DETN</v>
      </c>
      <c r="CY314" s="5" t="str">
        <f t="shared" si="63"/>
        <v>0022-DETN ( OPI TEC NOR)</v>
      </c>
      <c r="CZ314">
        <f t="shared" si="87"/>
        <v>0</v>
      </c>
      <c r="DA314" s="113" t="str">
        <f>+CONCATENATE(Tabla1[[#This Row],[CC COMPLETO]],Tabla1[[#This Row],[ESPECÍFICA]])</f>
        <v>0022-DETN2.1.1.13.1.2</v>
      </c>
      <c r="DB314" s="11">
        <f t="shared" si="97"/>
        <v>18300</v>
      </c>
      <c r="DC314" s="11">
        <f t="shared" si="98"/>
        <v>18300</v>
      </c>
      <c r="DD314" s="11">
        <f t="shared" si="99"/>
        <v>17259.64</v>
      </c>
      <c r="DE314" s="11">
        <f t="shared" si="100"/>
        <v>0</v>
      </c>
      <c r="DF314" s="11">
        <f t="shared" si="101"/>
        <v>0</v>
      </c>
      <c r="DG314" s="11">
        <f t="shared" si="102"/>
        <v>18757</v>
      </c>
      <c r="DH314" s="11">
        <f t="shared" si="103"/>
        <v>18757</v>
      </c>
      <c r="DI314" s="12">
        <f t="shared" si="104"/>
        <v>0</v>
      </c>
      <c r="DJ314" s="77">
        <f>+SUM(Tabla1[[#This Row],[EJECUTADO 01]:[EJECUTADO 06]])</f>
        <v>0</v>
      </c>
      <c r="DK314" s="77">
        <f>+Tabla1[[#This Row],[mto_devenga_01]]</f>
        <v>0</v>
      </c>
      <c r="DL314" s="285">
        <f>+Tabla1[[#This Row],[mto_devenga_02]]</f>
        <v>0</v>
      </c>
      <c r="DM314" s="285">
        <f>+Tabla1[[#This Row],[mto_devenga_03]]</f>
        <v>0</v>
      </c>
      <c r="DN314" s="286">
        <f>+Tabla1[[#This Row],[mto_devenga_04]]</f>
        <v>0</v>
      </c>
      <c r="DO314" s="285">
        <f>+Tabla1[[#This Row],[mto_devenga_05]]</f>
        <v>0</v>
      </c>
      <c r="DP314" s="76">
        <f>+Tabla1[[#This Row],[mto_devenga_06]]</f>
        <v>0</v>
      </c>
      <c r="DQ314" s="76">
        <f>+Tabla1[[#This Row],[mto_devenga_07]]</f>
        <v>0</v>
      </c>
      <c r="DR314" s="76">
        <f>+Tabla1[[#This Row],[mto_devenga_08]]</f>
        <v>0</v>
      </c>
      <c r="DS314" s="76">
        <f>+Tabla1[[#This Row],[mto_devenga_09]]</f>
        <v>9150</v>
      </c>
      <c r="DT314" s="76">
        <f>IFERROR(VLOOKUP(Tabla1[[#This Row],[COD SE]],PF_OCTUBRE,14,0),"0")</f>
        <v>9150</v>
      </c>
      <c r="DU314" s="76">
        <f>IFERROR(VLOOKUP(Tabla1[[#This Row],[COD SE]],PF_OCTUBRE,15,0),"0")</f>
        <v>9150</v>
      </c>
      <c r="DV314" s="76">
        <f>IFERROR(VLOOKUP(Tabla1[[#This Row],[COD SE]],PF_OCTUBRE,16,0),"0")</f>
        <v>0</v>
      </c>
      <c r="DW314" s="76">
        <f>+SUM(Tabla1[[#This Row],[EJECUTADO 01]:[PF DICIEMBRE
]])</f>
        <v>27450</v>
      </c>
      <c r="DX314" s="76">
        <f>IFERROR(VLOOKUP(Tabla1[[#This Row],[COD SE]],PF_OCTUBRE,18,0),"0")</f>
        <v>0</v>
      </c>
      <c r="DY314" s="76">
        <f>IFERROR(VLOOKUP(Tabla1[[#This Row],[COD SE]],PF_OCTUBRE,19,0),"0")</f>
        <v>9607</v>
      </c>
      <c r="DZ314" s="76">
        <f>IFERROR(VLOOKUP(Tabla1[[#This Row],[COD SE]],PF_OCTUBRE,20,0),"0")</f>
        <v>9607</v>
      </c>
      <c r="EA314" s="76">
        <f>+Tabla1[[#This Row],[TOTAL EJEC REAL]]+Tabla1[[#This Row],[SALDO FINAL]]</f>
        <v>37057</v>
      </c>
      <c r="EB314" s="76">
        <f>IFERROR(VLOOKUP(Tabla1[[#This Row],[COD SE]],PF_OCTUBRE,22,0),"0")</f>
        <v>9607</v>
      </c>
      <c r="EC314" s="76">
        <f>+IFERROR(VLOOKUP(Tabla1[[#This Row],[COD SE]],SALDO_ESC_2,7,0),0)</f>
        <v>0</v>
      </c>
      <c r="ED314" s="76">
        <f>+IFERROR(VLOOKUP(Tabla1[[#This Row],[COD SE]],SALDO_ESC_3,7,0),0)</f>
        <v>9607</v>
      </c>
      <c r="EE314" s="76">
        <f>+Tabla1[[#This Row],[mto_pim]]-Tabla1[[#This Row],[TRANSF ESC2 ]]</f>
        <v>37057</v>
      </c>
      <c r="EF314" s="76">
        <f>+Tabla1[[#This Row],[mto_pim]]-Tabla1[[#This Row],[TRANFS ESC 3 ]]</f>
        <v>27450</v>
      </c>
      <c r="EG314" s="76">
        <f>+IFERROR(VLOOKUP(Tabla1[[#This Row],[COD SE]],HISTORICO,4,0),0)</f>
        <v>0</v>
      </c>
      <c r="EH314" s="76">
        <f>+IFERROR(VLOOKUP(Tabla1[[#This Row],[COD SE]],HISTORICO,5,0),0)</f>
        <v>0</v>
      </c>
      <c r="EI314" s="76">
        <f>+IFERROR(VLOOKUP(Tabla1[[#This Row],[COD SE]],HISTORICO,6,0),0)</f>
        <v>0</v>
      </c>
      <c r="EJ314" s="76">
        <f>+IFERROR(VLOOKUP(Tabla1[[#This Row],[COD SE]],HISTORICO,7,0),0)</f>
        <v>0</v>
      </c>
      <c r="EK314" s="76">
        <f>+IFERROR(VLOOKUP(Tabla1[[#This Row],[COD SE]],HISTORICO,8,0),0)</f>
        <v>0</v>
      </c>
      <c r="EL314" s="76">
        <f>+IFERROR(VLOOKUP(Tabla1[[#This Row],[COD SE]],HISTORICO,9,0),0)</f>
        <v>0</v>
      </c>
      <c r="EM314" s="76">
        <f>+IFERROR(VLOOKUP(Tabla1[[#This Row],[COD SE]],HISTORICO,10,0),0)</f>
        <v>0</v>
      </c>
      <c r="EN314" s="76">
        <f>+IFERROR(VLOOKUP(Tabla1[[#This Row],[COD SE]],HISTORICO,11,0),0)</f>
        <v>0</v>
      </c>
      <c r="EO314" s="76">
        <f>+IFERROR(VLOOKUP(Tabla1[[#This Row],[COD SE]],HISTORICO,12,0),0)</f>
        <v>9150</v>
      </c>
      <c r="EP314" s="58">
        <f>+SUM(Tabla1[[#This Row],[EJECUTADO 01]:[EJECUTADO 03]])</f>
        <v>0</v>
      </c>
      <c r="EQ314" s="58">
        <f>+SUM(Tabla1[[#This Row],[EJECUTADO 04]:[EJECUTADO 06]])</f>
        <v>0</v>
      </c>
      <c r="ER314" s="58">
        <f>+SUM(Tabla1[[#This Row],[EJECUTADO 07]:[EJECUTADO 09]])</f>
        <v>9150</v>
      </c>
      <c r="ES314" s="58">
        <f>+SUM(Tabla1[[#This Row],[PF OCTUBRE]:[PF DICIEMBRE
]])</f>
        <v>18300</v>
      </c>
      <c r="ET314" s="58">
        <f>+SUM(Tabla1[[#This Row],[EJECUTADO 01]:[EJECUTADO 09]])</f>
        <v>9150</v>
      </c>
    </row>
    <row r="315" spans="1:150" x14ac:dyDescent="0.2">
      <c r="A315" s="369">
        <v>2025</v>
      </c>
      <c r="B315" s="369" t="s">
        <v>1969</v>
      </c>
      <c r="C315" s="369" t="s">
        <v>1970</v>
      </c>
      <c r="D315" s="369" t="s">
        <v>1971</v>
      </c>
      <c r="E315" s="369">
        <v>1650</v>
      </c>
      <c r="F315" s="369" t="s">
        <v>1601</v>
      </c>
      <c r="G315" s="369" t="s">
        <v>1999</v>
      </c>
      <c r="H315" s="369" t="s">
        <v>1606</v>
      </c>
      <c r="I315" s="369" t="s">
        <v>2000</v>
      </c>
      <c r="J315" s="369" t="s">
        <v>2069</v>
      </c>
      <c r="K315" s="369" t="s">
        <v>1975</v>
      </c>
      <c r="L315" s="369" t="s">
        <v>2034</v>
      </c>
      <c r="M315" s="369" t="s">
        <v>2035</v>
      </c>
      <c r="N315" s="369">
        <v>3</v>
      </c>
      <c r="O315" s="369" t="s">
        <v>2072</v>
      </c>
      <c r="P315" s="369" t="s">
        <v>2032</v>
      </c>
      <c r="Q315" s="369">
        <v>19</v>
      </c>
      <c r="R315" s="369">
        <v>0</v>
      </c>
      <c r="S315" s="369">
        <v>0</v>
      </c>
      <c r="T315" s="369">
        <v>0</v>
      </c>
      <c r="U315" s="369">
        <v>22</v>
      </c>
      <c r="V315" s="369" t="s">
        <v>1980</v>
      </c>
      <c r="W315" s="369" t="s">
        <v>1981</v>
      </c>
      <c r="X315" s="369" t="s">
        <v>1982</v>
      </c>
      <c r="Y315" s="369" t="s">
        <v>1983</v>
      </c>
      <c r="Z315" s="369" t="s">
        <v>1984</v>
      </c>
      <c r="AA315" s="369" t="s">
        <v>2004</v>
      </c>
      <c r="AB315" s="369" t="s">
        <v>1986</v>
      </c>
      <c r="AC315" s="369" t="s">
        <v>1656</v>
      </c>
      <c r="AD315" s="369" t="s">
        <v>1657</v>
      </c>
      <c r="AE315" s="369" t="s">
        <v>1660</v>
      </c>
      <c r="AF315" s="369" t="s">
        <v>1661</v>
      </c>
      <c r="AG315" s="369" t="s">
        <v>1662</v>
      </c>
      <c r="AH315" s="369">
        <v>0</v>
      </c>
      <c r="AI315" s="369">
        <v>171284</v>
      </c>
      <c r="AJ315" s="369">
        <v>171284</v>
      </c>
      <c r="AK315" s="370">
        <v>171284</v>
      </c>
      <c r="AL315" s="370">
        <v>171284</v>
      </c>
      <c r="AM315" s="370">
        <v>0</v>
      </c>
      <c r="AN315" s="370">
        <v>0</v>
      </c>
      <c r="AO315" s="370">
        <v>0</v>
      </c>
      <c r="AP315" s="370">
        <v>0</v>
      </c>
      <c r="AQ315" s="370">
        <v>0</v>
      </c>
      <c r="AR315" s="370">
        <v>0</v>
      </c>
      <c r="AS315" s="370">
        <v>0</v>
      </c>
      <c r="AT315" s="370">
        <v>0</v>
      </c>
      <c r="AU315" s="370">
        <v>42820.1</v>
      </c>
      <c r="AV315" s="370">
        <v>42820.95</v>
      </c>
      <c r="AW315" s="370">
        <v>0</v>
      </c>
      <c r="AX315" s="370">
        <v>0</v>
      </c>
      <c r="AY315" s="370">
        <v>0</v>
      </c>
      <c r="AZ315" s="370">
        <v>0</v>
      </c>
      <c r="BA315" s="370">
        <v>0</v>
      </c>
      <c r="BB315" s="370">
        <v>0</v>
      </c>
      <c r="BC315" s="370">
        <v>0</v>
      </c>
      <c r="BD315" s="370">
        <v>0</v>
      </c>
      <c r="BE315" s="370">
        <v>0</v>
      </c>
      <c r="BF315" s="370">
        <v>0</v>
      </c>
      <c r="BG315" s="370">
        <v>42820.1</v>
      </c>
      <c r="BH315" s="370">
        <v>42820.95</v>
      </c>
      <c r="BI315" s="370">
        <v>0</v>
      </c>
      <c r="BJ315" s="370">
        <v>0</v>
      </c>
      <c r="BK315" s="370">
        <v>0</v>
      </c>
      <c r="BL315" s="370">
        <v>0</v>
      </c>
      <c r="BM315" s="370">
        <v>0</v>
      </c>
      <c r="BN315" s="370">
        <v>0</v>
      </c>
      <c r="BO315" s="370">
        <v>0</v>
      </c>
      <c r="BP315" s="370">
        <v>0</v>
      </c>
      <c r="BQ315" s="370">
        <v>0</v>
      </c>
      <c r="BR315" s="370">
        <v>0</v>
      </c>
      <c r="BS315" s="370">
        <v>42820.1</v>
      </c>
      <c r="BT315" s="370">
        <v>37689.449999999997</v>
      </c>
      <c r="BU315" s="370">
        <v>0</v>
      </c>
      <c r="BV315" s="370">
        <v>0</v>
      </c>
      <c r="BW315" s="370">
        <v>0</v>
      </c>
      <c r="BX315" s="370">
        <v>0</v>
      </c>
      <c r="BY315" s="370">
        <v>0</v>
      </c>
      <c r="BZ315" s="370">
        <v>0</v>
      </c>
      <c r="CA315" s="370">
        <v>0</v>
      </c>
      <c r="CB315" s="370">
        <v>0</v>
      </c>
      <c r="CC315" s="370">
        <v>0</v>
      </c>
      <c r="CD315" s="370">
        <v>0</v>
      </c>
      <c r="CE315" s="370">
        <v>42820.1</v>
      </c>
      <c r="CF315" s="370">
        <v>37689.449999999997</v>
      </c>
      <c r="CG315" s="370">
        <v>0</v>
      </c>
      <c r="CH315" s="370">
        <v>0</v>
      </c>
      <c r="CI315" s="48" t="s">
        <v>1987</v>
      </c>
      <c r="CJ315" s="48" t="s">
        <v>1990</v>
      </c>
      <c r="CK315" s="48" t="s">
        <v>1990</v>
      </c>
      <c r="CL315" s="48" t="s">
        <v>2010</v>
      </c>
      <c r="CM315" s="48" t="s">
        <v>1990</v>
      </c>
      <c r="CN315" s="48" t="s">
        <v>1990</v>
      </c>
      <c r="CO315" s="10" t="str">
        <f t="shared" si="96"/>
        <v>2.1.1.13.1.1</v>
      </c>
      <c r="CP315" s="10" t="str">
        <f>+VLOOKUP(Tabla1[[#This Row],[ESPECÍFICA]],CLASIFICADOR_,2,0)</f>
        <v>2.1.1.13.1.1 - CONTRATO ADMINISTRATIVO DE SERVICIOS - INDETERMINADO</v>
      </c>
      <c r="CQ315" s="10" t="str">
        <f>+VLOOKUP(Tabla1[[#This Row],[ESPECÍFICA]],CLASIFICADOR_,3,0)</f>
        <v>01.CAS</v>
      </c>
      <c r="CR315" s="10" t="str">
        <f>+VLOOKUP(Tabla1[[#This Row],[ESPECÍFICA]],CLASIFICADOR_,4,0)</f>
        <v xml:space="preserve"> </v>
      </c>
      <c r="CS315" s="10">
        <f>+VLOOKUP(Tabla1[[#This Row],[ESPECÍFICA]],CLASIFICADOR_,5,0)</f>
        <v>0</v>
      </c>
      <c r="CT315" s="5" t="str">
        <f>+VLOOKUP(Tabla1[[#This Row],[ESPECÍFICA]],CLASIFICADOR_,6,0)</f>
        <v>N/R</v>
      </c>
      <c r="CU315" s="10" t="str">
        <f>+VLOOKUP(Tabla1[[#This Row],[ESPECÍFICA]],CLASIFICADOR_,7,0)</f>
        <v>N/R</v>
      </c>
      <c r="CV315" s="10">
        <f>+VLOOKUP(Tabla1[[#This Row],[ESPECÍFICA]],CLASIFICADOR_,8,0)</f>
        <v>0</v>
      </c>
      <c r="CW315" s="284" t="str">
        <f>+CONCATENATE("2.",Tabla1[[#This Row],[generica]])</f>
        <v>2.1.PERSONAL Y OBLIGACIONES SOCIALES</v>
      </c>
      <c r="CX315" s="10" t="str">
        <f t="shared" si="86"/>
        <v>0022-DETN</v>
      </c>
      <c r="CY315" s="5" t="str">
        <f t="shared" si="63"/>
        <v>0022-DETN ( OPI TEC NOR)</v>
      </c>
      <c r="CZ315">
        <f t="shared" si="87"/>
        <v>0</v>
      </c>
      <c r="DA315" s="113" t="str">
        <f>+CONCATENATE(Tabla1[[#This Row],[CC COMPLETO]],Tabla1[[#This Row],[ESPECÍFICA]])</f>
        <v>0022-DETN2.1.1.13.1.1</v>
      </c>
      <c r="DB315" s="11">
        <f t="shared" si="97"/>
        <v>85641.049999999988</v>
      </c>
      <c r="DC315" s="11">
        <f t="shared" si="98"/>
        <v>85641.049999999988</v>
      </c>
      <c r="DD315" s="11">
        <f t="shared" si="99"/>
        <v>80509.549999999988</v>
      </c>
      <c r="DE315" s="11">
        <f t="shared" si="100"/>
        <v>0</v>
      </c>
      <c r="DF315" s="11">
        <f t="shared" si="101"/>
        <v>0</v>
      </c>
      <c r="DG315" s="11">
        <f t="shared" si="102"/>
        <v>85642.950000000012</v>
      </c>
      <c r="DH315" s="11">
        <f t="shared" si="103"/>
        <v>85642.950000000012</v>
      </c>
      <c r="DI315" s="12">
        <f t="shared" si="104"/>
        <v>0</v>
      </c>
      <c r="DJ315" s="77">
        <f>+SUM(Tabla1[[#This Row],[EJECUTADO 01]:[EJECUTADO 06]])</f>
        <v>0</v>
      </c>
      <c r="DK315" s="77">
        <f>+Tabla1[[#This Row],[mto_devenga_01]]</f>
        <v>0</v>
      </c>
      <c r="DL315" s="285">
        <f>+Tabla1[[#This Row],[mto_devenga_02]]</f>
        <v>0</v>
      </c>
      <c r="DM315" s="285">
        <f>+Tabla1[[#This Row],[mto_devenga_03]]</f>
        <v>0</v>
      </c>
      <c r="DN315" s="286">
        <f>+Tabla1[[#This Row],[mto_devenga_04]]</f>
        <v>0</v>
      </c>
      <c r="DO315" s="285">
        <f>+Tabla1[[#This Row],[mto_devenga_05]]</f>
        <v>0</v>
      </c>
      <c r="DP315" s="76">
        <f>+Tabla1[[#This Row],[mto_devenga_06]]</f>
        <v>0</v>
      </c>
      <c r="DQ315" s="76">
        <f>+Tabla1[[#This Row],[mto_devenga_07]]</f>
        <v>0</v>
      </c>
      <c r="DR315" s="76">
        <f>+Tabla1[[#This Row],[mto_devenga_08]]</f>
        <v>0</v>
      </c>
      <c r="DS315" s="76">
        <f>+Tabla1[[#This Row],[mto_devenga_09]]</f>
        <v>42820.1</v>
      </c>
      <c r="DT315" s="76">
        <f>IFERROR(VLOOKUP(Tabla1[[#This Row],[COD SE]],PF_OCTUBRE,14,0),"0")</f>
        <v>42820.950000000004</v>
      </c>
      <c r="DU315" s="76">
        <f>IFERROR(VLOOKUP(Tabla1[[#This Row],[COD SE]],PF_OCTUBRE,15,0),"0")</f>
        <v>42820.950000000004</v>
      </c>
      <c r="DV315" s="76">
        <f>IFERROR(VLOOKUP(Tabla1[[#This Row],[COD SE]],PF_OCTUBRE,16,0),"0")</f>
        <v>0</v>
      </c>
      <c r="DW315" s="76">
        <f>+SUM(Tabla1[[#This Row],[EJECUTADO 01]:[PF DICIEMBRE
]])</f>
        <v>128462</v>
      </c>
      <c r="DX315" s="76">
        <f>IFERROR(VLOOKUP(Tabla1[[#This Row],[COD SE]],PF_OCTUBRE,18,0),"0")</f>
        <v>0</v>
      </c>
      <c r="DY315" s="76">
        <f>IFERROR(VLOOKUP(Tabla1[[#This Row],[COD SE]],PF_OCTUBRE,19,0),"0")</f>
        <v>42822.000000000007</v>
      </c>
      <c r="DZ315" s="76">
        <f>IFERROR(VLOOKUP(Tabla1[[#This Row],[COD SE]],PF_OCTUBRE,20,0),"0")</f>
        <v>42822.000000000007</v>
      </c>
      <c r="EA315" s="76">
        <f>+Tabla1[[#This Row],[TOTAL EJEC REAL]]+Tabla1[[#This Row],[SALDO FINAL]]</f>
        <v>171284</v>
      </c>
      <c r="EB315" s="76">
        <f>IFERROR(VLOOKUP(Tabla1[[#This Row],[COD SE]],PF_OCTUBRE,22,0),"0")</f>
        <v>42822.000000000007</v>
      </c>
      <c r="EC315" s="76">
        <f>+IFERROR(VLOOKUP(Tabla1[[#This Row],[COD SE]],SALDO_ESC_2,7,0),0)</f>
        <v>0</v>
      </c>
      <c r="ED315" s="76">
        <f>+IFERROR(VLOOKUP(Tabla1[[#This Row],[COD SE]],SALDO_ESC_3,7,0),0)</f>
        <v>42822.000000000007</v>
      </c>
      <c r="EE315" s="76">
        <f>+Tabla1[[#This Row],[mto_pim]]-Tabla1[[#This Row],[TRANSF ESC2 ]]</f>
        <v>171284</v>
      </c>
      <c r="EF315" s="76">
        <f>+Tabla1[[#This Row],[mto_pim]]-Tabla1[[#This Row],[TRANFS ESC 3 ]]</f>
        <v>128462</v>
      </c>
      <c r="EG315" s="76">
        <f>+IFERROR(VLOOKUP(Tabla1[[#This Row],[COD SE]],HISTORICO,4,0),0)</f>
        <v>0</v>
      </c>
      <c r="EH315" s="76">
        <f>+IFERROR(VLOOKUP(Tabla1[[#This Row],[COD SE]],HISTORICO,5,0),0)</f>
        <v>0</v>
      </c>
      <c r="EI315" s="76">
        <f>+IFERROR(VLOOKUP(Tabla1[[#This Row],[COD SE]],HISTORICO,6,0),0)</f>
        <v>0</v>
      </c>
      <c r="EJ315" s="76">
        <f>+IFERROR(VLOOKUP(Tabla1[[#This Row],[COD SE]],HISTORICO,7,0),0)</f>
        <v>0</v>
      </c>
      <c r="EK315" s="76">
        <f>+IFERROR(VLOOKUP(Tabla1[[#This Row],[COD SE]],HISTORICO,8,0),0)</f>
        <v>0</v>
      </c>
      <c r="EL315" s="76">
        <f>+IFERROR(VLOOKUP(Tabla1[[#This Row],[COD SE]],HISTORICO,9,0),0)</f>
        <v>0</v>
      </c>
      <c r="EM315" s="76">
        <f>+IFERROR(VLOOKUP(Tabla1[[#This Row],[COD SE]],HISTORICO,10,0),0)</f>
        <v>0</v>
      </c>
      <c r="EN315" s="76">
        <f>+IFERROR(VLOOKUP(Tabla1[[#This Row],[COD SE]],HISTORICO,11,0),0)</f>
        <v>0</v>
      </c>
      <c r="EO315" s="76">
        <f>+IFERROR(VLOOKUP(Tabla1[[#This Row],[COD SE]],HISTORICO,12,0),0)</f>
        <v>42820.950000000004</v>
      </c>
      <c r="EP315" s="58">
        <f>+SUM(Tabla1[[#This Row],[EJECUTADO 01]:[EJECUTADO 03]])</f>
        <v>0</v>
      </c>
      <c r="EQ315" s="58">
        <f>+SUM(Tabla1[[#This Row],[EJECUTADO 04]:[EJECUTADO 06]])</f>
        <v>0</v>
      </c>
      <c r="ER315" s="58">
        <f>+SUM(Tabla1[[#This Row],[EJECUTADO 07]:[EJECUTADO 09]])</f>
        <v>42820.1</v>
      </c>
      <c r="ES315" s="58">
        <f>+SUM(Tabla1[[#This Row],[PF OCTUBRE]:[PF DICIEMBRE
]])</f>
        <v>85641.900000000009</v>
      </c>
      <c r="ET315" s="58">
        <f>+SUM(Tabla1[[#This Row],[EJECUTADO 01]:[EJECUTADO 09]])</f>
        <v>42820.1</v>
      </c>
    </row>
    <row r="316" spans="1:150" x14ac:dyDescent="0.2">
      <c r="A316" s="369">
        <v>2025</v>
      </c>
      <c r="B316" s="369" t="s">
        <v>1969</v>
      </c>
      <c r="C316" s="369" t="s">
        <v>1970</v>
      </c>
      <c r="D316" s="369" t="s">
        <v>1971</v>
      </c>
      <c r="E316" s="369">
        <v>1650</v>
      </c>
      <c r="F316" s="369" t="s">
        <v>1601</v>
      </c>
      <c r="G316" s="369" t="s">
        <v>1999</v>
      </c>
      <c r="H316" s="369" t="s">
        <v>1606</v>
      </c>
      <c r="I316" s="369" t="s">
        <v>2000</v>
      </c>
      <c r="J316" s="369" t="s">
        <v>2069</v>
      </c>
      <c r="K316" s="369" t="s">
        <v>1975</v>
      </c>
      <c r="L316" s="369" t="s">
        <v>2034</v>
      </c>
      <c r="M316" s="369" t="s">
        <v>2035</v>
      </c>
      <c r="N316" s="369">
        <v>3</v>
      </c>
      <c r="O316" s="369" t="s">
        <v>2072</v>
      </c>
      <c r="P316" s="369" t="s">
        <v>2032</v>
      </c>
      <c r="Q316" s="369">
        <v>19</v>
      </c>
      <c r="R316" s="369">
        <v>0</v>
      </c>
      <c r="S316" s="369">
        <v>0</v>
      </c>
      <c r="T316" s="369">
        <v>0</v>
      </c>
      <c r="U316" s="369">
        <v>22</v>
      </c>
      <c r="V316" s="369" t="s">
        <v>1980</v>
      </c>
      <c r="W316" s="369" t="s">
        <v>1981</v>
      </c>
      <c r="X316" s="369" t="s">
        <v>1982</v>
      </c>
      <c r="Y316" s="369" t="s">
        <v>1983</v>
      </c>
      <c r="Z316" s="369" t="s">
        <v>1984</v>
      </c>
      <c r="AA316" s="369" t="s">
        <v>2004</v>
      </c>
      <c r="AB316" s="369" t="s">
        <v>1986</v>
      </c>
      <c r="AC316" s="369" t="s">
        <v>1672</v>
      </c>
      <c r="AD316" s="369" t="s">
        <v>1673</v>
      </c>
      <c r="AE316" s="369" t="s">
        <v>1681</v>
      </c>
      <c r="AF316" s="369" t="s">
        <v>1682</v>
      </c>
      <c r="AG316" s="369" t="s">
        <v>1682</v>
      </c>
      <c r="AH316" s="369">
        <v>0</v>
      </c>
      <c r="AI316" s="369">
        <v>36000</v>
      </c>
      <c r="AJ316" s="369">
        <v>36000</v>
      </c>
      <c r="AK316" s="370">
        <v>36000</v>
      </c>
      <c r="AL316" s="370">
        <v>36000</v>
      </c>
      <c r="AM316" s="370">
        <v>0</v>
      </c>
      <c r="AN316" s="370">
        <v>0</v>
      </c>
      <c r="AO316" s="370">
        <v>0</v>
      </c>
      <c r="AP316" s="370">
        <v>0</v>
      </c>
      <c r="AQ316" s="370">
        <v>0</v>
      </c>
      <c r="AR316" s="370">
        <v>0</v>
      </c>
      <c r="AS316" s="370">
        <v>0</v>
      </c>
      <c r="AT316" s="370">
        <v>36000</v>
      </c>
      <c r="AU316" s="370">
        <v>0</v>
      </c>
      <c r="AV316" s="370">
        <v>0</v>
      </c>
      <c r="AW316" s="370">
        <v>0</v>
      </c>
      <c r="AX316" s="370">
        <v>0</v>
      </c>
      <c r="AY316" s="370">
        <v>0</v>
      </c>
      <c r="AZ316" s="370">
        <v>0</v>
      </c>
      <c r="BA316" s="370">
        <v>0</v>
      </c>
      <c r="BB316" s="370">
        <v>0</v>
      </c>
      <c r="BC316" s="370">
        <v>0</v>
      </c>
      <c r="BD316" s="370">
        <v>0</v>
      </c>
      <c r="BE316" s="370">
        <v>0</v>
      </c>
      <c r="BF316" s="370">
        <v>0</v>
      </c>
      <c r="BG316" s="370">
        <v>11880</v>
      </c>
      <c r="BH316" s="370">
        <v>0</v>
      </c>
      <c r="BI316" s="370">
        <v>0</v>
      </c>
      <c r="BJ316" s="370">
        <v>0</v>
      </c>
      <c r="BK316" s="370">
        <v>0</v>
      </c>
      <c r="BL316" s="370">
        <v>0</v>
      </c>
      <c r="BM316" s="370">
        <v>0</v>
      </c>
      <c r="BN316" s="370">
        <v>0</v>
      </c>
      <c r="BO316" s="370">
        <v>0</v>
      </c>
      <c r="BP316" s="370">
        <v>0</v>
      </c>
      <c r="BQ316" s="370">
        <v>0</v>
      </c>
      <c r="BR316" s="370">
        <v>0</v>
      </c>
      <c r="BS316" s="370">
        <v>0</v>
      </c>
      <c r="BT316" s="370">
        <v>11880</v>
      </c>
      <c r="BU316" s="370">
        <v>0</v>
      </c>
      <c r="BV316" s="370">
        <v>0</v>
      </c>
      <c r="BW316" s="370">
        <v>0</v>
      </c>
      <c r="BX316" s="370">
        <v>0</v>
      </c>
      <c r="BY316" s="370">
        <v>0</v>
      </c>
      <c r="BZ316" s="370">
        <v>0</v>
      </c>
      <c r="CA316" s="370">
        <v>0</v>
      </c>
      <c r="CB316" s="370">
        <v>0</v>
      </c>
      <c r="CC316" s="370">
        <v>0</v>
      </c>
      <c r="CD316" s="370">
        <v>11880</v>
      </c>
      <c r="CE316" s="370">
        <v>0</v>
      </c>
      <c r="CF316" s="370">
        <v>0</v>
      </c>
      <c r="CG316" s="370">
        <v>0</v>
      </c>
      <c r="CH316" s="370">
        <v>0</v>
      </c>
      <c r="CI316" s="48" t="s">
        <v>1987</v>
      </c>
      <c r="CJ316" s="48" t="s">
        <v>1991</v>
      </c>
      <c r="CK316" s="48" t="s">
        <v>1987</v>
      </c>
      <c r="CL316" s="48" t="s">
        <v>2005</v>
      </c>
      <c r="CM316" s="48" t="s">
        <v>1990</v>
      </c>
      <c r="CN316" s="48" t="s">
        <v>1990</v>
      </c>
      <c r="CO316" s="10" t="str">
        <f>+CONCATENATE(CI316,".",CJ316,".",CK316,".",CL316,".",CM316,".",CN316)</f>
        <v>2.3.2.9.1.1</v>
      </c>
      <c r="CP316" s="10" t="str">
        <f>+VLOOKUP(Tabla1[[#This Row],[ESPECÍFICA]],CLASIFICADOR_,2,0)</f>
        <v>2.3.2.9.1.1 - LOCACIÓN DE SERVICIOS REALIZADOS POR PERSONA NATURAL</v>
      </c>
      <c r="CQ316" s="10" t="str">
        <f>+VLOOKUP(Tabla1[[#This Row],[ESPECÍFICA]],CLASIFICADOR_,3,0)</f>
        <v>2.3.2.9 - LOCACIÓN DE SERVICIOS REALIZADOS POR PERSONA NATURAL</v>
      </c>
      <c r="CR316" s="10" t="str">
        <f>+VLOOKUP(Tabla1[[#This Row],[ESPECÍFICA]],CLASIFICADOR_,4,0)</f>
        <v xml:space="preserve"> </v>
      </c>
      <c r="CS316" s="10">
        <f>+VLOOKUP(Tabla1[[#This Row],[ESPECÍFICA]],CLASIFICADOR_,5,0)</f>
        <v>0</v>
      </c>
      <c r="CT316" s="5" t="str">
        <f>+VLOOKUP(Tabla1[[#This Row],[ESPECÍFICA]],CLASIFICADOR_,6,0)</f>
        <v>N/R</v>
      </c>
      <c r="CU316" s="10" t="str">
        <f>+VLOOKUP(Tabla1[[#This Row],[ESPECÍFICA]],CLASIFICADOR_,7,0)</f>
        <v>N/R</v>
      </c>
      <c r="CV316" s="10">
        <f>+VLOOKUP(Tabla1[[#This Row],[ESPECÍFICA]],CLASIFICADOR_,8,0)</f>
        <v>0</v>
      </c>
      <c r="CW316" s="284" t="str">
        <f>+CONCATENATE("2.",Tabla1[[#This Row],[generica]])</f>
        <v>2.3.BIENES Y SERVICIOS</v>
      </c>
      <c r="CX316" s="10" t="str">
        <f t="shared" ref="CX316:CX321" si="105">+VLOOKUP(U316,CC_COMPLETO,2,0)</f>
        <v>0022-DETN</v>
      </c>
      <c r="CY316" s="5" t="str">
        <f t="shared" ref="CY316:CY321" si="106">+VLOOKUP(U316,CC_COMPLETO,3,0)</f>
        <v>0022-DETN ( OPI TEC NOR)</v>
      </c>
      <c r="CZ316">
        <f t="shared" ref="CZ316:CZ321" si="107">+VLOOKUP(U316,CC_COMPLETO,4,0)</f>
        <v>0</v>
      </c>
      <c r="DA316" s="5" t="str">
        <f>+CONCATENATE(Tabla1[[#This Row],[CC COMPLETO]],Tabla1[[#This Row],[ESPECÍFICA]])</f>
        <v>0022-DETN2.3.2.9.1.1</v>
      </c>
      <c r="DB316" s="11">
        <f>SUM(AM316:AX316)</f>
        <v>36000</v>
      </c>
      <c r="DC316" s="11">
        <f>+SUM(AY316:BJ316)</f>
        <v>11880</v>
      </c>
      <c r="DD316" s="11">
        <f>+SUM(BK316:BV316)</f>
        <v>11880</v>
      </c>
      <c r="DE316" s="11">
        <f>+AJ316-AK316</f>
        <v>0</v>
      </c>
      <c r="DF316" s="11">
        <f>+AK316-AL316</f>
        <v>0</v>
      </c>
      <c r="DG316" s="11">
        <f>+AL316-DC316</f>
        <v>24120</v>
      </c>
      <c r="DH316" s="11">
        <f>+AJ316-DC316</f>
        <v>24120</v>
      </c>
      <c r="DI316" s="12">
        <f>+IFERROR((DC316/AH316),0)</f>
        <v>0</v>
      </c>
      <c r="DJ316" s="77">
        <f>+SUM(Tabla1[[#This Row],[EJECUTADO 01]:[EJECUTADO 06]])</f>
        <v>0</v>
      </c>
      <c r="DK316" s="77">
        <f>+Tabla1[[#This Row],[mto_devenga_01]]</f>
        <v>0</v>
      </c>
      <c r="DL316" s="285">
        <f>+Tabla1[[#This Row],[mto_devenga_02]]</f>
        <v>0</v>
      </c>
      <c r="DM316" s="285">
        <f>+Tabla1[[#This Row],[mto_devenga_03]]</f>
        <v>0</v>
      </c>
      <c r="DN316" s="286">
        <f>+Tabla1[[#This Row],[mto_devenga_04]]</f>
        <v>0</v>
      </c>
      <c r="DO316" s="285">
        <f>+Tabla1[[#This Row],[mto_devenga_05]]</f>
        <v>0</v>
      </c>
      <c r="DP316" s="76">
        <f>+Tabla1[[#This Row],[mto_devenga_06]]</f>
        <v>0</v>
      </c>
      <c r="DQ316" s="76">
        <f>+Tabla1[[#This Row],[mto_devenga_07]]</f>
        <v>0</v>
      </c>
      <c r="DR316" s="76">
        <f>+Tabla1[[#This Row],[mto_devenga_08]]</f>
        <v>0</v>
      </c>
      <c r="DS316" s="76">
        <f>+Tabla1[[#This Row],[mto_devenga_09]]</f>
        <v>11880</v>
      </c>
      <c r="DT316" s="76">
        <f>IFERROR(VLOOKUP(Tabla1[[#This Row],[COD SE]],PF_OCTUBRE,14,0),"0")</f>
        <v>11880</v>
      </c>
      <c r="DU316" s="76">
        <f>IFERROR(VLOOKUP(Tabla1[[#This Row],[COD SE]],PF_OCTUBRE,15,0),"0")</f>
        <v>12240</v>
      </c>
      <c r="DV316" s="76">
        <f>IFERROR(VLOOKUP(Tabla1[[#This Row],[COD SE]],PF_OCTUBRE,16,0),"0")</f>
        <v>0</v>
      </c>
      <c r="DW316" s="76">
        <f>+SUM(Tabla1[[#This Row],[EJECUTADO 01]:[PF DICIEMBRE
]])</f>
        <v>36000</v>
      </c>
      <c r="DX316" s="76">
        <f>IFERROR(VLOOKUP(Tabla1[[#This Row],[COD SE]],PF_OCTUBRE,18,0),"0")</f>
        <v>0</v>
      </c>
      <c r="DY316" s="76">
        <f>IFERROR(VLOOKUP(Tabla1[[#This Row],[COD SE]],PF_OCTUBRE,19,0),"0")</f>
        <v>0</v>
      </c>
      <c r="DZ316" s="76">
        <f>IFERROR(VLOOKUP(Tabla1[[#This Row],[COD SE]],PF_OCTUBRE,20,0),"0")</f>
        <v>0</v>
      </c>
      <c r="EA316" s="76">
        <f>+Tabla1[[#This Row],[TOTAL EJEC REAL]]+Tabla1[[#This Row],[SALDO FINAL]]</f>
        <v>36000</v>
      </c>
      <c r="EB316" s="76">
        <f>IFERROR(VLOOKUP(Tabla1[[#This Row],[COD SE]],PF_OCTUBRE,22,0),"0")</f>
        <v>0</v>
      </c>
      <c r="EC316" s="76">
        <f>+IFERROR(VLOOKUP(Tabla1[[#This Row],[COD SE]],SALDO_ESC_2,7,0),0)</f>
        <v>0</v>
      </c>
      <c r="ED316" s="76">
        <f>+IFERROR(VLOOKUP(Tabla1[[#This Row],[COD SE]],SALDO_ESC_3,7,0),0)</f>
        <v>0</v>
      </c>
      <c r="EE316" s="76">
        <f>+Tabla1[[#This Row],[mto_pim]]-Tabla1[[#This Row],[TRANSF ESC2 ]]</f>
        <v>36000</v>
      </c>
      <c r="EF316" s="76">
        <f>+Tabla1[[#This Row],[mto_pim]]-Tabla1[[#This Row],[TRANFS ESC 3 ]]</f>
        <v>36000</v>
      </c>
      <c r="EG316" s="76">
        <f>+IFERROR(VLOOKUP(Tabla1[[#This Row],[COD SE]],HISTORICO,4,0),0)</f>
        <v>0</v>
      </c>
      <c r="EH316" s="76">
        <f>+IFERROR(VLOOKUP(Tabla1[[#This Row],[COD SE]],HISTORICO,5,0),0)</f>
        <v>0</v>
      </c>
      <c r="EI316" s="76">
        <f>+IFERROR(VLOOKUP(Tabla1[[#This Row],[COD SE]],HISTORICO,6,0),0)</f>
        <v>0</v>
      </c>
      <c r="EJ316" s="76">
        <f>+IFERROR(VLOOKUP(Tabla1[[#This Row],[COD SE]],HISTORICO,7,0),0)</f>
        <v>0</v>
      </c>
      <c r="EK316" s="76">
        <f>+IFERROR(VLOOKUP(Tabla1[[#This Row],[COD SE]],HISTORICO,8,0),0)</f>
        <v>0</v>
      </c>
      <c r="EL316" s="76">
        <f>+IFERROR(VLOOKUP(Tabla1[[#This Row],[COD SE]],HISTORICO,9,0),0)</f>
        <v>0</v>
      </c>
      <c r="EM316" s="76">
        <f>+IFERROR(VLOOKUP(Tabla1[[#This Row],[COD SE]],HISTORICO,10,0),0)</f>
        <v>0</v>
      </c>
      <c r="EN316" s="76">
        <f>+IFERROR(VLOOKUP(Tabla1[[#This Row],[COD SE]],HISTORICO,11,0),0)</f>
        <v>0</v>
      </c>
      <c r="EO316" s="76">
        <f>+IFERROR(VLOOKUP(Tabla1[[#This Row],[COD SE]],HISTORICO,12,0),0)</f>
        <v>12000</v>
      </c>
      <c r="EP316" s="58">
        <f>+SUM(Tabla1[[#This Row],[EJECUTADO 01]:[EJECUTADO 03]])</f>
        <v>0</v>
      </c>
      <c r="EQ316" s="58">
        <f>+SUM(Tabla1[[#This Row],[EJECUTADO 04]:[EJECUTADO 06]])</f>
        <v>0</v>
      </c>
      <c r="ER316" s="58">
        <f>+SUM(Tabla1[[#This Row],[EJECUTADO 07]:[EJECUTADO 09]])</f>
        <v>11880</v>
      </c>
      <c r="ES316" s="58">
        <f>+SUM(Tabla1[[#This Row],[PF OCTUBRE]:[PF DICIEMBRE
]])</f>
        <v>24120</v>
      </c>
      <c r="ET316" s="58">
        <f>+SUM(Tabla1[[#This Row],[EJECUTADO 01]:[EJECUTADO 09]])</f>
        <v>11880</v>
      </c>
    </row>
    <row r="317" spans="1:150" x14ac:dyDescent="0.2">
      <c r="A317" s="369">
        <v>2025</v>
      </c>
      <c r="B317" s="369" t="s">
        <v>1969</v>
      </c>
      <c r="C317" s="369" t="s">
        <v>1970</v>
      </c>
      <c r="D317" s="369" t="s">
        <v>1971</v>
      </c>
      <c r="E317" s="369">
        <v>1650</v>
      </c>
      <c r="F317" s="369" t="s">
        <v>1601</v>
      </c>
      <c r="G317" s="369" t="s">
        <v>1999</v>
      </c>
      <c r="H317" s="369" t="s">
        <v>1606</v>
      </c>
      <c r="I317" s="369" t="s">
        <v>2000</v>
      </c>
      <c r="J317" s="369" t="s">
        <v>2073</v>
      </c>
      <c r="K317" s="369" t="s">
        <v>1975</v>
      </c>
      <c r="L317" s="369" t="s">
        <v>2034</v>
      </c>
      <c r="M317" s="369" t="s">
        <v>2035</v>
      </c>
      <c r="N317" s="369">
        <v>1</v>
      </c>
      <c r="O317" s="369" t="s">
        <v>2074</v>
      </c>
      <c r="P317" s="369" t="s">
        <v>2032</v>
      </c>
      <c r="Q317" s="369">
        <v>5</v>
      </c>
      <c r="R317" s="369">
        <v>0</v>
      </c>
      <c r="S317" s="369">
        <v>0</v>
      </c>
      <c r="T317" s="369">
        <v>0</v>
      </c>
      <c r="U317" s="369">
        <v>18</v>
      </c>
      <c r="V317" s="369" t="s">
        <v>1980</v>
      </c>
      <c r="W317" s="369" t="s">
        <v>1981</v>
      </c>
      <c r="X317" s="369" t="s">
        <v>1982</v>
      </c>
      <c r="Y317" s="369" t="s">
        <v>1983</v>
      </c>
      <c r="Z317" s="369" t="s">
        <v>1984</v>
      </c>
      <c r="AA317" s="369" t="s">
        <v>2004</v>
      </c>
      <c r="AB317" s="369" t="s">
        <v>1986</v>
      </c>
      <c r="AC317" s="369" t="s">
        <v>1656</v>
      </c>
      <c r="AD317" s="369" t="s">
        <v>1657</v>
      </c>
      <c r="AE317" s="369" t="s">
        <v>1660</v>
      </c>
      <c r="AF317" s="369" t="s">
        <v>1661</v>
      </c>
      <c r="AG317" s="369" t="s">
        <v>1662</v>
      </c>
      <c r="AH317" s="369">
        <v>0</v>
      </c>
      <c r="AI317" s="369">
        <v>160228</v>
      </c>
      <c r="AJ317" s="369">
        <v>160228</v>
      </c>
      <c r="AK317" s="370">
        <v>160228</v>
      </c>
      <c r="AL317" s="370">
        <v>160228</v>
      </c>
      <c r="AM317" s="370">
        <v>0</v>
      </c>
      <c r="AN317" s="370">
        <v>0</v>
      </c>
      <c r="AO317" s="370">
        <v>0</v>
      </c>
      <c r="AP317" s="370">
        <v>0</v>
      </c>
      <c r="AQ317" s="370">
        <v>0</v>
      </c>
      <c r="AR317" s="370">
        <v>0</v>
      </c>
      <c r="AS317" s="370">
        <v>0</v>
      </c>
      <c r="AT317" s="370">
        <v>0</v>
      </c>
      <c r="AU317" s="370">
        <v>27727.59</v>
      </c>
      <c r="AV317" s="370">
        <v>27690.28</v>
      </c>
      <c r="AW317" s="370">
        <v>0</v>
      </c>
      <c r="AX317" s="370">
        <v>0</v>
      </c>
      <c r="AY317" s="370">
        <v>0</v>
      </c>
      <c r="AZ317" s="370">
        <v>0</v>
      </c>
      <c r="BA317" s="370">
        <v>0</v>
      </c>
      <c r="BB317" s="370">
        <v>0</v>
      </c>
      <c r="BC317" s="370">
        <v>0</v>
      </c>
      <c r="BD317" s="370">
        <v>0</v>
      </c>
      <c r="BE317" s="370">
        <v>0</v>
      </c>
      <c r="BF317" s="370">
        <v>0</v>
      </c>
      <c r="BG317" s="370">
        <v>27727.59</v>
      </c>
      <c r="BH317" s="370">
        <v>27690.28</v>
      </c>
      <c r="BI317" s="370">
        <v>0</v>
      </c>
      <c r="BJ317" s="370">
        <v>0</v>
      </c>
      <c r="BK317" s="370">
        <v>0</v>
      </c>
      <c r="BL317" s="370">
        <v>0</v>
      </c>
      <c r="BM317" s="370">
        <v>0</v>
      </c>
      <c r="BN317" s="370">
        <v>0</v>
      </c>
      <c r="BO317" s="370">
        <v>0</v>
      </c>
      <c r="BP317" s="370">
        <v>0</v>
      </c>
      <c r="BQ317" s="370">
        <v>0</v>
      </c>
      <c r="BR317" s="370">
        <v>0</v>
      </c>
      <c r="BS317" s="370">
        <v>27727.59</v>
      </c>
      <c r="BT317" s="370">
        <v>25283.83</v>
      </c>
      <c r="BU317" s="370">
        <v>0</v>
      </c>
      <c r="BV317" s="370">
        <v>0</v>
      </c>
      <c r="BW317" s="370">
        <v>0</v>
      </c>
      <c r="BX317" s="370">
        <v>0</v>
      </c>
      <c r="BY317" s="370">
        <v>0</v>
      </c>
      <c r="BZ317" s="370">
        <v>0</v>
      </c>
      <c r="CA317" s="370">
        <v>0</v>
      </c>
      <c r="CB317" s="370">
        <v>0</v>
      </c>
      <c r="CC317" s="370">
        <v>0</v>
      </c>
      <c r="CD317" s="370">
        <v>0</v>
      </c>
      <c r="CE317" s="370">
        <v>27727.59</v>
      </c>
      <c r="CF317" s="370">
        <v>25283.83</v>
      </c>
      <c r="CG317" s="370">
        <v>0</v>
      </c>
      <c r="CH317" s="370">
        <v>0</v>
      </c>
      <c r="CI317" s="48" t="s">
        <v>1987</v>
      </c>
      <c r="CJ317" s="48" t="s">
        <v>1990</v>
      </c>
      <c r="CK317" s="48" t="s">
        <v>1990</v>
      </c>
      <c r="CL317" s="48" t="s">
        <v>2010</v>
      </c>
      <c r="CM317" s="48" t="s">
        <v>1990</v>
      </c>
      <c r="CN317" s="48" t="s">
        <v>1990</v>
      </c>
      <c r="CO317" s="10" t="str">
        <f>+CONCATENATE(CI317,".",CJ317,".",CK317,".",CL317,".",CM317,".",CN317)</f>
        <v>2.1.1.13.1.1</v>
      </c>
      <c r="CP317" s="10" t="str">
        <f>+VLOOKUP(Tabla1[[#This Row],[ESPECÍFICA]],CLASIFICADOR_,2,0)</f>
        <v>2.1.1.13.1.1 - CONTRATO ADMINISTRATIVO DE SERVICIOS - INDETERMINADO</v>
      </c>
      <c r="CQ317" s="10" t="str">
        <f>+VLOOKUP(Tabla1[[#This Row],[ESPECÍFICA]],CLASIFICADOR_,3,0)</f>
        <v>01.CAS</v>
      </c>
      <c r="CR317" s="10" t="str">
        <f>+VLOOKUP(Tabla1[[#This Row],[ESPECÍFICA]],CLASIFICADOR_,4,0)</f>
        <v xml:space="preserve"> </v>
      </c>
      <c r="CS317" s="10">
        <f>+VLOOKUP(Tabla1[[#This Row],[ESPECÍFICA]],CLASIFICADOR_,5,0)</f>
        <v>0</v>
      </c>
      <c r="CT317" s="5" t="str">
        <f>+VLOOKUP(Tabla1[[#This Row],[ESPECÍFICA]],CLASIFICADOR_,6,0)</f>
        <v>N/R</v>
      </c>
      <c r="CU317" s="10" t="str">
        <f>+VLOOKUP(Tabla1[[#This Row],[ESPECÍFICA]],CLASIFICADOR_,7,0)</f>
        <v>N/R</v>
      </c>
      <c r="CV317" s="10">
        <f>+VLOOKUP(Tabla1[[#This Row],[ESPECÍFICA]],CLASIFICADOR_,8,0)</f>
        <v>0</v>
      </c>
      <c r="CW317" s="284" t="str">
        <f>+CONCATENATE("2.",Tabla1[[#This Row],[generica]])</f>
        <v>2.1.PERSONAL Y OBLIGACIONES SOCIALES</v>
      </c>
      <c r="CX317" s="10" t="str">
        <f t="shared" si="105"/>
        <v>0018-DCEME</v>
      </c>
      <c r="CY317" s="5" t="str">
        <f t="shared" si="106"/>
        <v>0018-DCEME (C X ENCARGO)</v>
      </c>
      <c r="CZ317">
        <f t="shared" si="107"/>
        <v>0</v>
      </c>
      <c r="DA317" s="5" t="str">
        <f>+CONCATENATE(Tabla1[[#This Row],[CC COMPLETO]],Tabla1[[#This Row],[ESPECÍFICA]])</f>
        <v>0018-DCEME2.1.1.13.1.1</v>
      </c>
      <c r="DB317" s="11">
        <f>SUM(AM317:AX317)</f>
        <v>55417.869999999995</v>
      </c>
      <c r="DC317" s="11">
        <f>+SUM(AY317:BJ317)</f>
        <v>55417.869999999995</v>
      </c>
      <c r="DD317" s="11">
        <f>+SUM(BK317:BV317)</f>
        <v>53011.42</v>
      </c>
      <c r="DE317" s="11">
        <f>+AJ317-AK317</f>
        <v>0</v>
      </c>
      <c r="DF317" s="11">
        <f>+AK317-AL317</f>
        <v>0</v>
      </c>
      <c r="DG317" s="11">
        <f>+AL317-DC317</f>
        <v>104810.13</v>
      </c>
      <c r="DH317" s="11">
        <f>+AJ317-DC317</f>
        <v>104810.13</v>
      </c>
      <c r="DI317" s="12">
        <f>+IFERROR((DC317/AH317),0)</f>
        <v>0</v>
      </c>
      <c r="DJ317" s="77">
        <f>+SUM(Tabla1[[#This Row],[EJECUTADO 01]:[EJECUTADO 06]])</f>
        <v>0</v>
      </c>
      <c r="DK317" s="77">
        <f>+Tabla1[[#This Row],[mto_devenga_01]]</f>
        <v>0</v>
      </c>
      <c r="DL317" s="285">
        <f>+Tabla1[[#This Row],[mto_devenga_02]]</f>
        <v>0</v>
      </c>
      <c r="DM317" s="285">
        <f>+Tabla1[[#This Row],[mto_devenga_03]]</f>
        <v>0</v>
      </c>
      <c r="DN317" s="286">
        <f>+Tabla1[[#This Row],[mto_devenga_04]]</f>
        <v>0</v>
      </c>
      <c r="DO317" s="285">
        <f>+Tabla1[[#This Row],[mto_devenga_05]]</f>
        <v>0</v>
      </c>
      <c r="DP317" s="76">
        <f>+Tabla1[[#This Row],[mto_devenga_06]]</f>
        <v>0</v>
      </c>
      <c r="DQ317" s="76">
        <f>+Tabla1[[#This Row],[mto_devenga_07]]</f>
        <v>0</v>
      </c>
      <c r="DR317" s="76">
        <f>+Tabla1[[#This Row],[mto_devenga_08]]</f>
        <v>0</v>
      </c>
      <c r="DS317" s="76">
        <f>+Tabla1[[#This Row],[mto_devenga_09]]</f>
        <v>27727.59</v>
      </c>
      <c r="DT317" s="76">
        <f>IFERROR(VLOOKUP(Tabla1[[#This Row],[COD SE]],PF_OCTUBRE,14,0),"0")</f>
        <v>27792.57</v>
      </c>
      <c r="DU317" s="76">
        <f>IFERROR(VLOOKUP(Tabla1[[#This Row],[COD SE]],PF_OCTUBRE,15,0),"0")</f>
        <v>27792.57</v>
      </c>
      <c r="DV317" s="76">
        <f>IFERROR(VLOOKUP(Tabla1[[#This Row],[COD SE]],PF_OCTUBRE,16,0),"0")</f>
        <v>76850.290000000008</v>
      </c>
      <c r="DW317" s="76">
        <f>+SUM(Tabla1[[#This Row],[EJECUTADO 01]:[PF DICIEMBRE
]])</f>
        <v>160163.02000000002</v>
      </c>
      <c r="DX317" s="76">
        <f>IFERROR(VLOOKUP(Tabla1[[#This Row],[COD SE]],PF_OCTUBRE,18,0),"0")</f>
        <v>0</v>
      </c>
      <c r="DY317" s="76">
        <f>IFERROR(VLOOKUP(Tabla1[[#This Row],[COD SE]],PF_OCTUBRE,19,0),"0")</f>
        <v>64.979999999999563</v>
      </c>
      <c r="DZ317" s="76">
        <f>IFERROR(VLOOKUP(Tabla1[[#This Row],[COD SE]],PF_OCTUBRE,20,0),"0")</f>
        <v>64.979999999999563</v>
      </c>
      <c r="EA317" s="76">
        <f>+Tabla1[[#This Row],[TOTAL EJEC REAL]]+Tabla1[[#This Row],[SALDO FINAL]]</f>
        <v>160228.00000000003</v>
      </c>
      <c r="EB317" s="76">
        <f>IFERROR(VLOOKUP(Tabla1[[#This Row],[COD SE]],PF_OCTUBRE,22,0),"0")</f>
        <v>76915.27</v>
      </c>
      <c r="EC317" s="76">
        <f>+IFERROR(VLOOKUP(Tabla1[[#This Row],[COD SE]],SALDO_ESC_2,7,0),0)</f>
        <v>0</v>
      </c>
      <c r="ED317" s="76">
        <f>+IFERROR(VLOOKUP(Tabla1[[#This Row],[COD SE]],SALDO_ESC_3,7,0),0)</f>
        <v>64.979999999999563</v>
      </c>
      <c r="EE317" s="76">
        <f>+Tabla1[[#This Row],[mto_pim]]-Tabla1[[#This Row],[TRANSF ESC2 ]]</f>
        <v>160228</v>
      </c>
      <c r="EF317" s="76">
        <f>+Tabla1[[#This Row],[mto_pim]]-Tabla1[[#This Row],[TRANFS ESC 3 ]]</f>
        <v>160163.01999999999</v>
      </c>
      <c r="EG317" s="76">
        <f>+IFERROR(VLOOKUP(Tabla1[[#This Row],[COD SE]],HISTORICO,4,0),0)</f>
        <v>0</v>
      </c>
      <c r="EH317" s="76">
        <f>+IFERROR(VLOOKUP(Tabla1[[#This Row],[COD SE]],HISTORICO,5,0),0)</f>
        <v>0</v>
      </c>
      <c r="EI317" s="76">
        <f>+IFERROR(VLOOKUP(Tabla1[[#This Row],[COD SE]],HISTORICO,6,0),0)</f>
        <v>0</v>
      </c>
      <c r="EJ317" s="76">
        <f>+IFERROR(VLOOKUP(Tabla1[[#This Row],[COD SE]],HISTORICO,7,0),0)</f>
        <v>0</v>
      </c>
      <c r="EK317" s="76">
        <f>+IFERROR(VLOOKUP(Tabla1[[#This Row],[COD SE]],HISTORICO,8,0),0)</f>
        <v>0</v>
      </c>
      <c r="EL317" s="76">
        <f>+IFERROR(VLOOKUP(Tabla1[[#This Row],[COD SE]],HISTORICO,9,0),0)</f>
        <v>0</v>
      </c>
      <c r="EM317" s="76">
        <f>+IFERROR(VLOOKUP(Tabla1[[#This Row],[COD SE]],HISTORICO,10,0),0)</f>
        <v>0</v>
      </c>
      <c r="EN317" s="76">
        <f>+IFERROR(VLOOKUP(Tabla1[[#This Row],[COD SE]],HISTORICO,11,0),0)</f>
        <v>0</v>
      </c>
      <c r="EO317" s="76">
        <f>+IFERROR(VLOOKUP(Tabla1[[#This Row],[COD SE]],HISTORICO,12,0),0)</f>
        <v>27792.57</v>
      </c>
      <c r="EP317" s="58">
        <f>+SUM(Tabla1[[#This Row],[EJECUTADO 01]:[EJECUTADO 03]])</f>
        <v>0</v>
      </c>
      <c r="EQ317" s="58">
        <f>+SUM(Tabla1[[#This Row],[EJECUTADO 04]:[EJECUTADO 06]])</f>
        <v>0</v>
      </c>
      <c r="ER317" s="58">
        <f>+SUM(Tabla1[[#This Row],[EJECUTADO 07]:[EJECUTADO 09]])</f>
        <v>27727.59</v>
      </c>
      <c r="ES317" s="58">
        <f>+SUM(Tabla1[[#This Row],[PF OCTUBRE]:[PF DICIEMBRE
]])</f>
        <v>132435.43</v>
      </c>
      <c r="ET317" s="58">
        <f>+SUM(Tabla1[[#This Row],[EJECUTADO 01]:[EJECUTADO 09]])</f>
        <v>27727.59</v>
      </c>
    </row>
    <row r="318" spans="1:150" x14ac:dyDescent="0.2">
      <c r="A318" s="369">
        <v>2025</v>
      </c>
      <c r="B318" s="369" t="s">
        <v>1969</v>
      </c>
      <c r="C318" s="369" t="s">
        <v>1970</v>
      </c>
      <c r="D318" s="369" t="s">
        <v>1971</v>
      </c>
      <c r="E318" s="369">
        <v>1650</v>
      </c>
      <c r="F318" s="369" t="s">
        <v>1601</v>
      </c>
      <c r="G318" s="369" t="s">
        <v>1999</v>
      </c>
      <c r="H318" s="369" t="s">
        <v>1606</v>
      </c>
      <c r="I318" s="369" t="s">
        <v>2000</v>
      </c>
      <c r="J318" s="369" t="s">
        <v>2073</v>
      </c>
      <c r="K318" s="369" t="s">
        <v>1975</v>
      </c>
      <c r="L318" s="369" t="s">
        <v>2034</v>
      </c>
      <c r="M318" s="369" t="s">
        <v>2035</v>
      </c>
      <c r="N318" s="369">
        <v>1</v>
      </c>
      <c r="O318" s="369" t="s">
        <v>2074</v>
      </c>
      <c r="P318" s="369" t="s">
        <v>2032</v>
      </c>
      <c r="Q318" s="369">
        <v>5</v>
      </c>
      <c r="R318" s="369">
        <v>0</v>
      </c>
      <c r="S318" s="369">
        <v>0</v>
      </c>
      <c r="T318" s="369">
        <v>0</v>
      </c>
      <c r="U318" s="369">
        <v>18</v>
      </c>
      <c r="V318" s="369" t="s">
        <v>1980</v>
      </c>
      <c r="W318" s="369" t="s">
        <v>1981</v>
      </c>
      <c r="X318" s="369" t="s">
        <v>1982</v>
      </c>
      <c r="Y318" s="369" t="s">
        <v>1983</v>
      </c>
      <c r="Z318" s="369" t="s">
        <v>1984</v>
      </c>
      <c r="AA318" s="369" t="s">
        <v>2004</v>
      </c>
      <c r="AB318" s="369" t="s">
        <v>1986</v>
      </c>
      <c r="AC318" s="369" t="s">
        <v>1656</v>
      </c>
      <c r="AD318" s="369" t="s">
        <v>1657</v>
      </c>
      <c r="AE318" s="369" t="s">
        <v>1664</v>
      </c>
      <c r="AF318" s="369" t="s">
        <v>1665</v>
      </c>
      <c r="AG318" s="369" t="s">
        <v>1667</v>
      </c>
      <c r="AH318" s="369">
        <v>0</v>
      </c>
      <c r="AI318" s="369">
        <v>1500</v>
      </c>
      <c r="AJ318" s="369">
        <v>1500</v>
      </c>
      <c r="AK318" s="370">
        <v>1500</v>
      </c>
      <c r="AL318" s="370">
        <v>1500</v>
      </c>
      <c r="AM318" s="370">
        <v>0</v>
      </c>
      <c r="AN318" s="370">
        <v>0</v>
      </c>
      <c r="AO318" s="370">
        <v>0</v>
      </c>
      <c r="AP318" s="370">
        <v>0</v>
      </c>
      <c r="AQ318" s="370">
        <v>0</v>
      </c>
      <c r="AR318" s="370">
        <v>0</v>
      </c>
      <c r="AS318" s="370">
        <v>0</v>
      </c>
      <c r="AT318" s="370">
        <v>0</v>
      </c>
      <c r="AU318" s="370">
        <v>0</v>
      </c>
      <c r="AV318" s="370">
        <v>0</v>
      </c>
      <c r="AW318" s="370">
        <v>0</v>
      </c>
      <c r="AX318" s="370">
        <v>0</v>
      </c>
      <c r="AY318" s="370">
        <v>0</v>
      </c>
      <c r="AZ318" s="370">
        <v>0</v>
      </c>
      <c r="BA318" s="370">
        <v>0</v>
      </c>
      <c r="BB318" s="370">
        <v>0</v>
      </c>
      <c r="BC318" s="370">
        <v>0</v>
      </c>
      <c r="BD318" s="370">
        <v>0</v>
      </c>
      <c r="BE318" s="370">
        <v>0</v>
      </c>
      <c r="BF318" s="370">
        <v>0</v>
      </c>
      <c r="BG318" s="370">
        <v>0</v>
      </c>
      <c r="BH318" s="370">
        <v>0</v>
      </c>
      <c r="BI318" s="370">
        <v>0</v>
      </c>
      <c r="BJ318" s="370">
        <v>0</v>
      </c>
      <c r="BK318" s="370">
        <v>0</v>
      </c>
      <c r="BL318" s="370">
        <v>0</v>
      </c>
      <c r="BM318" s="370">
        <v>0</v>
      </c>
      <c r="BN318" s="370">
        <v>0</v>
      </c>
      <c r="BO318" s="370">
        <v>0</v>
      </c>
      <c r="BP318" s="370">
        <v>0</v>
      </c>
      <c r="BQ318" s="370">
        <v>0</v>
      </c>
      <c r="BR318" s="370">
        <v>0</v>
      </c>
      <c r="BS318" s="370">
        <v>0</v>
      </c>
      <c r="BT318" s="370">
        <v>0</v>
      </c>
      <c r="BU318" s="370">
        <v>0</v>
      </c>
      <c r="BV318" s="370">
        <v>0</v>
      </c>
      <c r="BW318" s="370">
        <v>0</v>
      </c>
      <c r="BX318" s="370">
        <v>0</v>
      </c>
      <c r="BY318" s="370">
        <v>0</v>
      </c>
      <c r="BZ318" s="370">
        <v>0</v>
      </c>
      <c r="CA318" s="370">
        <v>0</v>
      </c>
      <c r="CB318" s="370">
        <v>0</v>
      </c>
      <c r="CC318" s="370">
        <v>0</v>
      </c>
      <c r="CD318" s="370">
        <v>0</v>
      </c>
      <c r="CE318" s="370">
        <v>0</v>
      </c>
      <c r="CF318" s="370">
        <v>0</v>
      </c>
      <c r="CG318" s="370">
        <v>0</v>
      </c>
      <c r="CH318" s="370">
        <v>0</v>
      </c>
      <c r="CI318" s="48" t="s">
        <v>1987</v>
      </c>
      <c r="CJ318" s="48" t="s">
        <v>1990</v>
      </c>
      <c r="CK318" s="48" t="s">
        <v>1990</v>
      </c>
      <c r="CL318" s="48" t="s">
        <v>2005</v>
      </c>
      <c r="CM318" s="48" t="s">
        <v>1990</v>
      </c>
      <c r="CN318" s="48" t="s">
        <v>1993</v>
      </c>
      <c r="CO318" s="10" t="str">
        <f t="shared" ref="CO318:CO319" si="108">+CONCATENATE(CI318,".",CJ318,".",CK318,".",CL318,".",CM318,".",CN318)</f>
        <v>2.1.1.9.1.4</v>
      </c>
      <c r="CP318" s="10" t="str">
        <f>+VLOOKUP(Tabla1[[#This Row],[ESPECÍFICA]],CLASIFICADOR_,2,0)</f>
        <v>2.1.1.9.1.4 - AGUINALDOS DE CONTRATO ADMINISTRATIVO DE SERVICIOS</v>
      </c>
      <c r="CQ318" s="10" t="str">
        <f>+VLOOKUP(Tabla1[[#This Row],[ESPECÍFICA]],CLASIFICADOR_,3,0)</f>
        <v>01.CAS</v>
      </c>
      <c r="CR318" s="10" t="str">
        <f>+VLOOKUP(Tabla1[[#This Row],[ESPECÍFICA]],CLASIFICADOR_,4,0)</f>
        <v xml:space="preserve"> </v>
      </c>
      <c r="CS318" s="10">
        <f>+VLOOKUP(Tabla1[[#This Row],[ESPECÍFICA]],CLASIFICADOR_,5,0)</f>
        <v>0</v>
      </c>
      <c r="CT318" s="5" t="str">
        <f>+VLOOKUP(Tabla1[[#This Row],[ESPECÍFICA]],CLASIFICADOR_,6,0)</f>
        <v>N/R</v>
      </c>
      <c r="CU318" s="10" t="str">
        <f>+VLOOKUP(Tabla1[[#This Row],[ESPECÍFICA]],CLASIFICADOR_,7,0)</f>
        <v>N/R</v>
      </c>
      <c r="CV318" s="10">
        <f>+VLOOKUP(Tabla1[[#This Row],[ESPECÍFICA]],CLASIFICADOR_,8,0)</f>
        <v>0</v>
      </c>
      <c r="CW318" s="284" t="str">
        <f>+CONCATENATE("2.",Tabla1[[#This Row],[generica]])</f>
        <v>2.1.PERSONAL Y OBLIGACIONES SOCIALES</v>
      </c>
      <c r="CX318" s="10" t="str">
        <f t="shared" si="105"/>
        <v>0018-DCEME</v>
      </c>
      <c r="CY318" s="5" t="str">
        <f t="shared" si="106"/>
        <v>0018-DCEME (C X ENCARGO)</v>
      </c>
      <c r="CZ318">
        <f t="shared" si="107"/>
        <v>0</v>
      </c>
      <c r="DA318" s="5" t="str">
        <f>+CONCATENATE(Tabla1[[#This Row],[CC COMPLETO]],Tabla1[[#This Row],[ESPECÍFICA]])</f>
        <v>0018-DCEME2.1.1.9.1.4</v>
      </c>
      <c r="DB318" s="11">
        <f t="shared" ref="DB318:DB319" si="109">SUM(AM318:AX318)</f>
        <v>0</v>
      </c>
      <c r="DC318" s="11">
        <f t="shared" ref="DC318:DC319" si="110">+SUM(AY318:BJ318)</f>
        <v>0</v>
      </c>
      <c r="DD318" s="11">
        <f t="shared" ref="DD318:DD319" si="111">+SUM(BK318:BV318)</f>
        <v>0</v>
      </c>
      <c r="DE318" s="11">
        <f t="shared" ref="DE318:DE319" si="112">+AJ318-AK318</f>
        <v>0</v>
      </c>
      <c r="DF318" s="11">
        <f t="shared" ref="DF318:DF319" si="113">+AK318-AL318</f>
        <v>0</v>
      </c>
      <c r="DG318" s="11">
        <f t="shared" ref="DG318:DG319" si="114">+AL318-DC318</f>
        <v>1500</v>
      </c>
      <c r="DH318" s="11">
        <f t="shared" ref="DH318:DH319" si="115">+AJ318-DC318</f>
        <v>1500</v>
      </c>
      <c r="DI318" s="12">
        <f t="shared" ref="DI318:DI319" si="116">+IFERROR((DC318/AH318),0)</f>
        <v>0</v>
      </c>
      <c r="DJ318" s="77">
        <f>+SUM(Tabla1[[#This Row],[EJECUTADO 01]:[EJECUTADO 06]])</f>
        <v>0</v>
      </c>
      <c r="DK318" s="77">
        <f>+Tabla1[[#This Row],[mto_devenga_01]]</f>
        <v>0</v>
      </c>
      <c r="DL318" s="285">
        <f>+Tabla1[[#This Row],[mto_devenga_02]]</f>
        <v>0</v>
      </c>
      <c r="DM318" s="285">
        <f>+Tabla1[[#This Row],[mto_devenga_03]]</f>
        <v>0</v>
      </c>
      <c r="DN318" s="286">
        <f>+Tabla1[[#This Row],[mto_devenga_04]]</f>
        <v>0</v>
      </c>
      <c r="DO318" s="285">
        <f>+Tabla1[[#This Row],[mto_devenga_05]]</f>
        <v>0</v>
      </c>
      <c r="DP318" s="76">
        <f>+Tabla1[[#This Row],[mto_devenga_06]]</f>
        <v>0</v>
      </c>
      <c r="DQ318" s="76">
        <f>+Tabla1[[#This Row],[mto_devenga_07]]</f>
        <v>0</v>
      </c>
      <c r="DR318" s="76">
        <f>+Tabla1[[#This Row],[mto_devenga_08]]</f>
        <v>0</v>
      </c>
      <c r="DS318" s="76">
        <f>+Tabla1[[#This Row],[mto_devenga_09]]</f>
        <v>0</v>
      </c>
      <c r="DT318" s="76">
        <f>IFERROR(VLOOKUP(Tabla1[[#This Row],[COD SE]],PF_OCTUBRE,14,0),"0")</f>
        <v>0</v>
      </c>
      <c r="DU318" s="76">
        <f>IFERROR(VLOOKUP(Tabla1[[#This Row],[COD SE]],PF_OCTUBRE,15,0),"0")</f>
        <v>0</v>
      </c>
      <c r="DV318" s="76">
        <f>IFERROR(VLOOKUP(Tabla1[[#This Row],[COD SE]],PF_OCTUBRE,16,0),"0")</f>
        <v>1500</v>
      </c>
      <c r="DW318" s="76">
        <f>+SUM(Tabla1[[#This Row],[EJECUTADO 01]:[PF DICIEMBRE
]])</f>
        <v>1500</v>
      </c>
      <c r="DX318" s="76">
        <f>IFERROR(VLOOKUP(Tabla1[[#This Row],[COD SE]],PF_OCTUBRE,18,0),"0")</f>
        <v>0</v>
      </c>
      <c r="DY318" s="76">
        <f>IFERROR(VLOOKUP(Tabla1[[#This Row],[COD SE]],PF_OCTUBRE,19,0),"0")</f>
        <v>0</v>
      </c>
      <c r="DZ318" s="76">
        <f>IFERROR(VLOOKUP(Tabla1[[#This Row],[COD SE]],PF_OCTUBRE,20,0),"0")</f>
        <v>0</v>
      </c>
      <c r="EA318" s="76">
        <f>+Tabla1[[#This Row],[TOTAL EJEC REAL]]+Tabla1[[#This Row],[SALDO FINAL]]</f>
        <v>1500</v>
      </c>
      <c r="EB318" s="76">
        <f>IFERROR(VLOOKUP(Tabla1[[#This Row],[COD SE]],PF_OCTUBRE,22,0),"0")</f>
        <v>1500</v>
      </c>
      <c r="EC318" s="76">
        <f>+IFERROR(VLOOKUP(Tabla1[[#This Row],[COD SE]],SALDO_ESC_2,7,0),0)</f>
        <v>0</v>
      </c>
      <c r="ED318" s="76">
        <f>+IFERROR(VLOOKUP(Tabla1[[#This Row],[COD SE]],SALDO_ESC_3,7,0),0)</f>
        <v>0</v>
      </c>
      <c r="EE318" s="76">
        <f>+Tabla1[[#This Row],[mto_pim]]-Tabla1[[#This Row],[TRANSF ESC2 ]]</f>
        <v>1500</v>
      </c>
      <c r="EF318" s="76">
        <f>+Tabla1[[#This Row],[mto_pim]]-Tabla1[[#This Row],[TRANFS ESC 3 ]]</f>
        <v>1500</v>
      </c>
      <c r="EG318" s="76">
        <f>+IFERROR(VLOOKUP(Tabla1[[#This Row],[COD SE]],HISTORICO,4,0),0)</f>
        <v>0</v>
      </c>
      <c r="EH318" s="76">
        <f>+IFERROR(VLOOKUP(Tabla1[[#This Row],[COD SE]],HISTORICO,5,0),0)</f>
        <v>0</v>
      </c>
      <c r="EI318" s="76">
        <f>+IFERROR(VLOOKUP(Tabla1[[#This Row],[COD SE]],HISTORICO,6,0),0)</f>
        <v>0</v>
      </c>
      <c r="EJ318" s="76">
        <f>+IFERROR(VLOOKUP(Tabla1[[#This Row],[COD SE]],HISTORICO,7,0),0)</f>
        <v>0</v>
      </c>
      <c r="EK318" s="76">
        <f>+IFERROR(VLOOKUP(Tabla1[[#This Row],[COD SE]],HISTORICO,8,0),0)</f>
        <v>0</v>
      </c>
      <c r="EL318" s="76">
        <f>+IFERROR(VLOOKUP(Tabla1[[#This Row],[COD SE]],HISTORICO,9,0),0)</f>
        <v>0</v>
      </c>
      <c r="EM318" s="76">
        <f>+IFERROR(VLOOKUP(Tabla1[[#This Row],[COD SE]],HISTORICO,10,0),0)</f>
        <v>0</v>
      </c>
      <c r="EN318" s="76">
        <f>+IFERROR(VLOOKUP(Tabla1[[#This Row],[COD SE]],HISTORICO,11,0),0)</f>
        <v>0</v>
      </c>
      <c r="EO318" s="76">
        <f>+IFERROR(VLOOKUP(Tabla1[[#This Row],[COD SE]],HISTORICO,12,0),0)</f>
        <v>0</v>
      </c>
      <c r="EP318" s="58">
        <f>+SUM(Tabla1[[#This Row],[EJECUTADO 01]:[EJECUTADO 03]])</f>
        <v>0</v>
      </c>
      <c r="EQ318" s="58">
        <f>+SUM(Tabla1[[#This Row],[EJECUTADO 04]:[EJECUTADO 06]])</f>
        <v>0</v>
      </c>
      <c r="ER318" s="58">
        <f>+SUM(Tabla1[[#This Row],[EJECUTADO 07]:[EJECUTADO 09]])</f>
        <v>0</v>
      </c>
      <c r="ES318" s="58">
        <f>+SUM(Tabla1[[#This Row],[PF OCTUBRE]:[PF DICIEMBRE
]])</f>
        <v>1500</v>
      </c>
      <c r="ET318" s="58">
        <f>+SUM(Tabla1[[#This Row],[EJECUTADO 01]:[EJECUTADO 09]])</f>
        <v>0</v>
      </c>
    </row>
    <row r="319" spans="1:150" x14ac:dyDescent="0.2">
      <c r="A319" s="369">
        <v>2025</v>
      </c>
      <c r="B319" s="369" t="s">
        <v>1969</v>
      </c>
      <c r="C319" s="369" t="s">
        <v>1970</v>
      </c>
      <c r="D319" s="369" t="s">
        <v>1971</v>
      </c>
      <c r="E319" s="369">
        <v>1650</v>
      </c>
      <c r="F319" s="369" t="s">
        <v>1601</v>
      </c>
      <c r="G319" s="369" t="s">
        <v>1999</v>
      </c>
      <c r="H319" s="369" t="s">
        <v>1606</v>
      </c>
      <c r="I319" s="369" t="s">
        <v>2000</v>
      </c>
      <c r="J319" s="369" t="s">
        <v>2073</v>
      </c>
      <c r="K319" s="369" t="s">
        <v>1975</v>
      </c>
      <c r="L319" s="369" t="s">
        <v>2034</v>
      </c>
      <c r="M319" s="369" t="s">
        <v>2035</v>
      </c>
      <c r="N319" s="369">
        <v>1</v>
      </c>
      <c r="O319" s="369" t="s">
        <v>2074</v>
      </c>
      <c r="P319" s="369" t="s">
        <v>2032</v>
      </c>
      <c r="Q319" s="369">
        <v>5</v>
      </c>
      <c r="R319" s="369">
        <v>0</v>
      </c>
      <c r="S319" s="369">
        <v>0</v>
      </c>
      <c r="T319" s="369">
        <v>0</v>
      </c>
      <c r="U319" s="369">
        <v>18</v>
      </c>
      <c r="V319" s="369" t="s">
        <v>1980</v>
      </c>
      <c r="W319" s="369" t="s">
        <v>1981</v>
      </c>
      <c r="X319" s="369" t="s">
        <v>1982</v>
      </c>
      <c r="Y319" s="369" t="s">
        <v>1983</v>
      </c>
      <c r="Z319" s="369" t="s">
        <v>1984</v>
      </c>
      <c r="AA319" s="369" t="s">
        <v>2004</v>
      </c>
      <c r="AB319" s="369" t="s">
        <v>1986</v>
      </c>
      <c r="AC319" s="369" t="s">
        <v>1656</v>
      </c>
      <c r="AD319" s="369" t="s">
        <v>1668</v>
      </c>
      <c r="AE319" s="369" t="s">
        <v>1669</v>
      </c>
      <c r="AF319" s="369" t="s">
        <v>1669</v>
      </c>
      <c r="AG319" s="369" t="s">
        <v>1671</v>
      </c>
      <c r="AH319" s="369">
        <v>0</v>
      </c>
      <c r="AI319" s="369">
        <v>4334</v>
      </c>
      <c r="AJ319" s="369">
        <v>4334</v>
      </c>
      <c r="AK319" s="370">
        <v>4334</v>
      </c>
      <c r="AL319" s="370">
        <v>4334</v>
      </c>
      <c r="AM319" s="370">
        <v>0</v>
      </c>
      <c r="AN319" s="370">
        <v>0</v>
      </c>
      <c r="AO319" s="370">
        <v>0</v>
      </c>
      <c r="AP319" s="370">
        <v>0</v>
      </c>
      <c r="AQ319" s="370">
        <v>0</v>
      </c>
      <c r="AR319" s="370">
        <v>0</v>
      </c>
      <c r="AS319" s="370">
        <v>0</v>
      </c>
      <c r="AT319" s="370">
        <v>0</v>
      </c>
      <c r="AU319" s="370">
        <v>866.72</v>
      </c>
      <c r="AV319" s="370">
        <v>866.72</v>
      </c>
      <c r="AW319" s="370">
        <v>0</v>
      </c>
      <c r="AX319" s="370">
        <v>0</v>
      </c>
      <c r="AY319" s="370">
        <v>0</v>
      </c>
      <c r="AZ319" s="370">
        <v>0</v>
      </c>
      <c r="BA319" s="370">
        <v>0</v>
      </c>
      <c r="BB319" s="370">
        <v>0</v>
      </c>
      <c r="BC319" s="370">
        <v>0</v>
      </c>
      <c r="BD319" s="370">
        <v>0</v>
      </c>
      <c r="BE319" s="370">
        <v>0</v>
      </c>
      <c r="BF319" s="370">
        <v>0</v>
      </c>
      <c r="BG319" s="370">
        <v>866.72</v>
      </c>
      <c r="BH319" s="370">
        <v>866.72</v>
      </c>
      <c r="BI319" s="370">
        <v>0</v>
      </c>
      <c r="BJ319" s="370">
        <v>0</v>
      </c>
      <c r="BK319" s="370">
        <v>0</v>
      </c>
      <c r="BL319" s="370">
        <v>0</v>
      </c>
      <c r="BM319" s="370">
        <v>0</v>
      </c>
      <c r="BN319" s="370">
        <v>0</v>
      </c>
      <c r="BO319" s="370">
        <v>0</v>
      </c>
      <c r="BP319" s="370">
        <v>0</v>
      </c>
      <c r="BQ319" s="370">
        <v>0</v>
      </c>
      <c r="BR319" s="370">
        <v>0</v>
      </c>
      <c r="BS319" s="370">
        <v>866.72</v>
      </c>
      <c r="BT319" s="370">
        <v>866.72</v>
      </c>
      <c r="BU319" s="370">
        <v>0</v>
      </c>
      <c r="BV319" s="370">
        <v>0</v>
      </c>
      <c r="BW319" s="370">
        <v>0</v>
      </c>
      <c r="BX319" s="370">
        <v>0</v>
      </c>
      <c r="BY319" s="370">
        <v>0</v>
      </c>
      <c r="BZ319" s="370">
        <v>0</v>
      </c>
      <c r="CA319" s="370">
        <v>0</v>
      </c>
      <c r="CB319" s="370">
        <v>0</v>
      </c>
      <c r="CC319" s="370">
        <v>0</v>
      </c>
      <c r="CD319" s="370">
        <v>0</v>
      </c>
      <c r="CE319" s="370">
        <v>866.72</v>
      </c>
      <c r="CF319" s="370">
        <v>866.72</v>
      </c>
      <c r="CG319" s="370">
        <v>0</v>
      </c>
      <c r="CH319" s="370">
        <v>0</v>
      </c>
      <c r="CI319" s="48" t="s">
        <v>1987</v>
      </c>
      <c r="CJ319" s="48" t="s">
        <v>1990</v>
      </c>
      <c r="CK319" s="48" t="s">
        <v>1991</v>
      </c>
      <c r="CL319" s="48" t="s">
        <v>1990</v>
      </c>
      <c r="CM319" s="48" t="s">
        <v>1990</v>
      </c>
      <c r="CN319" s="48" t="s">
        <v>2014</v>
      </c>
      <c r="CO319" s="10" t="str">
        <f t="shared" si="108"/>
        <v>2.1.3.1.1.15</v>
      </c>
      <c r="CP319" s="10" t="str">
        <f>+VLOOKUP(Tabla1[[#This Row],[ESPECÍFICA]],CLASIFICADOR_,2,0)</f>
        <v>2.1.3.1.1.15 - CONTRIBUCIONES A ESSALUD DE CONTRATO ADMINISTRATIVO DE SERVICIOS</v>
      </c>
      <c r="CQ319" s="10" t="str">
        <f>+VLOOKUP(Tabla1[[#This Row],[ESPECÍFICA]],CLASIFICADOR_,3,0)</f>
        <v>01.CAS</v>
      </c>
      <c r="CR319" s="10" t="str">
        <f>+VLOOKUP(Tabla1[[#This Row],[ESPECÍFICA]],CLASIFICADOR_,4,0)</f>
        <v xml:space="preserve"> </v>
      </c>
      <c r="CS319" s="10">
        <f>+VLOOKUP(Tabla1[[#This Row],[ESPECÍFICA]],CLASIFICADOR_,5,0)</f>
        <v>0</v>
      </c>
      <c r="CT319" s="5" t="str">
        <f>+VLOOKUP(Tabla1[[#This Row],[ESPECÍFICA]],CLASIFICADOR_,6,0)</f>
        <v>N/R</v>
      </c>
      <c r="CU319" s="10" t="str">
        <f>+VLOOKUP(Tabla1[[#This Row],[ESPECÍFICA]],CLASIFICADOR_,7,0)</f>
        <v>N/R</v>
      </c>
      <c r="CV319" s="10">
        <f>+VLOOKUP(Tabla1[[#This Row],[ESPECÍFICA]],CLASIFICADOR_,8,0)</f>
        <v>0</v>
      </c>
      <c r="CW319" s="284" t="str">
        <f>+CONCATENATE("2.",Tabla1[[#This Row],[generica]])</f>
        <v>2.1.PERSONAL Y OBLIGACIONES SOCIALES</v>
      </c>
      <c r="CX319" s="10" t="str">
        <f t="shared" si="105"/>
        <v>0018-DCEME</v>
      </c>
      <c r="CY319" s="5" t="str">
        <f t="shared" si="106"/>
        <v>0018-DCEME (C X ENCARGO)</v>
      </c>
      <c r="CZ319">
        <f t="shared" si="107"/>
        <v>0</v>
      </c>
      <c r="DA319" s="5" t="str">
        <f>+CONCATENATE(Tabla1[[#This Row],[CC COMPLETO]],Tabla1[[#This Row],[ESPECÍFICA]])</f>
        <v>0018-DCEME2.1.3.1.1.15</v>
      </c>
      <c r="DB319" s="11">
        <f t="shared" si="109"/>
        <v>1733.44</v>
      </c>
      <c r="DC319" s="11">
        <f t="shared" si="110"/>
        <v>1733.44</v>
      </c>
      <c r="DD319" s="11">
        <f t="shared" si="111"/>
        <v>1733.44</v>
      </c>
      <c r="DE319" s="11">
        <f t="shared" si="112"/>
        <v>0</v>
      </c>
      <c r="DF319" s="11">
        <f t="shared" si="113"/>
        <v>0</v>
      </c>
      <c r="DG319" s="11">
        <f t="shared" si="114"/>
        <v>2600.56</v>
      </c>
      <c r="DH319" s="11">
        <f t="shared" si="115"/>
        <v>2600.56</v>
      </c>
      <c r="DI319" s="12">
        <f t="shared" si="116"/>
        <v>0</v>
      </c>
      <c r="DJ319" s="77">
        <f>+SUM(Tabla1[[#This Row],[EJECUTADO 01]:[EJECUTADO 06]])</f>
        <v>0</v>
      </c>
      <c r="DK319" s="77">
        <f>+Tabla1[[#This Row],[mto_devenga_01]]</f>
        <v>0</v>
      </c>
      <c r="DL319" s="285">
        <f>+Tabla1[[#This Row],[mto_devenga_02]]</f>
        <v>0</v>
      </c>
      <c r="DM319" s="285">
        <f>+Tabla1[[#This Row],[mto_devenga_03]]</f>
        <v>0</v>
      </c>
      <c r="DN319" s="286">
        <f>+Tabla1[[#This Row],[mto_devenga_04]]</f>
        <v>0</v>
      </c>
      <c r="DO319" s="285">
        <f>+Tabla1[[#This Row],[mto_devenga_05]]</f>
        <v>0</v>
      </c>
      <c r="DP319" s="76">
        <f>+Tabla1[[#This Row],[mto_devenga_06]]</f>
        <v>0</v>
      </c>
      <c r="DQ319" s="76">
        <f>+Tabla1[[#This Row],[mto_devenga_07]]</f>
        <v>0</v>
      </c>
      <c r="DR319" s="76">
        <f>+Tabla1[[#This Row],[mto_devenga_08]]</f>
        <v>0</v>
      </c>
      <c r="DS319" s="76">
        <f>+Tabla1[[#This Row],[mto_devenga_09]]</f>
        <v>866.72</v>
      </c>
      <c r="DT319" s="76">
        <f>IFERROR(VLOOKUP(Tabla1[[#This Row],[COD SE]],PF_OCTUBRE,14,0),"0")</f>
        <v>1083.4000000000001</v>
      </c>
      <c r="DU319" s="76">
        <f>IFERROR(VLOOKUP(Tabla1[[#This Row],[COD SE]],PF_OCTUBRE,15,0),"0")</f>
        <v>1083.4000000000001</v>
      </c>
      <c r="DV319" s="76">
        <f>IFERROR(VLOOKUP(Tabla1[[#This Row],[COD SE]],PF_OCTUBRE,16,0),"0")</f>
        <v>1083.4000000000001</v>
      </c>
      <c r="DW319" s="76">
        <f>+SUM(Tabla1[[#This Row],[EJECUTADO 01]:[PF DICIEMBRE
]])</f>
        <v>4116.92</v>
      </c>
      <c r="DX319" s="76">
        <f>IFERROR(VLOOKUP(Tabla1[[#This Row],[COD SE]],PF_OCTUBRE,18,0),"0")</f>
        <v>0</v>
      </c>
      <c r="DY319" s="76">
        <f>IFERROR(VLOOKUP(Tabla1[[#This Row],[COD SE]],PF_OCTUBRE,19,0),"0")</f>
        <v>217.07999999999998</v>
      </c>
      <c r="DZ319" s="76">
        <f>IFERROR(VLOOKUP(Tabla1[[#This Row],[COD SE]],PF_OCTUBRE,20,0),"0")</f>
        <v>217.07999999999998</v>
      </c>
      <c r="EA319" s="76">
        <f>+Tabla1[[#This Row],[TOTAL EJEC REAL]]+Tabla1[[#This Row],[SALDO FINAL]]</f>
        <v>4334</v>
      </c>
      <c r="EB319" s="76">
        <f>IFERROR(VLOOKUP(Tabla1[[#This Row],[COD SE]],PF_OCTUBRE,22,0),"0")</f>
        <v>1300.4800000000002</v>
      </c>
      <c r="EC319" s="76">
        <f>+IFERROR(VLOOKUP(Tabla1[[#This Row],[COD SE]],SALDO_ESC_2,7,0),0)</f>
        <v>0</v>
      </c>
      <c r="ED319" s="76">
        <f>+IFERROR(VLOOKUP(Tabla1[[#This Row],[COD SE]],SALDO_ESC_3,7,0),0)</f>
        <v>217.07999999999998</v>
      </c>
      <c r="EE319" s="76">
        <f>+Tabla1[[#This Row],[mto_pim]]-Tabla1[[#This Row],[TRANSF ESC2 ]]</f>
        <v>4334</v>
      </c>
      <c r="EF319" s="76">
        <f>+Tabla1[[#This Row],[mto_pim]]-Tabla1[[#This Row],[TRANFS ESC 3 ]]</f>
        <v>4116.92</v>
      </c>
      <c r="EG319" s="76">
        <f>+IFERROR(VLOOKUP(Tabla1[[#This Row],[COD SE]],HISTORICO,4,0),0)</f>
        <v>0</v>
      </c>
      <c r="EH319" s="76">
        <f>+IFERROR(VLOOKUP(Tabla1[[#This Row],[COD SE]],HISTORICO,5,0),0)</f>
        <v>0</v>
      </c>
      <c r="EI319" s="76">
        <f>+IFERROR(VLOOKUP(Tabla1[[#This Row],[COD SE]],HISTORICO,6,0),0)</f>
        <v>0</v>
      </c>
      <c r="EJ319" s="76">
        <f>+IFERROR(VLOOKUP(Tabla1[[#This Row],[COD SE]],HISTORICO,7,0),0)</f>
        <v>0</v>
      </c>
      <c r="EK319" s="76">
        <f>+IFERROR(VLOOKUP(Tabla1[[#This Row],[COD SE]],HISTORICO,8,0),0)</f>
        <v>0</v>
      </c>
      <c r="EL319" s="76">
        <f>+IFERROR(VLOOKUP(Tabla1[[#This Row],[COD SE]],HISTORICO,9,0),0)</f>
        <v>0</v>
      </c>
      <c r="EM319" s="76">
        <f>+IFERROR(VLOOKUP(Tabla1[[#This Row],[COD SE]],HISTORICO,10,0),0)</f>
        <v>0</v>
      </c>
      <c r="EN319" s="76">
        <f>+IFERROR(VLOOKUP(Tabla1[[#This Row],[COD SE]],HISTORICO,11,0),0)</f>
        <v>0</v>
      </c>
      <c r="EO319" s="76">
        <f>+IFERROR(VLOOKUP(Tabla1[[#This Row],[COD SE]],HISTORICO,12,0),0)</f>
        <v>1083.4000000000001</v>
      </c>
      <c r="EP319" s="58">
        <f>+SUM(Tabla1[[#This Row],[EJECUTADO 01]:[EJECUTADO 03]])</f>
        <v>0</v>
      </c>
      <c r="EQ319" s="58">
        <f>+SUM(Tabla1[[#This Row],[EJECUTADO 04]:[EJECUTADO 06]])</f>
        <v>0</v>
      </c>
      <c r="ER319" s="58">
        <f>+SUM(Tabla1[[#This Row],[EJECUTADO 07]:[EJECUTADO 09]])</f>
        <v>866.72</v>
      </c>
      <c r="ES319" s="58">
        <f>+SUM(Tabla1[[#This Row],[PF OCTUBRE]:[PF DICIEMBRE
]])</f>
        <v>3250.2000000000003</v>
      </c>
      <c r="ET319" s="58">
        <f>+SUM(Tabla1[[#This Row],[EJECUTADO 01]:[EJECUTADO 09]])</f>
        <v>866.72</v>
      </c>
    </row>
    <row r="320" spans="1:150" x14ac:dyDescent="0.2">
      <c r="A320" s="369">
        <v>2025</v>
      </c>
      <c r="B320" s="369" t="s">
        <v>1969</v>
      </c>
      <c r="C320" s="369" t="s">
        <v>1970</v>
      </c>
      <c r="D320" s="369" t="s">
        <v>1971</v>
      </c>
      <c r="E320" s="369">
        <v>1650</v>
      </c>
      <c r="F320" s="369" t="s">
        <v>1601</v>
      </c>
      <c r="G320" s="369" t="s">
        <v>1999</v>
      </c>
      <c r="H320" s="369" t="s">
        <v>1606</v>
      </c>
      <c r="I320" s="369" t="s">
        <v>2000</v>
      </c>
      <c r="J320" s="369" t="s">
        <v>2073</v>
      </c>
      <c r="K320" s="369" t="s">
        <v>1975</v>
      </c>
      <c r="L320" s="369" t="s">
        <v>2034</v>
      </c>
      <c r="M320" s="369" t="s">
        <v>2035</v>
      </c>
      <c r="N320" s="369">
        <v>1</v>
      </c>
      <c r="O320" s="369" t="s">
        <v>2074</v>
      </c>
      <c r="P320" s="369" t="s">
        <v>2032</v>
      </c>
      <c r="Q320" s="369">
        <v>5</v>
      </c>
      <c r="R320" s="369">
        <v>0</v>
      </c>
      <c r="S320" s="369">
        <v>0</v>
      </c>
      <c r="T320" s="369">
        <v>0</v>
      </c>
      <c r="U320" s="369">
        <v>18</v>
      </c>
      <c r="V320" s="369" t="s">
        <v>1980</v>
      </c>
      <c r="W320" s="369" t="s">
        <v>1981</v>
      </c>
      <c r="X320" s="369" t="s">
        <v>1982</v>
      </c>
      <c r="Y320" s="369" t="s">
        <v>1983</v>
      </c>
      <c r="Z320" s="369" t="s">
        <v>1984</v>
      </c>
      <c r="AA320" s="369" t="s">
        <v>2004</v>
      </c>
      <c r="AB320" s="369" t="s">
        <v>1986</v>
      </c>
      <c r="AC320" s="369" t="s">
        <v>1656</v>
      </c>
      <c r="AD320" s="369" t="s">
        <v>1657</v>
      </c>
      <c r="AE320" s="369" t="s">
        <v>1660</v>
      </c>
      <c r="AF320" s="369" t="s">
        <v>1661</v>
      </c>
      <c r="AG320" s="369" t="s">
        <v>1663</v>
      </c>
      <c r="AH320" s="369">
        <v>0</v>
      </c>
      <c r="AI320" s="369">
        <v>37057</v>
      </c>
      <c r="AJ320" s="369">
        <v>37057</v>
      </c>
      <c r="AK320" s="370">
        <v>37057</v>
      </c>
      <c r="AL320" s="370">
        <v>37057</v>
      </c>
      <c r="AM320" s="370">
        <v>0</v>
      </c>
      <c r="AN320" s="370">
        <v>0</v>
      </c>
      <c r="AO320" s="370">
        <v>0</v>
      </c>
      <c r="AP320" s="370">
        <v>0</v>
      </c>
      <c r="AQ320" s="370">
        <v>0</v>
      </c>
      <c r="AR320" s="370">
        <v>0</v>
      </c>
      <c r="AS320" s="370">
        <v>0</v>
      </c>
      <c r="AT320" s="370">
        <v>0</v>
      </c>
      <c r="AU320" s="370">
        <v>9200</v>
      </c>
      <c r="AV320" s="370">
        <v>9200</v>
      </c>
      <c r="AW320" s="370">
        <v>0</v>
      </c>
      <c r="AX320" s="370">
        <v>0</v>
      </c>
      <c r="AY320" s="370">
        <v>0</v>
      </c>
      <c r="AZ320" s="370">
        <v>0</v>
      </c>
      <c r="BA320" s="370">
        <v>0</v>
      </c>
      <c r="BB320" s="370">
        <v>0</v>
      </c>
      <c r="BC320" s="370">
        <v>0</v>
      </c>
      <c r="BD320" s="370">
        <v>0</v>
      </c>
      <c r="BE320" s="370">
        <v>0</v>
      </c>
      <c r="BF320" s="370">
        <v>0</v>
      </c>
      <c r="BG320" s="370">
        <v>9200</v>
      </c>
      <c r="BH320" s="370">
        <v>9200</v>
      </c>
      <c r="BI320" s="370">
        <v>0</v>
      </c>
      <c r="BJ320" s="370">
        <v>0</v>
      </c>
      <c r="BK320" s="370">
        <v>0</v>
      </c>
      <c r="BL320" s="370">
        <v>0</v>
      </c>
      <c r="BM320" s="370">
        <v>0</v>
      </c>
      <c r="BN320" s="370">
        <v>0</v>
      </c>
      <c r="BO320" s="370">
        <v>0</v>
      </c>
      <c r="BP320" s="370">
        <v>0</v>
      </c>
      <c r="BQ320" s="370">
        <v>0</v>
      </c>
      <c r="BR320" s="370">
        <v>0</v>
      </c>
      <c r="BS320" s="370">
        <v>9200</v>
      </c>
      <c r="BT320" s="370">
        <v>8153.96</v>
      </c>
      <c r="BU320" s="370">
        <v>0</v>
      </c>
      <c r="BV320" s="370">
        <v>0</v>
      </c>
      <c r="BW320" s="370">
        <v>0</v>
      </c>
      <c r="BX320" s="370">
        <v>0</v>
      </c>
      <c r="BY320" s="370">
        <v>0</v>
      </c>
      <c r="BZ320" s="370">
        <v>0</v>
      </c>
      <c r="CA320" s="370">
        <v>0</v>
      </c>
      <c r="CB320" s="370">
        <v>0</v>
      </c>
      <c r="CC320" s="370">
        <v>0</v>
      </c>
      <c r="CD320" s="370">
        <v>0</v>
      </c>
      <c r="CE320" s="370">
        <v>9200</v>
      </c>
      <c r="CF320" s="370">
        <v>8153.96</v>
      </c>
      <c r="CG320" s="370">
        <v>0</v>
      </c>
      <c r="CH320" s="370">
        <v>0</v>
      </c>
      <c r="CI320" s="48" t="s">
        <v>1987</v>
      </c>
      <c r="CJ320" s="48" t="s">
        <v>1990</v>
      </c>
      <c r="CK320" s="48" t="s">
        <v>1990</v>
      </c>
      <c r="CL320" s="48" t="s">
        <v>2010</v>
      </c>
      <c r="CM320" s="48" t="s">
        <v>1990</v>
      </c>
      <c r="CN320" s="48" t="s">
        <v>1987</v>
      </c>
      <c r="CO320" s="10" t="str">
        <f>+CONCATENATE(CI320,".",CJ320,".",CK320,".",CL320,".",CM320,".",CN320)</f>
        <v>2.1.1.13.1.2</v>
      </c>
      <c r="CP320" s="10" t="str">
        <f>+VLOOKUP(Tabla1[[#This Row],[ESPECÍFICA]],CLASIFICADOR_,2,0)</f>
        <v>2.1.1.13.1.2 - CONTRATO ADMINISTRATIVO DE SERVICIOS - TRANSITORIO</v>
      </c>
      <c r="CQ320" s="10" t="str">
        <f>+VLOOKUP(Tabla1[[#This Row],[ESPECÍFICA]],CLASIFICADOR_,3,0)</f>
        <v>01.CAS</v>
      </c>
      <c r="CR320" s="10" t="str">
        <f>+VLOOKUP(Tabla1[[#This Row],[ESPECÍFICA]],CLASIFICADOR_,4,0)</f>
        <v xml:space="preserve"> </v>
      </c>
      <c r="CS320" s="10">
        <f>+VLOOKUP(Tabla1[[#This Row],[ESPECÍFICA]],CLASIFICADOR_,5,0)</f>
        <v>0</v>
      </c>
      <c r="CT320" s="5" t="str">
        <f>+VLOOKUP(Tabla1[[#This Row],[ESPECÍFICA]],CLASIFICADOR_,6,0)</f>
        <v>N/R</v>
      </c>
      <c r="CU320" s="10" t="str">
        <f>+VLOOKUP(Tabla1[[#This Row],[ESPECÍFICA]],CLASIFICADOR_,7,0)</f>
        <v>N/R</v>
      </c>
      <c r="CV320" s="10">
        <f>+VLOOKUP(Tabla1[[#This Row],[ESPECÍFICA]],CLASIFICADOR_,8,0)</f>
        <v>0</v>
      </c>
      <c r="CW320" s="284" t="str">
        <f>+CONCATENATE("2.",Tabla1[[#This Row],[generica]])</f>
        <v>2.1.PERSONAL Y OBLIGACIONES SOCIALES</v>
      </c>
      <c r="CX320" s="10" t="str">
        <f t="shared" si="105"/>
        <v>0018-DCEME</v>
      </c>
      <c r="CY320" s="5" t="str">
        <f t="shared" si="106"/>
        <v>0018-DCEME (C X ENCARGO)</v>
      </c>
      <c r="CZ320">
        <f t="shared" si="107"/>
        <v>0</v>
      </c>
      <c r="DA320" s="5" t="str">
        <f>+CONCATENATE(Tabla1[[#This Row],[CC COMPLETO]],Tabla1[[#This Row],[ESPECÍFICA]])</f>
        <v>0018-DCEME2.1.1.13.1.2</v>
      </c>
      <c r="DB320" s="11">
        <f>SUM(AM320:AX320)</f>
        <v>18400</v>
      </c>
      <c r="DC320" s="11">
        <f>+SUM(AY320:BJ320)</f>
        <v>18400</v>
      </c>
      <c r="DD320" s="11">
        <f>+SUM(BK320:BV320)</f>
        <v>17353.96</v>
      </c>
      <c r="DE320" s="11">
        <f>+AJ320-AK320</f>
        <v>0</v>
      </c>
      <c r="DF320" s="11">
        <f>+AK320-AL320</f>
        <v>0</v>
      </c>
      <c r="DG320" s="11">
        <f>+AL320-DC320</f>
        <v>18657</v>
      </c>
      <c r="DH320" s="11">
        <f>+AJ320-DC320</f>
        <v>18657</v>
      </c>
      <c r="DI320" s="12">
        <f>+IFERROR((DC320/AH320),0)</f>
        <v>0</v>
      </c>
      <c r="DJ320" s="77">
        <f>+SUM(Tabla1[[#This Row],[EJECUTADO 01]:[EJECUTADO 06]])</f>
        <v>0</v>
      </c>
      <c r="DK320" s="77">
        <f>+Tabla1[[#This Row],[mto_devenga_01]]</f>
        <v>0</v>
      </c>
      <c r="DL320" s="285">
        <f>+Tabla1[[#This Row],[mto_devenga_02]]</f>
        <v>0</v>
      </c>
      <c r="DM320" s="285">
        <f>+Tabla1[[#This Row],[mto_devenga_03]]</f>
        <v>0</v>
      </c>
      <c r="DN320" s="286">
        <f>+Tabla1[[#This Row],[mto_devenga_04]]</f>
        <v>0</v>
      </c>
      <c r="DO320" s="285">
        <f>+Tabla1[[#This Row],[mto_devenga_05]]</f>
        <v>0</v>
      </c>
      <c r="DP320" s="76">
        <f>+Tabla1[[#This Row],[mto_devenga_06]]</f>
        <v>0</v>
      </c>
      <c r="DQ320" s="76">
        <f>+Tabla1[[#This Row],[mto_devenga_07]]</f>
        <v>0</v>
      </c>
      <c r="DR320" s="76">
        <f>+Tabla1[[#This Row],[mto_devenga_08]]</f>
        <v>0</v>
      </c>
      <c r="DS320" s="76">
        <f>+Tabla1[[#This Row],[mto_devenga_09]]</f>
        <v>9200</v>
      </c>
      <c r="DT320" s="76">
        <f>IFERROR(VLOOKUP(Tabla1[[#This Row],[COD SE]],PF_OCTUBRE,14,0),"0")</f>
        <v>9264.19</v>
      </c>
      <c r="DU320" s="76">
        <f>IFERROR(VLOOKUP(Tabla1[[#This Row],[COD SE]],PF_OCTUBRE,15,0),"0")</f>
        <v>9264.19</v>
      </c>
      <c r="DV320" s="76">
        <f>IFERROR(VLOOKUP(Tabla1[[#This Row],[COD SE]],PF_OCTUBRE,16,0),"0")</f>
        <v>9264.19</v>
      </c>
      <c r="DW320" s="76">
        <f>+SUM(Tabla1[[#This Row],[EJECUTADO 01]:[PF DICIEMBRE
]])</f>
        <v>36992.570000000007</v>
      </c>
      <c r="DX320" s="76">
        <f>IFERROR(VLOOKUP(Tabla1[[#This Row],[COD SE]],PF_OCTUBRE,18,0),"0")</f>
        <v>0</v>
      </c>
      <c r="DY320" s="76">
        <f>IFERROR(VLOOKUP(Tabla1[[#This Row],[COD SE]],PF_OCTUBRE,19,0),"0")</f>
        <v>64.430000000000291</v>
      </c>
      <c r="DZ320" s="76">
        <f>IFERROR(VLOOKUP(Tabla1[[#This Row],[COD SE]],PF_OCTUBRE,20,0),"0")</f>
        <v>64.430000000000291</v>
      </c>
      <c r="EA320" s="76">
        <f>+Tabla1[[#This Row],[TOTAL EJEC REAL]]+Tabla1[[#This Row],[SALDO FINAL]]</f>
        <v>37057.000000000007</v>
      </c>
      <c r="EB320" s="76">
        <f>IFERROR(VLOOKUP(Tabla1[[#This Row],[COD SE]],PF_OCTUBRE,22,0),"0")</f>
        <v>9328.6200000000008</v>
      </c>
      <c r="EC320" s="76">
        <f>+IFERROR(VLOOKUP(Tabla1[[#This Row],[COD SE]],SALDO_ESC_2,7,0),0)</f>
        <v>0</v>
      </c>
      <c r="ED320" s="76">
        <f>+IFERROR(VLOOKUP(Tabla1[[#This Row],[COD SE]],SALDO_ESC_3,7,0),0)</f>
        <v>64.430000000000291</v>
      </c>
      <c r="EE320" s="76">
        <f>+Tabla1[[#This Row],[mto_pim]]-Tabla1[[#This Row],[TRANSF ESC2 ]]</f>
        <v>37057</v>
      </c>
      <c r="EF320" s="76">
        <f>+Tabla1[[#This Row],[mto_pim]]-Tabla1[[#This Row],[TRANFS ESC 3 ]]</f>
        <v>36992.57</v>
      </c>
      <c r="EG320" s="76">
        <f>+IFERROR(VLOOKUP(Tabla1[[#This Row],[COD SE]],HISTORICO,4,0),0)</f>
        <v>0</v>
      </c>
      <c r="EH320" s="76">
        <f>+IFERROR(VLOOKUP(Tabla1[[#This Row],[COD SE]],HISTORICO,5,0),0)</f>
        <v>0</v>
      </c>
      <c r="EI320" s="76">
        <f>+IFERROR(VLOOKUP(Tabla1[[#This Row],[COD SE]],HISTORICO,6,0),0)</f>
        <v>0</v>
      </c>
      <c r="EJ320" s="76">
        <f>+IFERROR(VLOOKUP(Tabla1[[#This Row],[COD SE]],HISTORICO,7,0),0)</f>
        <v>0</v>
      </c>
      <c r="EK320" s="76">
        <f>+IFERROR(VLOOKUP(Tabla1[[#This Row],[COD SE]],HISTORICO,8,0),0)</f>
        <v>0</v>
      </c>
      <c r="EL320" s="76">
        <f>+IFERROR(VLOOKUP(Tabla1[[#This Row],[COD SE]],HISTORICO,9,0),0)</f>
        <v>0</v>
      </c>
      <c r="EM320" s="76">
        <f>+IFERROR(VLOOKUP(Tabla1[[#This Row],[COD SE]],HISTORICO,10,0),0)</f>
        <v>0</v>
      </c>
      <c r="EN320" s="76">
        <f>+IFERROR(VLOOKUP(Tabla1[[#This Row],[COD SE]],HISTORICO,11,0),0)</f>
        <v>0</v>
      </c>
      <c r="EO320" s="76">
        <f>+IFERROR(VLOOKUP(Tabla1[[#This Row],[COD SE]],HISTORICO,12,0),0)</f>
        <v>9264.19</v>
      </c>
      <c r="EP320" s="58">
        <f>+SUM(Tabla1[[#This Row],[EJECUTADO 01]:[EJECUTADO 03]])</f>
        <v>0</v>
      </c>
      <c r="EQ320" s="58">
        <f>+SUM(Tabla1[[#This Row],[EJECUTADO 04]:[EJECUTADO 06]])</f>
        <v>0</v>
      </c>
      <c r="ER320" s="58">
        <f>+SUM(Tabla1[[#This Row],[EJECUTADO 07]:[EJECUTADO 09]])</f>
        <v>9200</v>
      </c>
      <c r="ES320" s="58">
        <f>+SUM(Tabla1[[#This Row],[PF OCTUBRE]:[PF DICIEMBRE
]])</f>
        <v>27792.57</v>
      </c>
      <c r="ET320" s="58">
        <f>+SUM(Tabla1[[#This Row],[EJECUTADO 01]:[EJECUTADO 09]])</f>
        <v>9200</v>
      </c>
    </row>
    <row r="321" spans="1:150" x14ac:dyDescent="0.2">
      <c r="A321" s="369">
        <v>2025</v>
      </c>
      <c r="B321" s="369" t="s">
        <v>1969</v>
      </c>
      <c r="C321" s="369" t="s">
        <v>1970</v>
      </c>
      <c r="D321" s="369" t="s">
        <v>1971</v>
      </c>
      <c r="E321" s="369">
        <v>1650</v>
      </c>
      <c r="F321" s="369" t="s">
        <v>1601</v>
      </c>
      <c r="G321" s="369" t="s">
        <v>1999</v>
      </c>
      <c r="H321" s="369" t="s">
        <v>1606</v>
      </c>
      <c r="I321" s="369" t="s">
        <v>2000</v>
      </c>
      <c r="J321" s="369" t="s">
        <v>2073</v>
      </c>
      <c r="K321" s="369" t="s">
        <v>1975</v>
      </c>
      <c r="L321" s="369" t="s">
        <v>2034</v>
      </c>
      <c r="M321" s="369" t="s">
        <v>2035</v>
      </c>
      <c r="N321" s="369">
        <v>2</v>
      </c>
      <c r="O321" s="369" t="s">
        <v>2075</v>
      </c>
      <c r="P321" s="369" t="s">
        <v>2076</v>
      </c>
      <c r="Q321" s="369">
        <v>257</v>
      </c>
      <c r="R321" s="369">
        <v>0</v>
      </c>
      <c r="S321" s="369">
        <v>0</v>
      </c>
      <c r="T321" s="369">
        <v>0</v>
      </c>
      <c r="U321" s="369">
        <v>19</v>
      </c>
      <c r="V321" s="369" t="s">
        <v>1980</v>
      </c>
      <c r="W321" s="369" t="s">
        <v>1981</v>
      </c>
      <c r="X321" s="369" t="s">
        <v>1982</v>
      </c>
      <c r="Y321" s="369" t="s">
        <v>1983</v>
      </c>
      <c r="Z321" s="369" t="s">
        <v>1984</v>
      </c>
      <c r="AA321" s="369" t="s">
        <v>2004</v>
      </c>
      <c r="AB321" s="369" t="s">
        <v>1986</v>
      </c>
      <c r="AC321" s="369" t="s">
        <v>1656</v>
      </c>
      <c r="AD321" s="369" t="s">
        <v>1657</v>
      </c>
      <c r="AE321" s="369" t="s">
        <v>1664</v>
      </c>
      <c r="AF321" s="369" t="s">
        <v>1665</v>
      </c>
      <c r="AG321" s="369" t="s">
        <v>1667</v>
      </c>
      <c r="AH321" s="369">
        <v>0</v>
      </c>
      <c r="AI321" s="369">
        <v>2100</v>
      </c>
      <c r="AJ321" s="369">
        <v>2100</v>
      </c>
      <c r="AK321" s="370">
        <v>2100</v>
      </c>
      <c r="AL321" s="370">
        <v>2100</v>
      </c>
      <c r="AM321" s="370">
        <v>0</v>
      </c>
      <c r="AN321" s="370">
        <v>0</v>
      </c>
      <c r="AO321" s="370">
        <v>0</v>
      </c>
      <c r="AP321" s="370">
        <v>0</v>
      </c>
      <c r="AQ321" s="370">
        <v>0</v>
      </c>
      <c r="AR321" s="370">
        <v>0</v>
      </c>
      <c r="AS321" s="370">
        <v>0</v>
      </c>
      <c r="AT321" s="370">
        <v>0</v>
      </c>
      <c r="AU321" s="370">
        <v>0</v>
      </c>
      <c r="AV321" s="370">
        <v>0</v>
      </c>
      <c r="AW321" s="370">
        <v>0</v>
      </c>
      <c r="AX321" s="370">
        <v>0</v>
      </c>
      <c r="AY321" s="370">
        <v>0</v>
      </c>
      <c r="AZ321" s="370">
        <v>0</v>
      </c>
      <c r="BA321" s="370">
        <v>0</v>
      </c>
      <c r="BB321" s="370">
        <v>0</v>
      </c>
      <c r="BC321" s="370">
        <v>0</v>
      </c>
      <c r="BD321" s="370">
        <v>0</v>
      </c>
      <c r="BE321" s="370">
        <v>0</v>
      </c>
      <c r="BF321" s="370">
        <v>0</v>
      </c>
      <c r="BG321" s="370">
        <v>0</v>
      </c>
      <c r="BH321" s="370">
        <v>0</v>
      </c>
      <c r="BI321" s="370">
        <v>0</v>
      </c>
      <c r="BJ321" s="370">
        <v>0</v>
      </c>
      <c r="BK321" s="370">
        <v>0</v>
      </c>
      <c r="BL321" s="370">
        <v>0</v>
      </c>
      <c r="BM321" s="370">
        <v>0</v>
      </c>
      <c r="BN321" s="370">
        <v>0</v>
      </c>
      <c r="BO321" s="370">
        <v>0</v>
      </c>
      <c r="BP321" s="370">
        <v>0</v>
      </c>
      <c r="BQ321" s="370">
        <v>0</v>
      </c>
      <c r="BR321" s="370">
        <v>0</v>
      </c>
      <c r="BS321" s="370">
        <v>0</v>
      </c>
      <c r="BT321" s="370">
        <v>0</v>
      </c>
      <c r="BU321" s="370">
        <v>0</v>
      </c>
      <c r="BV321" s="370">
        <v>0</v>
      </c>
      <c r="BW321" s="370">
        <v>0</v>
      </c>
      <c r="BX321" s="370">
        <v>0</v>
      </c>
      <c r="BY321" s="370">
        <v>0</v>
      </c>
      <c r="BZ321" s="370">
        <v>0</v>
      </c>
      <c r="CA321" s="370">
        <v>0</v>
      </c>
      <c r="CB321" s="370">
        <v>0</v>
      </c>
      <c r="CC321" s="370">
        <v>0</v>
      </c>
      <c r="CD321" s="370">
        <v>0</v>
      </c>
      <c r="CE321" s="370">
        <v>0</v>
      </c>
      <c r="CF321" s="370">
        <v>0</v>
      </c>
      <c r="CG321" s="370">
        <v>0</v>
      </c>
      <c r="CH321" s="370">
        <v>0</v>
      </c>
      <c r="CI321" s="48" t="s">
        <v>1987</v>
      </c>
      <c r="CJ321" s="48" t="s">
        <v>1990</v>
      </c>
      <c r="CK321" s="48" t="s">
        <v>1990</v>
      </c>
      <c r="CL321" s="48" t="s">
        <v>2005</v>
      </c>
      <c r="CM321" s="48" t="s">
        <v>1990</v>
      </c>
      <c r="CN321" s="48" t="s">
        <v>1993</v>
      </c>
      <c r="CO321" s="48" t="str">
        <f>+CONCATENATE(CI321,".",CJ321,".",CK321,".",CL321,".",CM321,".",CN321)</f>
        <v>2.1.1.9.1.4</v>
      </c>
      <c r="CP321" s="48" t="str">
        <f>+VLOOKUP(Tabla1[[#This Row],[ESPECÍFICA]],CLASIFICADOR_,2,0)</f>
        <v>2.1.1.9.1.4 - AGUINALDOS DE CONTRATO ADMINISTRATIVO DE SERVICIOS</v>
      </c>
      <c r="CQ321" s="48" t="str">
        <f>+VLOOKUP(Tabla1[[#This Row],[ESPECÍFICA]],CLASIFICADOR_,3,0)</f>
        <v>01.CAS</v>
      </c>
      <c r="CR321" s="48" t="str">
        <f>+VLOOKUP(Tabla1[[#This Row],[ESPECÍFICA]],CLASIFICADOR_,4,0)</f>
        <v xml:space="preserve"> </v>
      </c>
      <c r="CS321" s="48">
        <f>+VLOOKUP(Tabla1[[#This Row],[ESPECÍFICA]],CLASIFICADOR_,5,0)</f>
        <v>0</v>
      </c>
      <c r="CT321" s="113" t="str">
        <f>+VLOOKUP(Tabla1[[#This Row],[ESPECÍFICA]],CLASIFICADOR_,6,0)</f>
        <v>N/R</v>
      </c>
      <c r="CU321" s="48" t="str">
        <f>+VLOOKUP(Tabla1[[#This Row],[ESPECÍFICA]],CLASIFICADOR_,7,0)</f>
        <v>N/R</v>
      </c>
      <c r="CV321" s="48">
        <f>+VLOOKUP(Tabla1[[#This Row],[ESPECÍFICA]],CLASIFICADOR_,8,0)</f>
        <v>0</v>
      </c>
      <c r="CW321" s="284" t="str">
        <f>+CONCATENATE("2.",Tabla1[[#This Row],[generica]])</f>
        <v>2.1.PERSONAL Y OBLIGACIONES SOCIALES</v>
      </c>
      <c r="CX321" s="48" t="str">
        <f t="shared" si="105"/>
        <v>0019-DCEME</v>
      </c>
      <c r="CY321" s="113" t="str">
        <f t="shared" si="106"/>
        <v>0019-DCEME (C CORP)</v>
      </c>
      <c r="CZ321" s="20">
        <f t="shared" si="107"/>
        <v>0</v>
      </c>
      <c r="DA321" s="113" t="str">
        <f>+CONCATENATE(Tabla1[[#This Row],[CC COMPLETO]],Tabla1[[#This Row],[ESPECÍFICA]])</f>
        <v>0019-DCEME2.1.1.9.1.4</v>
      </c>
      <c r="DB321" s="49">
        <f>SUM(AM321:AX321)</f>
        <v>0</v>
      </c>
      <c r="DC321" s="49">
        <f>+SUM(AY321:BJ321)</f>
        <v>0</v>
      </c>
      <c r="DD321" s="49">
        <f>+SUM(BK321:BV321)</f>
        <v>0</v>
      </c>
      <c r="DE321" s="49">
        <f>+AJ321-AK321</f>
        <v>0</v>
      </c>
      <c r="DF321" s="49">
        <f>+AK321-AL321</f>
        <v>0</v>
      </c>
      <c r="DG321" s="49">
        <f>+AL321-DC321</f>
        <v>2100</v>
      </c>
      <c r="DH321" s="49">
        <f>+AJ321-DC321</f>
        <v>2100</v>
      </c>
      <c r="DI321" s="50">
        <f>+IFERROR((DC321/AH321),0)</f>
        <v>0</v>
      </c>
      <c r="DJ321" s="78">
        <f>+SUM(Tabla1[[#This Row],[EJECUTADO 01]:[EJECUTADO 06]])</f>
        <v>0</v>
      </c>
      <c r="DK321" s="78">
        <f>+Tabla1[[#This Row],[mto_devenga_01]]</f>
        <v>0</v>
      </c>
      <c r="DL321" s="285">
        <f>+Tabla1[[#This Row],[mto_devenga_02]]</f>
        <v>0</v>
      </c>
      <c r="DM321" s="285">
        <f>+Tabla1[[#This Row],[mto_devenga_03]]</f>
        <v>0</v>
      </c>
      <c r="DN321" s="286">
        <f>+Tabla1[[#This Row],[mto_devenga_04]]</f>
        <v>0</v>
      </c>
      <c r="DO321" s="285">
        <f>+Tabla1[[#This Row],[mto_devenga_05]]</f>
        <v>0</v>
      </c>
      <c r="DP321" s="76">
        <f>+Tabla1[[#This Row],[mto_devenga_06]]</f>
        <v>0</v>
      </c>
      <c r="DQ321" s="76">
        <f>+Tabla1[[#This Row],[mto_devenga_07]]</f>
        <v>0</v>
      </c>
      <c r="DR321" s="76">
        <f>+Tabla1[[#This Row],[mto_devenga_08]]</f>
        <v>0</v>
      </c>
      <c r="DS321" s="76">
        <f>+Tabla1[[#This Row],[mto_devenga_09]]</f>
        <v>0</v>
      </c>
      <c r="DT321" s="76">
        <f>IFERROR(VLOOKUP(Tabla1[[#This Row],[COD SE]],PF_OCTUBRE,14,0),"0")</f>
        <v>0</v>
      </c>
      <c r="DU321" s="76">
        <f>IFERROR(VLOOKUP(Tabla1[[#This Row],[COD SE]],PF_OCTUBRE,15,0),"0")</f>
        <v>0</v>
      </c>
      <c r="DV321" s="76">
        <f>IFERROR(VLOOKUP(Tabla1[[#This Row],[COD SE]],PF_OCTUBRE,16,0),"0")</f>
        <v>2100</v>
      </c>
      <c r="DW321" s="76">
        <f>+SUM(Tabla1[[#This Row],[EJECUTADO 01]:[PF DICIEMBRE
]])</f>
        <v>2100</v>
      </c>
      <c r="DX321" s="76">
        <f>IFERROR(VLOOKUP(Tabla1[[#This Row],[COD SE]],PF_OCTUBRE,18,0),"0")</f>
        <v>0</v>
      </c>
      <c r="DY321" s="76">
        <f>IFERROR(VLOOKUP(Tabla1[[#This Row],[COD SE]],PF_OCTUBRE,19,0),"0")</f>
        <v>0</v>
      </c>
      <c r="DZ321" s="76">
        <f>IFERROR(VLOOKUP(Tabla1[[#This Row],[COD SE]],PF_OCTUBRE,20,0),"0")</f>
        <v>0</v>
      </c>
      <c r="EA321" s="76">
        <f>+Tabla1[[#This Row],[TOTAL EJEC REAL]]+Tabla1[[#This Row],[SALDO FINAL]]</f>
        <v>2100</v>
      </c>
      <c r="EB321" s="76">
        <f>IFERROR(VLOOKUP(Tabla1[[#This Row],[COD SE]],PF_OCTUBRE,22,0),"0")</f>
        <v>2100</v>
      </c>
      <c r="EC321" s="76">
        <f>+IFERROR(VLOOKUP(Tabla1[[#This Row],[COD SE]],SALDO_ESC_2,7,0),0)</f>
        <v>0</v>
      </c>
      <c r="ED321" s="76">
        <f>+IFERROR(VLOOKUP(Tabla1[[#This Row],[COD SE]],SALDO_ESC_3,7,0),0)</f>
        <v>0</v>
      </c>
      <c r="EE321" s="76">
        <f>+Tabla1[[#This Row],[mto_pim]]-Tabla1[[#This Row],[TRANSF ESC2 ]]</f>
        <v>2100</v>
      </c>
      <c r="EF321" s="76">
        <f>+Tabla1[[#This Row],[mto_pim]]-Tabla1[[#This Row],[TRANFS ESC 3 ]]</f>
        <v>2100</v>
      </c>
      <c r="EG321" s="76">
        <f>+IFERROR(VLOOKUP(Tabla1[[#This Row],[COD SE]],HISTORICO,4,0),0)</f>
        <v>0</v>
      </c>
      <c r="EH321" s="76">
        <f>+IFERROR(VLOOKUP(Tabla1[[#This Row],[COD SE]],HISTORICO,5,0),0)</f>
        <v>0</v>
      </c>
      <c r="EI321" s="76">
        <f>+IFERROR(VLOOKUP(Tabla1[[#This Row],[COD SE]],HISTORICO,6,0),0)</f>
        <v>0</v>
      </c>
      <c r="EJ321" s="76">
        <f>+IFERROR(VLOOKUP(Tabla1[[#This Row],[COD SE]],HISTORICO,7,0),0)</f>
        <v>0</v>
      </c>
      <c r="EK321" s="76">
        <f>+IFERROR(VLOOKUP(Tabla1[[#This Row],[COD SE]],HISTORICO,8,0),0)</f>
        <v>0</v>
      </c>
      <c r="EL321" s="76">
        <f>+IFERROR(VLOOKUP(Tabla1[[#This Row],[COD SE]],HISTORICO,9,0),0)</f>
        <v>0</v>
      </c>
      <c r="EM321" s="76">
        <f>+IFERROR(VLOOKUP(Tabla1[[#This Row],[COD SE]],HISTORICO,10,0),0)</f>
        <v>0</v>
      </c>
      <c r="EN321" s="76">
        <f>+IFERROR(VLOOKUP(Tabla1[[#This Row],[COD SE]],HISTORICO,11,0),0)</f>
        <v>0</v>
      </c>
      <c r="EO321" s="76">
        <f>+IFERROR(VLOOKUP(Tabla1[[#This Row],[COD SE]],HISTORICO,12,0),0)</f>
        <v>0</v>
      </c>
      <c r="EP321" s="58">
        <f>+SUM(Tabla1[[#This Row],[EJECUTADO 01]:[EJECUTADO 03]])</f>
        <v>0</v>
      </c>
      <c r="EQ321" s="58">
        <f>+SUM(Tabla1[[#This Row],[EJECUTADO 04]:[EJECUTADO 06]])</f>
        <v>0</v>
      </c>
      <c r="ER321" s="58">
        <f>+SUM(Tabla1[[#This Row],[EJECUTADO 07]:[EJECUTADO 09]])</f>
        <v>0</v>
      </c>
      <c r="ES321" s="58">
        <f>+SUM(Tabla1[[#This Row],[PF OCTUBRE]:[PF DICIEMBRE
]])</f>
        <v>2100</v>
      </c>
      <c r="ET321" s="58">
        <f>+SUM(Tabla1[[#This Row],[EJECUTADO 01]:[EJECUTADO 09]])</f>
        <v>0</v>
      </c>
    </row>
    <row r="322" spans="1:150" x14ac:dyDescent="0.2">
      <c r="A322" s="369">
        <v>2025</v>
      </c>
      <c r="B322" s="369" t="s">
        <v>1969</v>
      </c>
      <c r="C322" s="369" t="s">
        <v>1970</v>
      </c>
      <c r="D322" s="369" t="s">
        <v>1971</v>
      </c>
      <c r="E322" s="369">
        <v>1650</v>
      </c>
      <c r="F322" s="369" t="s">
        <v>1601</v>
      </c>
      <c r="G322" s="369" t="s">
        <v>1999</v>
      </c>
      <c r="H322" s="369" t="s">
        <v>1606</v>
      </c>
      <c r="I322" s="369" t="s">
        <v>2000</v>
      </c>
      <c r="J322" s="369" t="s">
        <v>2073</v>
      </c>
      <c r="K322" s="369" t="s">
        <v>1975</v>
      </c>
      <c r="L322" s="369" t="s">
        <v>2034</v>
      </c>
      <c r="M322" s="369" t="s">
        <v>2035</v>
      </c>
      <c r="N322" s="369">
        <v>2</v>
      </c>
      <c r="O322" s="369" t="s">
        <v>2075</v>
      </c>
      <c r="P322" s="369" t="s">
        <v>2076</v>
      </c>
      <c r="Q322" s="369">
        <v>257</v>
      </c>
      <c r="R322" s="369">
        <v>0</v>
      </c>
      <c r="S322" s="369">
        <v>0</v>
      </c>
      <c r="T322" s="369">
        <v>0</v>
      </c>
      <c r="U322" s="369">
        <v>19</v>
      </c>
      <c r="V322" s="369" t="s">
        <v>1980</v>
      </c>
      <c r="W322" s="369" t="s">
        <v>1981</v>
      </c>
      <c r="X322" s="369" t="s">
        <v>1982</v>
      </c>
      <c r="Y322" s="369" t="s">
        <v>1983</v>
      </c>
      <c r="Z322" s="369" t="s">
        <v>1984</v>
      </c>
      <c r="AA322" s="369" t="s">
        <v>2004</v>
      </c>
      <c r="AB322" s="369" t="s">
        <v>1986</v>
      </c>
      <c r="AC322" s="369" t="s">
        <v>1656</v>
      </c>
      <c r="AD322" s="369" t="s">
        <v>1657</v>
      </c>
      <c r="AE322" s="369" t="s">
        <v>1660</v>
      </c>
      <c r="AF322" s="369" t="s">
        <v>1661</v>
      </c>
      <c r="AG322" s="369" t="s">
        <v>1662</v>
      </c>
      <c r="AH322" s="369">
        <v>0</v>
      </c>
      <c r="AI322" s="369">
        <v>132228</v>
      </c>
      <c r="AJ322" s="369">
        <v>132228</v>
      </c>
      <c r="AK322" s="370">
        <v>132228</v>
      </c>
      <c r="AL322" s="370">
        <v>132228</v>
      </c>
      <c r="AM322" s="370">
        <v>0</v>
      </c>
      <c r="AN322" s="370">
        <v>0</v>
      </c>
      <c r="AO322" s="370">
        <v>0</v>
      </c>
      <c r="AP322" s="370">
        <v>0</v>
      </c>
      <c r="AQ322" s="370">
        <v>0</v>
      </c>
      <c r="AR322" s="370">
        <v>0</v>
      </c>
      <c r="AS322" s="370">
        <v>0</v>
      </c>
      <c r="AT322" s="370">
        <v>0</v>
      </c>
      <c r="AU322" s="370">
        <v>32619.87</v>
      </c>
      <c r="AV322" s="370">
        <v>32903.39</v>
      </c>
      <c r="AW322" s="370">
        <v>0</v>
      </c>
      <c r="AX322" s="370">
        <v>0</v>
      </c>
      <c r="AY322" s="370">
        <v>0</v>
      </c>
      <c r="AZ322" s="370">
        <v>0</v>
      </c>
      <c r="BA322" s="370">
        <v>0</v>
      </c>
      <c r="BB322" s="370">
        <v>0</v>
      </c>
      <c r="BC322" s="370">
        <v>0</v>
      </c>
      <c r="BD322" s="370">
        <v>0</v>
      </c>
      <c r="BE322" s="370">
        <v>0</v>
      </c>
      <c r="BF322" s="370">
        <v>0</v>
      </c>
      <c r="BG322" s="370">
        <v>32619.87</v>
      </c>
      <c r="BH322" s="370">
        <v>32903.39</v>
      </c>
      <c r="BI322" s="370">
        <v>0</v>
      </c>
      <c r="BJ322" s="370">
        <v>0</v>
      </c>
      <c r="BK322" s="370">
        <v>0</v>
      </c>
      <c r="BL322" s="370">
        <v>0</v>
      </c>
      <c r="BM322" s="370">
        <v>0</v>
      </c>
      <c r="BN322" s="370">
        <v>0</v>
      </c>
      <c r="BO322" s="370">
        <v>0</v>
      </c>
      <c r="BP322" s="370">
        <v>0</v>
      </c>
      <c r="BQ322" s="370">
        <v>0</v>
      </c>
      <c r="BR322" s="370">
        <v>0</v>
      </c>
      <c r="BS322" s="370">
        <v>32619.87</v>
      </c>
      <c r="BT322" s="370">
        <v>28652.27</v>
      </c>
      <c r="BU322" s="370">
        <v>0</v>
      </c>
      <c r="BV322" s="370">
        <v>0</v>
      </c>
      <c r="BW322" s="370">
        <v>0</v>
      </c>
      <c r="BX322" s="370">
        <v>0</v>
      </c>
      <c r="BY322" s="370">
        <v>0</v>
      </c>
      <c r="BZ322" s="370">
        <v>0</v>
      </c>
      <c r="CA322" s="370">
        <v>0</v>
      </c>
      <c r="CB322" s="370">
        <v>0</v>
      </c>
      <c r="CC322" s="370">
        <v>0</v>
      </c>
      <c r="CD322" s="370">
        <v>0</v>
      </c>
      <c r="CE322" s="370">
        <v>32619.87</v>
      </c>
      <c r="CF322" s="370">
        <v>28652.27</v>
      </c>
      <c r="CG322" s="370">
        <v>0</v>
      </c>
      <c r="CH322" s="370">
        <v>0</v>
      </c>
      <c r="CI322" s="371" t="s">
        <v>1987</v>
      </c>
      <c r="CJ322" s="371" t="s">
        <v>1990</v>
      </c>
      <c r="CK322" s="371" t="s">
        <v>1990</v>
      </c>
      <c r="CL322" s="371" t="s">
        <v>2010</v>
      </c>
      <c r="CM322" s="371" t="s">
        <v>1990</v>
      </c>
      <c r="CN322" s="372" t="s">
        <v>1990</v>
      </c>
      <c r="CO322" s="371" t="str">
        <f t="shared" ref="CO322:CO323" si="117">+CONCATENATE(CI322,".",CJ322,".",CK322,".",CL322,".",CM322,".",CN322)</f>
        <v>2.1.1.13.1.1</v>
      </c>
      <c r="CP322" s="372" t="str">
        <f>+VLOOKUP(Tabla1[[#This Row],[ESPECÍFICA]],CLASIFICADOR_,2,0)</f>
        <v>2.1.1.13.1.1 - CONTRATO ADMINISTRATIVO DE SERVICIOS - INDETERMINADO</v>
      </c>
      <c r="CQ322" s="372" t="str">
        <f>+VLOOKUP(Tabla1[[#This Row],[ESPECÍFICA]],CLASIFICADOR_,3,0)</f>
        <v>01.CAS</v>
      </c>
      <c r="CR322" s="372" t="str">
        <f>+VLOOKUP(Tabla1[[#This Row],[ESPECÍFICA]],CLASIFICADOR_,4,0)</f>
        <v xml:space="preserve"> </v>
      </c>
      <c r="CS322" s="372">
        <f>+VLOOKUP(Tabla1[[#This Row],[ESPECÍFICA]],CLASIFICADOR_,5,0)</f>
        <v>0</v>
      </c>
      <c r="CT322" s="373" t="str">
        <f>+VLOOKUP(Tabla1[[#This Row],[ESPECÍFICA]],CLASIFICADOR_,6,0)</f>
        <v>N/R</v>
      </c>
      <c r="CU322" s="372" t="str">
        <f>+VLOOKUP(Tabla1[[#This Row],[ESPECÍFICA]],CLASIFICADOR_,7,0)</f>
        <v>N/R</v>
      </c>
      <c r="CV322" s="372">
        <f>+VLOOKUP(Tabla1[[#This Row],[ESPECÍFICA]],CLASIFICADOR_,8,0)</f>
        <v>0</v>
      </c>
      <c r="CW322" s="374" t="str">
        <f>+CONCATENATE("2.",Tabla1[[#This Row],[generica]])</f>
        <v>2.1.PERSONAL Y OBLIGACIONES SOCIALES</v>
      </c>
      <c r="CX322" s="372" t="str">
        <f>+VLOOKUP(U322,CC_COMPLETO,2,0)</f>
        <v>0019-DCEME</v>
      </c>
      <c r="CY322" s="373" t="str">
        <f>+VLOOKUP(U322,CC_COMPLETO,3,0)</f>
        <v>0019-DCEME (C CORP)</v>
      </c>
      <c r="CZ322" s="375">
        <f>+VLOOKUP(U322,CC_COMPLETO,4,0)</f>
        <v>0</v>
      </c>
      <c r="DA322" s="373" t="str">
        <f>+CONCATENATE(Tabla1[[#This Row],[CC COMPLETO]],Tabla1[[#This Row],[ESPECÍFICA]])</f>
        <v>0019-DCEME2.1.1.13.1.1</v>
      </c>
      <c r="DB322" s="376">
        <f t="shared" ref="DB322:DB323" si="118">SUM(AM322:AX322)</f>
        <v>65523.259999999995</v>
      </c>
      <c r="DC322" s="376">
        <f t="shared" ref="DC322:DC323" si="119">+SUM(AY322:BJ322)</f>
        <v>65523.259999999995</v>
      </c>
      <c r="DD322" s="376">
        <f t="shared" ref="DD322:DD323" si="120">+SUM(BK322:BV322)</f>
        <v>61272.14</v>
      </c>
      <c r="DE322" s="376">
        <f t="shared" ref="DE322:DE323" si="121">+AJ322-AK322</f>
        <v>0</v>
      </c>
      <c r="DF322" s="376">
        <f t="shared" ref="DF322:DF323" si="122">+AK322-AL322</f>
        <v>0</v>
      </c>
      <c r="DG322" s="376">
        <f t="shared" ref="DG322:DG323" si="123">+AL322-DC322</f>
        <v>66704.740000000005</v>
      </c>
      <c r="DH322" s="376">
        <f t="shared" ref="DH322:DH323" si="124">+AJ322-DC322</f>
        <v>66704.740000000005</v>
      </c>
      <c r="DI322" s="12">
        <f t="shared" ref="DI322:DI323" si="125">+IFERROR((DC322/AH322),0)</f>
        <v>0</v>
      </c>
      <c r="DJ322" s="77">
        <f>+SUM(Tabla1[[#This Row],[EJECUTADO 01]:[EJECUTADO 06]])</f>
        <v>0</v>
      </c>
      <c r="DK322" s="77">
        <f>+Tabla1[[#This Row],[mto_devenga_01]]</f>
        <v>0</v>
      </c>
      <c r="DL322" s="377">
        <f>+Tabla1[[#This Row],[mto_devenga_02]]</f>
        <v>0</v>
      </c>
      <c r="DM322" s="377">
        <f>+Tabla1[[#This Row],[mto_devenga_03]]</f>
        <v>0</v>
      </c>
      <c r="DN322" s="378">
        <f>+Tabla1[[#This Row],[mto_devenga_04]]</f>
        <v>0</v>
      </c>
      <c r="DO322" s="377">
        <f>+Tabla1[[#This Row],[mto_devenga_05]]</f>
        <v>0</v>
      </c>
      <c r="DP322" s="379">
        <f>+Tabla1[[#This Row],[mto_devenga_06]]</f>
        <v>0</v>
      </c>
      <c r="DQ322" s="379">
        <f>+Tabla1[[#This Row],[mto_devenga_07]]</f>
        <v>0</v>
      </c>
      <c r="DR322" s="379">
        <f>+Tabla1[[#This Row],[mto_devenga_08]]</f>
        <v>0</v>
      </c>
      <c r="DS322" s="379">
        <f>+Tabla1[[#This Row],[mto_devenga_09]]</f>
        <v>32619.87</v>
      </c>
      <c r="DT322" s="379">
        <f>IFERROR(VLOOKUP(Tabla1[[#This Row],[COD SE]],PF_OCTUBRE,14,0),"0")</f>
        <v>33056.76</v>
      </c>
      <c r="DU322" s="379">
        <f>IFERROR(VLOOKUP(Tabla1[[#This Row],[COD SE]],PF_OCTUBRE,15,0),"0")</f>
        <v>33056.76</v>
      </c>
      <c r="DV322" s="379">
        <f>IFERROR(VLOOKUP(Tabla1[[#This Row],[COD SE]],PF_OCTUBRE,16,0),"0")</f>
        <v>33056.76</v>
      </c>
      <c r="DW322" s="379">
        <f>+SUM(Tabla1[[#This Row],[EJECUTADO 01]:[PF DICIEMBRE
]])</f>
        <v>131790.15000000002</v>
      </c>
      <c r="DX322" s="379">
        <f>IFERROR(VLOOKUP(Tabla1[[#This Row],[COD SE]],PF_OCTUBRE,18,0),"0")</f>
        <v>0</v>
      </c>
      <c r="DY322" s="379">
        <f>IFERROR(VLOOKUP(Tabla1[[#This Row],[COD SE]],PF_OCTUBRE,19,0),"0")</f>
        <v>437.85000000000036</v>
      </c>
      <c r="DZ322" s="379">
        <f>IFERROR(VLOOKUP(Tabla1[[#This Row],[COD SE]],PF_OCTUBRE,20,0),"0")</f>
        <v>437.85000000000036</v>
      </c>
      <c r="EA322" s="379">
        <f>+Tabla1[[#This Row],[TOTAL EJEC REAL]]+Tabla1[[#This Row],[SALDO FINAL]]</f>
        <v>132228.00000000003</v>
      </c>
      <c r="EB322" s="379">
        <f>IFERROR(VLOOKUP(Tabla1[[#This Row],[COD SE]],PF_OCTUBRE,22,0),"0")</f>
        <v>33494.61</v>
      </c>
      <c r="EC322" s="379">
        <f>+IFERROR(VLOOKUP(Tabla1[[#This Row],[COD SE]],SALDO_ESC_2,7,0),0)</f>
        <v>0</v>
      </c>
      <c r="ED322" s="379">
        <f>+IFERROR(VLOOKUP(Tabla1[[#This Row],[COD SE]],SALDO_ESC_3,7,0),0)</f>
        <v>437.85000000000036</v>
      </c>
      <c r="EE322" s="379">
        <f>+Tabla1[[#This Row],[mto_pim]]-Tabla1[[#This Row],[TRANSF ESC2 ]]</f>
        <v>132228</v>
      </c>
      <c r="EF322" s="379">
        <f>+Tabla1[[#This Row],[mto_pim]]-Tabla1[[#This Row],[TRANFS ESC 3 ]]</f>
        <v>131790.15</v>
      </c>
      <c r="EG322" s="379">
        <f>+IFERROR(VLOOKUP(Tabla1[[#This Row],[COD SE]],HISTORICO,4,0),0)</f>
        <v>0</v>
      </c>
      <c r="EH322" s="379">
        <f>+IFERROR(VLOOKUP(Tabla1[[#This Row],[COD SE]],HISTORICO,5,0),0)</f>
        <v>0</v>
      </c>
      <c r="EI322" s="379">
        <f>+IFERROR(VLOOKUP(Tabla1[[#This Row],[COD SE]],HISTORICO,6,0),0)</f>
        <v>0</v>
      </c>
      <c r="EJ322" s="379">
        <f>+IFERROR(VLOOKUP(Tabla1[[#This Row],[COD SE]],HISTORICO,7,0),0)</f>
        <v>0</v>
      </c>
      <c r="EK322" s="379">
        <f>+IFERROR(VLOOKUP(Tabla1[[#This Row],[COD SE]],HISTORICO,8,0),0)</f>
        <v>0</v>
      </c>
      <c r="EL322" s="379">
        <f>+IFERROR(VLOOKUP(Tabla1[[#This Row],[COD SE]],HISTORICO,9,0),0)</f>
        <v>0</v>
      </c>
      <c r="EM322" s="379">
        <f>+IFERROR(VLOOKUP(Tabla1[[#This Row],[COD SE]],HISTORICO,10,0),0)</f>
        <v>0</v>
      </c>
      <c r="EN322" s="379">
        <f>+IFERROR(VLOOKUP(Tabla1[[#This Row],[COD SE]],HISTORICO,11,0),0)</f>
        <v>0</v>
      </c>
      <c r="EO322" s="379">
        <f>+IFERROR(VLOOKUP(Tabla1[[#This Row],[COD SE]],HISTORICO,12,0),0)</f>
        <v>33056.76</v>
      </c>
      <c r="EP322" s="380">
        <f>+SUM(Tabla1[[#This Row],[EJECUTADO 01]:[EJECUTADO 03]])</f>
        <v>0</v>
      </c>
      <c r="EQ322" s="380">
        <f>+SUM(Tabla1[[#This Row],[EJECUTADO 04]:[EJECUTADO 06]])</f>
        <v>0</v>
      </c>
      <c r="ER322" s="380">
        <f>+SUM(Tabla1[[#This Row],[EJECUTADO 07]:[EJECUTADO 09]])</f>
        <v>32619.87</v>
      </c>
      <c r="ES322" s="380">
        <f>+SUM(Tabla1[[#This Row],[PF OCTUBRE]:[PF DICIEMBRE
]])</f>
        <v>99170.28</v>
      </c>
      <c r="ET322" s="380">
        <f>+SUM(Tabla1[[#This Row],[EJECUTADO 01]:[EJECUTADO 09]])</f>
        <v>32619.87</v>
      </c>
    </row>
    <row r="323" spans="1:150" x14ac:dyDescent="0.2">
      <c r="A323" s="369">
        <v>2025</v>
      </c>
      <c r="B323" s="369" t="s">
        <v>1969</v>
      </c>
      <c r="C323" s="369" t="s">
        <v>1970</v>
      </c>
      <c r="D323" s="369" t="s">
        <v>1971</v>
      </c>
      <c r="E323" s="369">
        <v>1650</v>
      </c>
      <c r="F323" s="369" t="s">
        <v>1601</v>
      </c>
      <c r="G323" s="369" t="s">
        <v>1999</v>
      </c>
      <c r="H323" s="369" t="s">
        <v>1606</v>
      </c>
      <c r="I323" s="369" t="s">
        <v>2000</v>
      </c>
      <c r="J323" s="369" t="s">
        <v>2073</v>
      </c>
      <c r="K323" s="369" t="s">
        <v>1975</v>
      </c>
      <c r="L323" s="369" t="s">
        <v>2034</v>
      </c>
      <c r="M323" s="369" t="s">
        <v>2035</v>
      </c>
      <c r="N323" s="369">
        <v>2</v>
      </c>
      <c r="O323" s="369" t="s">
        <v>2075</v>
      </c>
      <c r="P323" s="369" t="s">
        <v>2076</v>
      </c>
      <c r="Q323" s="369">
        <v>257</v>
      </c>
      <c r="R323" s="369">
        <v>0</v>
      </c>
      <c r="S323" s="369">
        <v>0</v>
      </c>
      <c r="T323" s="369">
        <v>0</v>
      </c>
      <c r="U323" s="369">
        <v>19</v>
      </c>
      <c r="V323" s="369" t="s">
        <v>1980</v>
      </c>
      <c r="W323" s="369" t="s">
        <v>1981</v>
      </c>
      <c r="X323" s="369" t="s">
        <v>1982</v>
      </c>
      <c r="Y323" s="369" t="s">
        <v>1983</v>
      </c>
      <c r="Z323" s="369" t="s">
        <v>1984</v>
      </c>
      <c r="AA323" s="369" t="s">
        <v>2004</v>
      </c>
      <c r="AB323" s="369" t="s">
        <v>1986</v>
      </c>
      <c r="AC323" s="369" t="s">
        <v>1656</v>
      </c>
      <c r="AD323" s="369" t="s">
        <v>2006</v>
      </c>
      <c r="AE323" s="369" t="s">
        <v>2007</v>
      </c>
      <c r="AF323" s="369" t="s">
        <v>2007</v>
      </c>
      <c r="AG323" s="369" t="s">
        <v>2015</v>
      </c>
      <c r="AH323" s="369">
        <v>0</v>
      </c>
      <c r="AI323" s="369">
        <v>12610</v>
      </c>
      <c r="AJ323" s="369">
        <v>12610</v>
      </c>
      <c r="AK323" s="370">
        <v>12610</v>
      </c>
      <c r="AL323" s="370">
        <v>12610</v>
      </c>
      <c r="AM323" s="370">
        <v>0</v>
      </c>
      <c r="AN323" s="370">
        <v>0</v>
      </c>
      <c r="AO323" s="370">
        <v>0</v>
      </c>
      <c r="AP323" s="370">
        <v>0</v>
      </c>
      <c r="AQ323" s="370">
        <v>0</v>
      </c>
      <c r="AR323" s="370">
        <v>0</v>
      </c>
      <c r="AS323" s="370">
        <v>0</v>
      </c>
      <c r="AT323" s="370">
        <v>0</v>
      </c>
      <c r="AU323" s="370">
        <v>12609.52</v>
      </c>
      <c r="AV323" s="370">
        <v>0</v>
      </c>
      <c r="AW323" s="370">
        <v>0</v>
      </c>
      <c r="AX323" s="370">
        <v>0</v>
      </c>
      <c r="AY323" s="370">
        <v>0</v>
      </c>
      <c r="AZ323" s="370">
        <v>0</v>
      </c>
      <c r="BA323" s="370">
        <v>0</v>
      </c>
      <c r="BB323" s="370">
        <v>0</v>
      </c>
      <c r="BC323" s="370">
        <v>0</v>
      </c>
      <c r="BD323" s="370">
        <v>0</v>
      </c>
      <c r="BE323" s="370">
        <v>0</v>
      </c>
      <c r="BF323" s="370">
        <v>0</v>
      </c>
      <c r="BG323" s="370">
        <v>12609.52</v>
      </c>
      <c r="BH323" s="370">
        <v>0</v>
      </c>
      <c r="BI323" s="370">
        <v>0</v>
      </c>
      <c r="BJ323" s="370">
        <v>0</v>
      </c>
      <c r="BK323" s="370">
        <v>0</v>
      </c>
      <c r="BL323" s="370">
        <v>0</v>
      </c>
      <c r="BM323" s="370">
        <v>0</v>
      </c>
      <c r="BN323" s="370">
        <v>0</v>
      </c>
      <c r="BO323" s="370">
        <v>0</v>
      </c>
      <c r="BP323" s="370">
        <v>0</v>
      </c>
      <c r="BQ323" s="370">
        <v>0</v>
      </c>
      <c r="BR323" s="370">
        <v>0</v>
      </c>
      <c r="BS323" s="370">
        <v>0</v>
      </c>
      <c r="BT323" s="370">
        <v>12609.52</v>
      </c>
      <c r="BU323" s="370">
        <v>0</v>
      </c>
      <c r="BV323" s="370">
        <v>0</v>
      </c>
      <c r="BW323" s="370">
        <v>0</v>
      </c>
      <c r="BX323" s="370">
        <v>0</v>
      </c>
      <c r="BY323" s="370">
        <v>0</v>
      </c>
      <c r="BZ323" s="370">
        <v>0</v>
      </c>
      <c r="CA323" s="370">
        <v>0</v>
      </c>
      <c r="CB323" s="370">
        <v>0</v>
      </c>
      <c r="CC323" s="370">
        <v>0</v>
      </c>
      <c r="CD323" s="370">
        <v>0</v>
      </c>
      <c r="CE323" s="370">
        <v>12528.46</v>
      </c>
      <c r="CF323" s="370">
        <v>0</v>
      </c>
      <c r="CG323" s="370">
        <v>0</v>
      </c>
      <c r="CH323" s="370">
        <v>0</v>
      </c>
      <c r="CI323" s="371" t="s">
        <v>1987</v>
      </c>
      <c r="CJ323" s="371" t="s">
        <v>1990</v>
      </c>
      <c r="CK323" s="371" t="s">
        <v>1993</v>
      </c>
      <c r="CL323" s="371" t="s">
        <v>1990</v>
      </c>
      <c r="CM323" s="371" t="s">
        <v>1990</v>
      </c>
      <c r="CN323" s="372" t="s">
        <v>1989</v>
      </c>
      <c r="CO323" s="371" t="str">
        <f t="shared" si="117"/>
        <v>2.1.4.1.1.7</v>
      </c>
      <c r="CP323" s="372" t="str">
        <f>+VLOOKUP(Tabla1[[#This Row],[ESPECÍFICA]],CLASIFICADOR_,2,0)</f>
        <v>2.1.4.1.1.7 - VACACIONES TRUNCAS PERSONAL CAS</v>
      </c>
      <c r="CQ323" s="372" t="str">
        <f>+VLOOKUP(Tabla1[[#This Row],[ESPECÍFICA]],CLASIFICADOR_,3,0)</f>
        <v>01.CAS</v>
      </c>
      <c r="CR323" s="372" t="str">
        <f>+VLOOKUP(Tabla1[[#This Row],[ESPECÍFICA]],CLASIFICADOR_,4,0)</f>
        <v xml:space="preserve"> </v>
      </c>
      <c r="CS323" s="372">
        <f>+VLOOKUP(Tabla1[[#This Row],[ESPECÍFICA]],CLASIFICADOR_,5,0)</f>
        <v>0</v>
      </c>
      <c r="CT323" s="373" t="str">
        <f>+VLOOKUP(Tabla1[[#This Row],[ESPECÍFICA]],CLASIFICADOR_,6,0)</f>
        <v>N/R</v>
      </c>
      <c r="CU323" s="372" t="str">
        <f>+VLOOKUP(Tabla1[[#This Row],[ESPECÍFICA]],CLASIFICADOR_,7,0)</f>
        <v>N/R</v>
      </c>
      <c r="CV323" s="372">
        <f>+VLOOKUP(Tabla1[[#This Row],[ESPECÍFICA]],CLASIFICADOR_,8,0)</f>
        <v>0</v>
      </c>
      <c r="CW323" s="374" t="str">
        <f>+CONCATENATE("2.",Tabla1[[#This Row],[generica]])</f>
        <v>2.1.PERSONAL Y OBLIGACIONES SOCIALES</v>
      </c>
      <c r="CX323" s="372" t="str">
        <f>+VLOOKUP(U323,CC_COMPLETO,2,0)</f>
        <v>0019-DCEME</v>
      </c>
      <c r="CY323" s="373" t="str">
        <f>+VLOOKUP(U323,CC_COMPLETO,3,0)</f>
        <v>0019-DCEME (C CORP)</v>
      </c>
      <c r="CZ323" s="375">
        <f>+VLOOKUP(U323,CC_COMPLETO,4,0)</f>
        <v>0</v>
      </c>
      <c r="DA323" s="373" t="str">
        <f>+CONCATENATE(Tabla1[[#This Row],[CC COMPLETO]],Tabla1[[#This Row],[ESPECÍFICA]])</f>
        <v>0019-DCEME2.1.4.1.1.7</v>
      </c>
      <c r="DB323" s="376">
        <f t="shared" si="118"/>
        <v>12609.52</v>
      </c>
      <c r="DC323" s="376">
        <f t="shared" si="119"/>
        <v>12609.52</v>
      </c>
      <c r="DD323" s="376">
        <f t="shared" si="120"/>
        <v>12609.52</v>
      </c>
      <c r="DE323" s="376">
        <f t="shared" si="121"/>
        <v>0</v>
      </c>
      <c r="DF323" s="376">
        <f t="shared" si="122"/>
        <v>0</v>
      </c>
      <c r="DG323" s="376">
        <f t="shared" si="123"/>
        <v>0.47999999999956344</v>
      </c>
      <c r="DH323" s="376">
        <f t="shared" si="124"/>
        <v>0.47999999999956344</v>
      </c>
      <c r="DI323" s="12">
        <f t="shared" si="125"/>
        <v>0</v>
      </c>
      <c r="DJ323" s="77">
        <f>+SUM(Tabla1[[#This Row],[EJECUTADO 01]:[EJECUTADO 06]])</f>
        <v>0</v>
      </c>
      <c r="DK323" s="77">
        <f>+Tabla1[[#This Row],[mto_devenga_01]]</f>
        <v>0</v>
      </c>
      <c r="DL323" s="377">
        <f>+Tabla1[[#This Row],[mto_devenga_02]]</f>
        <v>0</v>
      </c>
      <c r="DM323" s="377">
        <f>+Tabla1[[#This Row],[mto_devenga_03]]</f>
        <v>0</v>
      </c>
      <c r="DN323" s="378">
        <f>+Tabla1[[#This Row],[mto_devenga_04]]</f>
        <v>0</v>
      </c>
      <c r="DO323" s="377">
        <f>+Tabla1[[#This Row],[mto_devenga_05]]</f>
        <v>0</v>
      </c>
      <c r="DP323" s="379">
        <f>+Tabla1[[#This Row],[mto_devenga_06]]</f>
        <v>0</v>
      </c>
      <c r="DQ323" s="379">
        <f>+Tabla1[[#This Row],[mto_devenga_07]]</f>
        <v>0</v>
      </c>
      <c r="DR323" s="379">
        <f>+Tabla1[[#This Row],[mto_devenga_08]]</f>
        <v>0</v>
      </c>
      <c r="DS323" s="379">
        <f>+Tabla1[[#This Row],[mto_devenga_09]]</f>
        <v>12609.52</v>
      </c>
      <c r="DT323" s="379">
        <f>IFERROR(VLOOKUP(Tabla1[[#This Row],[COD SE]],PF_OCTUBRE,14,0),"0")</f>
        <v>0</v>
      </c>
      <c r="DU323" s="379">
        <f>IFERROR(VLOOKUP(Tabla1[[#This Row],[COD SE]],PF_OCTUBRE,15,0),"0")</f>
        <v>0</v>
      </c>
      <c r="DV323" s="379">
        <f>IFERROR(VLOOKUP(Tabla1[[#This Row],[COD SE]],PF_OCTUBRE,16,0),"0")</f>
        <v>0</v>
      </c>
      <c r="DW323" s="379">
        <f>+SUM(Tabla1[[#This Row],[EJECUTADO 01]:[PF DICIEMBRE
]])</f>
        <v>12609.52</v>
      </c>
      <c r="DX323" s="379">
        <f>IFERROR(VLOOKUP(Tabla1[[#This Row],[COD SE]],PF_OCTUBRE,18,0),"0")</f>
        <v>0</v>
      </c>
      <c r="DY323" s="379">
        <f>IFERROR(VLOOKUP(Tabla1[[#This Row],[COD SE]],PF_OCTUBRE,19,0),"0")</f>
        <v>0.48</v>
      </c>
      <c r="DZ323" s="379">
        <f>IFERROR(VLOOKUP(Tabla1[[#This Row],[COD SE]],PF_OCTUBRE,20,0),"0")</f>
        <v>0.48</v>
      </c>
      <c r="EA323" s="379">
        <f>+Tabla1[[#This Row],[TOTAL EJEC REAL]]+Tabla1[[#This Row],[SALDO FINAL]]</f>
        <v>12610</v>
      </c>
      <c r="EB323" s="379">
        <f>IFERROR(VLOOKUP(Tabla1[[#This Row],[COD SE]],PF_OCTUBRE,22,0),"0")</f>
        <v>0.48</v>
      </c>
      <c r="EC323" s="379">
        <f>+IFERROR(VLOOKUP(Tabla1[[#This Row],[COD SE]],SALDO_ESC_2,7,0),0)</f>
        <v>0</v>
      </c>
      <c r="ED323" s="379">
        <f>+IFERROR(VLOOKUP(Tabla1[[#This Row],[COD SE]],SALDO_ESC_3,7,0),0)</f>
        <v>0.48</v>
      </c>
      <c r="EE323" s="379">
        <f>+Tabla1[[#This Row],[mto_pim]]-Tabla1[[#This Row],[TRANSF ESC2 ]]</f>
        <v>12610</v>
      </c>
      <c r="EF323" s="379">
        <f>+Tabla1[[#This Row],[mto_pim]]-Tabla1[[#This Row],[TRANFS ESC 3 ]]</f>
        <v>12609.52</v>
      </c>
      <c r="EG323" s="379">
        <f>+IFERROR(VLOOKUP(Tabla1[[#This Row],[COD SE]],HISTORICO,4,0),0)</f>
        <v>0</v>
      </c>
      <c r="EH323" s="379">
        <f>+IFERROR(VLOOKUP(Tabla1[[#This Row],[COD SE]],HISTORICO,5,0),0)</f>
        <v>0</v>
      </c>
      <c r="EI323" s="379">
        <f>+IFERROR(VLOOKUP(Tabla1[[#This Row],[COD SE]],HISTORICO,6,0),0)</f>
        <v>0</v>
      </c>
      <c r="EJ323" s="379">
        <f>+IFERROR(VLOOKUP(Tabla1[[#This Row],[COD SE]],HISTORICO,7,0),0)</f>
        <v>0</v>
      </c>
      <c r="EK323" s="379">
        <f>+IFERROR(VLOOKUP(Tabla1[[#This Row],[COD SE]],HISTORICO,8,0),0)</f>
        <v>0</v>
      </c>
      <c r="EL323" s="379">
        <f>+IFERROR(VLOOKUP(Tabla1[[#This Row],[COD SE]],HISTORICO,9,0),0)</f>
        <v>0</v>
      </c>
      <c r="EM323" s="379">
        <f>+IFERROR(VLOOKUP(Tabla1[[#This Row],[COD SE]],HISTORICO,10,0),0)</f>
        <v>0</v>
      </c>
      <c r="EN323" s="379">
        <f>+IFERROR(VLOOKUP(Tabla1[[#This Row],[COD SE]],HISTORICO,11,0),0)</f>
        <v>0</v>
      </c>
      <c r="EO323" s="379">
        <f>+IFERROR(VLOOKUP(Tabla1[[#This Row],[COD SE]],HISTORICO,12,0),0)</f>
        <v>0</v>
      </c>
      <c r="EP323" s="380">
        <f>+SUM(Tabla1[[#This Row],[EJECUTADO 01]:[EJECUTADO 03]])</f>
        <v>0</v>
      </c>
      <c r="EQ323" s="380">
        <f>+SUM(Tabla1[[#This Row],[EJECUTADO 04]:[EJECUTADO 06]])</f>
        <v>0</v>
      </c>
      <c r="ER323" s="380">
        <f>+SUM(Tabla1[[#This Row],[EJECUTADO 07]:[EJECUTADO 09]])</f>
        <v>12609.52</v>
      </c>
      <c r="ES323" s="380">
        <f>+SUM(Tabla1[[#This Row],[PF OCTUBRE]:[PF DICIEMBRE
]])</f>
        <v>0</v>
      </c>
      <c r="ET323" s="380">
        <f>+SUM(Tabla1[[#This Row],[EJECUTADO 01]:[EJECUTADO 09]])</f>
        <v>12609.52</v>
      </c>
    </row>
    <row r="324" spans="1:150" x14ac:dyDescent="0.2">
      <c r="A324" s="369">
        <v>2025</v>
      </c>
      <c r="B324" s="369" t="s">
        <v>1969</v>
      </c>
      <c r="C324" s="369" t="s">
        <v>1970</v>
      </c>
      <c r="D324" s="369" t="s">
        <v>1971</v>
      </c>
      <c r="E324" s="369">
        <v>1650</v>
      </c>
      <c r="F324" s="369" t="s">
        <v>1601</v>
      </c>
      <c r="G324" s="369" t="s">
        <v>1999</v>
      </c>
      <c r="H324" s="369" t="s">
        <v>1606</v>
      </c>
      <c r="I324" s="369" t="s">
        <v>2000</v>
      </c>
      <c r="J324" s="369" t="s">
        <v>2073</v>
      </c>
      <c r="K324" s="369" t="s">
        <v>1975</v>
      </c>
      <c r="L324" s="369" t="s">
        <v>2034</v>
      </c>
      <c r="M324" s="369" t="s">
        <v>2035</v>
      </c>
      <c r="N324" s="369">
        <v>2</v>
      </c>
      <c r="O324" s="369" t="s">
        <v>2075</v>
      </c>
      <c r="P324" s="369" t="s">
        <v>2076</v>
      </c>
      <c r="Q324" s="369">
        <v>257</v>
      </c>
      <c r="R324" s="369">
        <v>0</v>
      </c>
      <c r="S324" s="369">
        <v>0</v>
      </c>
      <c r="T324" s="369">
        <v>0</v>
      </c>
      <c r="U324" s="369">
        <v>19</v>
      </c>
      <c r="V324" s="369" t="s">
        <v>1980</v>
      </c>
      <c r="W324" s="369" t="s">
        <v>1981</v>
      </c>
      <c r="X324" s="369" t="s">
        <v>1982</v>
      </c>
      <c r="Y324" s="369" t="s">
        <v>1983</v>
      </c>
      <c r="Z324" s="369" t="s">
        <v>1984</v>
      </c>
      <c r="AA324" s="369" t="s">
        <v>2004</v>
      </c>
      <c r="AB324" s="369" t="s">
        <v>1986</v>
      </c>
      <c r="AC324" s="369" t="s">
        <v>1656</v>
      </c>
      <c r="AD324" s="369" t="s">
        <v>1668</v>
      </c>
      <c r="AE324" s="369" t="s">
        <v>1669</v>
      </c>
      <c r="AF324" s="369" t="s">
        <v>1669</v>
      </c>
      <c r="AG324" s="369" t="s">
        <v>1671</v>
      </c>
      <c r="AH324" s="369">
        <v>0</v>
      </c>
      <c r="AI324" s="369">
        <v>7801</v>
      </c>
      <c r="AJ324" s="369">
        <v>7801</v>
      </c>
      <c r="AK324" s="370">
        <v>7801</v>
      </c>
      <c r="AL324" s="370">
        <v>7801</v>
      </c>
      <c r="AM324" s="370">
        <v>0</v>
      </c>
      <c r="AN324" s="370">
        <v>0</v>
      </c>
      <c r="AO324" s="370">
        <v>0</v>
      </c>
      <c r="AP324" s="370">
        <v>0</v>
      </c>
      <c r="AQ324" s="370">
        <v>0</v>
      </c>
      <c r="AR324" s="370">
        <v>0</v>
      </c>
      <c r="AS324" s="370">
        <v>0</v>
      </c>
      <c r="AT324" s="370">
        <v>0</v>
      </c>
      <c r="AU324" s="370">
        <v>1733.44</v>
      </c>
      <c r="AV324" s="370">
        <v>1516.76</v>
      </c>
      <c r="AW324" s="370">
        <v>0</v>
      </c>
      <c r="AX324" s="370">
        <v>0</v>
      </c>
      <c r="AY324" s="370">
        <v>0</v>
      </c>
      <c r="AZ324" s="370">
        <v>0</v>
      </c>
      <c r="BA324" s="370">
        <v>0</v>
      </c>
      <c r="BB324" s="370">
        <v>0</v>
      </c>
      <c r="BC324" s="370">
        <v>0</v>
      </c>
      <c r="BD324" s="370">
        <v>0</v>
      </c>
      <c r="BE324" s="370">
        <v>0</v>
      </c>
      <c r="BF324" s="370">
        <v>0</v>
      </c>
      <c r="BG324" s="370">
        <v>1733.44</v>
      </c>
      <c r="BH324" s="370">
        <v>1516.76</v>
      </c>
      <c r="BI324" s="370">
        <v>0</v>
      </c>
      <c r="BJ324" s="370">
        <v>0</v>
      </c>
      <c r="BK324" s="370">
        <v>0</v>
      </c>
      <c r="BL324" s="370">
        <v>0</v>
      </c>
      <c r="BM324" s="370">
        <v>0</v>
      </c>
      <c r="BN324" s="370">
        <v>0</v>
      </c>
      <c r="BO324" s="370">
        <v>0</v>
      </c>
      <c r="BP324" s="370">
        <v>0</v>
      </c>
      <c r="BQ324" s="370">
        <v>0</v>
      </c>
      <c r="BR324" s="370">
        <v>0</v>
      </c>
      <c r="BS324" s="370">
        <v>1516.76</v>
      </c>
      <c r="BT324" s="370">
        <v>1733.44</v>
      </c>
      <c r="BU324" s="370">
        <v>0</v>
      </c>
      <c r="BV324" s="370">
        <v>0</v>
      </c>
      <c r="BW324" s="370">
        <v>0</v>
      </c>
      <c r="BX324" s="370">
        <v>0</v>
      </c>
      <c r="BY324" s="370">
        <v>0</v>
      </c>
      <c r="BZ324" s="370">
        <v>0</v>
      </c>
      <c r="CA324" s="370">
        <v>0</v>
      </c>
      <c r="CB324" s="370">
        <v>0</v>
      </c>
      <c r="CC324" s="370">
        <v>0</v>
      </c>
      <c r="CD324" s="370">
        <v>0</v>
      </c>
      <c r="CE324" s="370">
        <v>1733.44</v>
      </c>
      <c r="CF324" s="370">
        <v>1516.76</v>
      </c>
      <c r="CG324" s="370">
        <v>0</v>
      </c>
      <c r="CH324" s="370">
        <v>0</v>
      </c>
      <c r="CI324" s="371" t="s">
        <v>1987</v>
      </c>
      <c r="CJ324" s="371" t="s">
        <v>1990</v>
      </c>
      <c r="CK324" s="371" t="s">
        <v>1991</v>
      </c>
      <c r="CL324" s="371" t="s">
        <v>1990</v>
      </c>
      <c r="CM324" s="371" t="s">
        <v>1990</v>
      </c>
      <c r="CN324" s="372" t="s">
        <v>2014</v>
      </c>
      <c r="CO324" s="371" t="str">
        <f t="shared" ref="CO324:CO325" si="126">+CONCATENATE(CI324,".",CJ324,".",CK324,".",CL324,".",CM324,".",CN324)</f>
        <v>2.1.3.1.1.15</v>
      </c>
      <c r="CP324" s="372" t="str">
        <f>+VLOOKUP(Tabla1[[#This Row],[ESPECÍFICA]],CLASIFICADOR_,2,0)</f>
        <v>2.1.3.1.1.15 - CONTRIBUCIONES A ESSALUD DE CONTRATO ADMINISTRATIVO DE SERVICIOS</v>
      </c>
      <c r="CQ324" s="372" t="str">
        <f>+VLOOKUP(Tabla1[[#This Row],[ESPECÍFICA]],CLASIFICADOR_,3,0)</f>
        <v>01.CAS</v>
      </c>
      <c r="CR324" s="372" t="str">
        <f>+VLOOKUP(Tabla1[[#This Row],[ESPECÍFICA]],CLASIFICADOR_,4,0)</f>
        <v xml:space="preserve"> </v>
      </c>
      <c r="CS324" s="372">
        <f>+VLOOKUP(Tabla1[[#This Row],[ESPECÍFICA]],CLASIFICADOR_,5,0)</f>
        <v>0</v>
      </c>
      <c r="CT324" s="373" t="str">
        <f>+VLOOKUP(Tabla1[[#This Row],[ESPECÍFICA]],CLASIFICADOR_,6,0)</f>
        <v>N/R</v>
      </c>
      <c r="CU324" s="372" t="str">
        <f>+VLOOKUP(Tabla1[[#This Row],[ESPECÍFICA]],CLASIFICADOR_,7,0)</f>
        <v>N/R</v>
      </c>
      <c r="CV324" s="372">
        <f>+VLOOKUP(Tabla1[[#This Row],[ESPECÍFICA]],CLASIFICADOR_,8,0)</f>
        <v>0</v>
      </c>
      <c r="CW324" s="374" t="str">
        <f>+CONCATENATE("2.",Tabla1[[#This Row],[generica]])</f>
        <v>2.1.PERSONAL Y OBLIGACIONES SOCIALES</v>
      </c>
      <c r="CX324" s="372" t="str">
        <f>+VLOOKUP(U324,CC_COMPLETO,2,0)</f>
        <v>0019-DCEME</v>
      </c>
      <c r="CY324" s="373" t="str">
        <f>+VLOOKUP(U324,CC_COMPLETO,3,0)</f>
        <v>0019-DCEME (C CORP)</v>
      </c>
      <c r="CZ324" s="375">
        <f>+VLOOKUP(U324,CC_COMPLETO,4,0)</f>
        <v>0</v>
      </c>
      <c r="DA324" s="373" t="str">
        <f>+CONCATENATE(Tabla1[[#This Row],[CC COMPLETO]],Tabla1[[#This Row],[ESPECÍFICA]])</f>
        <v>0019-DCEME2.1.3.1.1.15</v>
      </c>
      <c r="DB324" s="376">
        <f t="shared" ref="DB324:DB325" si="127">SUM(AM324:AX324)</f>
        <v>3250.2</v>
      </c>
      <c r="DC324" s="376">
        <f t="shared" ref="DC324:DC325" si="128">+SUM(AY324:BJ324)</f>
        <v>3250.2</v>
      </c>
      <c r="DD324" s="376">
        <f t="shared" ref="DD324:DD325" si="129">+SUM(BK324:BV324)</f>
        <v>3250.2</v>
      </c>
      <c r="DE324" s="376">
        <f t="shared" ref="DE324:DE325" si="130">+AJ324-AK324</f>
        <v>0</v>
      </c>
      <c r="DF324" s="376">
        <f t="shared" ref="DF324:DF325" si="131">+AK324-AL324</f>
        <v>0</v>
      </c>
      <c r="DG324" s="376">
        <f t="shared" ref="DG324:DG325" si="132">+AL324-DC324</f>
        <v>4550.8</v>
      </c>
      <c r="DH324" s="376">
        <f t="shared" ref="DH324:DH325" si="133">+AJ324-DC324</f>
        <v>4550.8</v>
      </c>
      <c r="DI324" s="12">
        <f t="shared" ref="DI324:DI325" si="134">+IFERROR((DC324/AH324),0)</f>
        <v>0</v>
      </c>
      <c r="DJ324" s="77">
        <f>+SUM(Tabla1[[#This Row],[EJECUTADO 01]:[EJECUTADO 06]])</f>
        <v>0</v>
      </c>
      <c r="DK324" s="77">
        <f>+Tabla1[[#This Row],[mto_devenga_01]]</f>
        <v>0</v>
      </c>
      <c r="DL324" s="377">
        <f>+Tabla1[[#This Row],[mto_devenga_02]]</f>
        <v>0</v>
      </c>
      <c r="DM324" s="377">
        <f>+Tabla1[[#This Row],[mto_devenga_03]]</f>
        <v>0</v>
      </c>
      <c r="DN324" s="378">
        <f>+Tabla1[[#This Row],[mto_devenga_04]]</f>
        <v>0</v>
      </c>
      <c r="DO324" s="377">
        <f>+Tabla1[[#This Row],[mto_devenga_05]]</f>
        <v>0</v>
      </c>
      <c r="DP324" s="379">
        <f>+Tabla1[[#This Row],[mto_devenga_06]]</f>
        <v>0</v>
      </c>
      <c r="DQ324" s="379">
        <f>+Tabla1[[#This Row],[mto_devenga_07]]</f>
        <v>0</v>
      </c>
      <c r="DR324" s="379">
        <f>+Tabla1[[#This Row],[mto_devenga_08]]</f>
        <v>0</v>
      </c>
      <c r="DS324" s="379">
        <f>+Tabla1[[#This Row],[mto_devenga_09]]</f>
        <v>1733.44</v>
      </c>
      <c r="DT324" s="379">
        <f>IFERROR(VLOOKUP(Tabla1[[#This Row],[COD SE]],PF_OCTUBRE,14,0),"0")</f>
        <v>1950.1200000000003</v>
      </c>
      <c r="DU324" s="379">
        <f>IFERROR(VLOOKUP(Tabla1[[#This Row],[COD SE]],PF_OCTUBRE,15,0),"0")</f>
        <v>1950.1200000000003</v>
      </c>
      <c r="DV324" s="379">
        <f>IFERROR(VLOOKUP(Tabla1[[#This Row],[COD SE]],PF_OCTUBRE,16,0),"0")</f>
        <v>1950.1200000000003</v>
      </c>
      <c r="DW324" s="379">
        <f>+SUM(Tabla1[[#This Row],[EJECUTADO 01]:[PF DICIEMBRE
]])</f>
        <v>7583.8000000000011</v>
      </c>
      <c r="DX324" s="379">
        <f>IFERROR(VLOOKUP(Tabla1[[#This Row],[COD SE]],PF_OCTUBRE,18,0),"0")</f>
        <v>0</v>
      </c>
      <c r="DY324" s="379">
        <f>IFERROR(VLOOKUP(Tabla1[[#This Row],[COD SE]],PF_OCTUBRE,19,0),"0")</f>
        <v>217.2</v>
      </c>
      <c r="DZ324" s="379">
        <f>IFERROR(VLOOKUP(Tabla1[[#This Row],[COD SE]],PF_OCTUBRE,20,0),"0")</f>
        <v>217.2</v>
      </c>
      <c r="EA324" s="379">
        <f>+Tabla1[[#This Row],[TOTAL EJEC REAL]]+Tabla1[[#This Row],[SALDO FINAL]]</f>
        <v>7801.0000000000009</v>
      </c>
      <c r="EB324" s="379">
        <f>IFERROR(VLOOKUP(Tabla1[[#This Row],[COD SE]],PF_OCTUBRE,22,0),"0")</f>
        <v>2167.3200000000002</v>
      </c>
      <c r="EC324" s="379">
        <f>+IFERROR(VLOOKUP(Tabla1[[#This Row],[COD SE]],SALDO_ESC_2,7,0),0)</f>
        <v>0</v>
      </c>
      <c r="ED324" s="379">
        <f>+IFERROR(VLOOKUP(Tabla1[[#This Row],[COD SE]],SALDO_ESC_3,7,0),0)</f>
        <v>217.2</v>
      </c>
      <c r="EE324" s="379">
        <f>+Tabla1[[#This Row],[mto_pim]]-Tabla1[[#This Row],[TRANSF ESC2 ]]</f>
        <v>7801</v>
      </c>
      <c r="EF324" s="379">
        <f>+Tabla1[[#This Row],[mto_pim]]-Tabla1[[#This Row],[TRANFS ESC 3 ]]</f>
        <v>7583.8</v>
      </c>
      <c r="EG324" s="379">
        <f>+IFERROR(VLOOKUP(Tabla1[[#This Row],[COD SE]],HISTORICO,4,0),0)</f>
        <v>0</v>
      </c>
      <c r="EH324" s="379">
        <f>+IFERROR(VLOOKUP(Tabla1[[#This Row],[COD SE]],HISTORICO,5,0),0)</f>
        <v>0</v>
      </c>
      <c r="EI324" s="379">
        <f>+IFERROR(VLOOKUP(Tabla1[[#This Row],[COD SE]],HISTORICO,6,0),0)</f>
        <v>0</v>
      </c>
      <c r="EJ324" s="379">
        <f>+IFERROR(VLOOKUP(Tabla1[[#This Row],[COD SE]],HISTORICO,7,0),0)</f>
        <v>0</v>
      </c>
      <c r="EK324" s="379">
        <f>+IFERROR(VLOOKUP(Tabla1[[#This Row],[COD SE]],HISTORICO,8,0),0)</f>
        <v>0</v>
      </c>
      <c r="EL324" s="379">
        <f>+IFERROR(VLOOKUP(Tabla1[[#This Row],[COD SE]],HISTORICO,9,0),0)</f>
        <v>0</v>
      </c>
      <c r="EM324" s="379">
        <f>+IFERROR(VLOOKUP(Tabla1[[#This Row],[COD SE]],HISTORICO,10,0),0)</f>
        <v>0</v>
      </c>
      <c r="EN324" s="379">
        <f>+IFERROR(VLOOKUP(Tabla1[[#This Row],[COD SE]],HISTORICO,11,0),0)</f>
        <v>0</v>
      </c>
      <c r="EO324" s="379">
        <f>+IFERROR(VLOOKUP(Tabla1[[#This Row],[COD SE]],HISTORICO,12,0),0)</f>
        <v>1950.1200000000003</v>
      </c>
      <c r="EP324" s="380">
        <f>+SUM(Tabla1[[#This Row],[EJECUTADO 01]:[EJECUTADO 03]])</f>
        <v>0</v>
      </c>
      <c r="EQ324" s="380">
        <f>+SUM(Tabla1[[#This Row],[EJECUTADO 04]:[EJECUTADO 06]])</f>
        <v>0</v>
      </c>
      <c r="ER324" s="380">
        <f>+SUM(Tabla1[[#This Row],[EJECUTADO 07]:[EJECUTADO 09]])</f>
        <v>1733.44</v>
      </c>
      <c r="ES324" s="380">
        <f>+SUM(Tabla1[[#This Row],[PF OCTUBRE]:[PF DICIEMBRE
]])</f>
        <v>5850.3600000000006</v>
      </c>
      <c r="ET324" s="380">
        <f>+SUM(Tabla1[[#This Row],[EJECUTADO 01]:[EJECUTADO 09]])</f>
        <v>1733.44</v>
      </c>
    </row>
    <row r="325" spans="1:150" x14ac:dyDescent="0.2">
      <c r="A325" s="369">
        <v>2025</v>
      </c>
      <c r="B325" s="369" t="s">
        <v>1969</v>
      </c>
      <c r="C325" s="369" t="s">
        <v>1970</v>
      </c>
      <c r="D325" s="369" t="s">
        <v>1971</v>
      </c>
      <c r="E325" s="369">
        <v>1650</v>
      </c>
      <c r="F325" s="369" t="s">
        <v>1601</v>
      </c>
      <c r="G325" s="369" t="s">
        <v>1999</v>
      </c>
      <c r="H325" s="369" t="s">
        <v>1606</v>
      </c>
      <c r="I325" s="369" t="s">
        <v>2000</v>
      </c>
      <c r="J325" s="369" t="s">
        <v>2073</v>
      </c>
      <c r="K325" s="369" t="s">
        <v>1975</v>
      </c>
      <c r="L325" s="369" t="s">
        <v>2034</v>
      </c>
      <c r="M325" s="369" t="s">
        <v>2035</v>
      </c>
      <c r="N325" s="369">
        <v>2</v>
      </c>
      <c r="O325" s="369" t="s">
        <v>2075</v>
      </c>
      <c r="P325" s="369" t="s">
        <v>2076</v>
      </c>
      <c r="Q325" s="369">
        <v>257</v>
      </c>
      <c r="R325" s="369">
        <v>0</v>
      </c>
      <c r="S325" s="369">
        <v>0</v>
      </c>
      <c r="T325" s="369">
        <v>0</v>
      </c>
      <c r="U325" s="369">
        <v>19</v>
      </c>
      <c r="V325" s="369" t="s">
        <v>1980</v>
      </c>
      <c r="W325" s="369" t="s">
        <v>1981</v>
      </c>
      <c r="X325" s="369" t="s">
        <v>1982</v>
      </c>
      <c r="Y325" s="369" t="s">
        <v>1983</v>
      </c>
      <c r="Z325" s="369" t="s">
        <v>1984</v>
      </c>
      <c r="AA325" s="369" t="s">
        <v>2004</v>
      </c>
      <c r="AB325" s="369" t="s">
        <v>1986</v>
      </c>
      <c r="AC325" s="369" t="s">
        <v>1656</v>
      </c>
      <c r="AD325" s="369" t="s">
        <v>1657</v>
      </c>
      <c r="AE325" s="369" t="s">
        <v>1660</v>
      </c>
      <c r="AF325" s="369" t="s">
        <v>1661</v>
      </c>
      <c r="AG325" s="369" t="s">
        <v>1663</v>
      </c>
      <c r="AH325" s="369">
        <v>0</v>
      </c>
      <c r="AI325" s="369">
        <v>169284</v>
      </c>
      <c r="AJ325" s="369">
        <v>169284</v>
      </c>
      <c r="AK325" s="370">
        <v>169284</v>
      </c>
      <c r="AL325" s="370">
        <v>169284</v>
      </c>
      <c r="AM325" s="370">
        <v>0</v>
      </c>
      <c r="AN325" s="370">
        <v>0</v>
      </c>
      <c r="AO325" s="370">
        <v>0</v>
      </c>
      <c r="AP325" s="370">
        <v>0</v>
      </c>
      <c r="AQ325" s="370">
        <v>0</v>
      </c>
      <c r="AR325" s="370">
        <v>0</v>
      </c>
      <c r="AS325" s="370">
        <v>0</v>
      </c>
      <c r="AT325" s="370">
        <v>0</v>
      </c>
      <c r="AU325" s="370">
        <v>20480.810000000001</v>
      </c>
      <c r="AV325" s="370">
        <v>20468.439999999999</v>
      </c>
      <c r="AW325" s="370">
        <v>0</v>
      </c>
      <c r="AX325" s="370">
        <v>0</v>
      </c>
      <c r="AY325" s="370">
        <v>0</v>
      </c>
      <c r="AZ325" s="370">
        <v>0</v>
      </c>
      <c r="BA325" s="370">
        <v>0</v>
      </c>
      <c r="BB325" s="370">
        <v>0</v>
      </c>
      <c r="BC325" s="370">
        <v>0</v>
      </c>
      <c r="BD325" s="370">
        <v>0</v>
      </c>
      <c r="BE325" s="370">
        <v>0</v>
      </c>
      <c r="BF325" s="370">
        <v>0</v>
      </c>
      <c r="BG325" s="370">
        <v>20480.810000000001</v>
      </c>
      <c r="BH325" s="370">
        <v>20468.439999999999</v>
      </c>
      <c r="BI325" s="370">
        <v>0</v>
      </c>
      <c r="BJ325" s="370">
        <v>0</v>
      </c>
      <c r="BK325" s="370">
        <v>0</v>
      </c>
      <c r="BL325" s="370">
        <v>0</v>
      </c>
      <c r="BM325" s="370">
        <v>0</v>
      </c>
      <c r="BN325" s="370">
        <v>0</v>
      </c>
      <c r="BO325" s="370">
        <v>0</v>
      </c>
      <c r="BP325" s="370">
        <v>0</v>
      </c>
      <c r="BQ325" s="370">
        <v>0</v>
      </c>
      <c r="BR325" s="370">
        <v>0</v>
      </c>
      <c r="BS325" s="370">
        <v>20480.810000000001</v>
      </c>
      <c r="BT325" s="370">
        <v>18030.34</v>
      </c>
      <c r="BU325" s="370">
        <v>0</v>
      </c>
      <c r="BV325" s="370">
        <v>0</v>
      </c>
      <c r="BW325" s="370">
        <v>0</v>
      </c>
      <c r="BX325" s="370">
        <v>0</v>
      </c>
      <c r="BY325" s="370">
        <v>0</v>
      </c>
      <c r="BZ325" s="370">
        <v>0</v>
      </c>
      <c r="CA325" s="370">
        <v>0</v>
      </c>
      <c r="CB325" s="370">
        <v>0</v>
      </c>
      <c r="CC325" s="370">
        <v>0</v>
      </c>
      <c r="CD325" s="370">
        <v>0</v>
      </c>
      <c r="CE325" s="370">
        <v>20480.810000000001</v>
      </c>
      <c r="CF325" s="370">
        <v>18030.34</v>
      </c>
      <c r="CG325" s="370">
        <v>0</v>
      </c>
      <c r="CH325" s="370">
        <v>0</v>
      </c>
      <c r="CI325" s="371" t="s">
        <v>1987</v>
      </c>
      <c r="CJ325" s="371" t="s">
        <v>1990</v>
      </c>
      <c r="CK325" s="371" t="s">
        <v>1990</v>
      </c>
      <c r="CL325" s="371" t="s">
        <v>2010</v>
      </c>
      <c r="CM325" s="371" t="s">
        <v>1990</v>
      </c>
      <c r="CN325" s="372" t="s">
        <v>1987</v>
      </c>
      <c r="CO325" s="371" t="str">
        <f t="shared" si="126"/>
        <v>2.1.1.13.1.2</v>
      </c>
      <c r="CP325" s="372" t="str">
        <f>+VLOOKUP(Tabla1[[#This Row],[ESPECÍFICA]],CLASIFICADOR_,2,0)</f>
        <v>2.1.1.13.1.2 - CONTRATO ADMINISTRATIVO DE SERVICIOS - TRANSITORIO</v>
      </c>
      <c r="CQ325" s="372" t="str">
        <f>+VLOOKUP(Tabla1[[#This Row],[ESPECÍFICA]],CLASIFICADOR_,3,0)</f>
        <v>01.CAS</v>
      </c>
      <c r="CR325" s="372" t="str">
        <f>+VLOOKUP(Tabla1[[#This Row],[ESPECÍFICA]],CLASIFICADOR_,4,0)</f>
        <v xml:space="preserve"> </v>
      </c>
      <c r="CS325" s="372">
        <f>+VLOOKUP(Tabla1[[#This Row],[ESPECÍFICA]],CLASIFICADOR_,5,0)</f>
        <v>0</v>
      </c>
      <c r="CT325" s="373" t="str">
        <f>+VLOOKUP(Tabla1[[#This Row],[ESPECÍFICA]],CLASIFICADOR_,6,0)</f>
        <v>N/R</v>
      </c>
      <c r="CU325" s="372" t="str">
        <f>+VLOOKUP(Tabla1[[#This Row],[ESPECÍFICA]],CLASIFICADOR_,7,0)</f>
        <v>N/R</v>
      </c>
      <c r="CV325" s="372">
        <f>+VLOOKUP(Tabla1[[#This Row],[ESPECÍFICA]],CLASIFICADOR_,8,0)</f>
        <v>0</v>
      </c>
      <c r="CW325" s="374" t="str">
        <f>+CONCATENATE("2.",Tabla1[[#This Row],[generica]])</f>
        <v>2.1.PERSONAL Y OBLIGACIONES SOCIALES</v>
      </c>
      <c r="CX325" s="372" t="str">
        <f>+VLOOKUP(U325,CC_COMPLETO,2,0)</f>
        <v>0019-DCEME</v>
      </c>
      <c r="CY325" s="373" t="str">
        <f>+VLOOKUP(U325,CC_COMPLETO,3,0)</f>
        <v>0019-DCEME (C CORP)</v>
      </c>
      <c r="CZ325" s="375">
        <f>+VLOOKUP(U325,CC_COMPLETO,4,0)</f>
        <v>0</v>
      </c>
      <c r="DA325" s="373" t="str">
        <f>+CONCATENATE(Tabla1[[#This Row],[CC COMPLETO]],Tabla1[[#This Row],[ESPECÍFICA]])</f>
        <v>0019-DCEME2.1.1.13.1.2</v>
      </c>
      <c r="DB325" s="376">
        <f t="shared" si="127"/>
        <v>40949.25</v>
      </c>
      <c r="DC325" s="376">
        <f t="shared" si="128"/>
        <v>40949.25</v>
      </c>
      <c r="DD325" s="376">
        <f t="shared" si="129"/>
        <v>38511.15</v>
      </c>
      <c r="DE325" s="376">
        <f t="shared" si="130"/>
        <v>0</v>
      </c>
      <c r="DF325" s="376">
        <f t="shared" si="131"/>
        <v>0</v>
      </c>
      <c r="DG325" s="376">
        <f t="shared" si="132"/>
        <v>128334.75</v>
      </c>
      <c r="DH325" s="376">
        <f t="shared" si="133"/>
        <v>128334.75</v>
      </c>
      <c r="DI325" s="12">
        <f t="shared" si="134"/>
        <v>0</v>
      </c>
      <c r="DJ325" s="77">
        <f>+SUM(Tabla1[[#This Row],[EJECUTADO 01]:[EJECUTADO 06]])</f>
        <v>0</v>
      </c>
      <c r="DK325" s="77">
        <f>+Tabla1[[#This Row],[mto_devenga_01]]</f>
        <v>0</v>
      </c>
      <c r="DL325" s="377">
        <f>+Tabla1[[#This Row],[mto_devenga_02]]</f>
        <v>0</v>
      </c>
      <c r="DM325" s="377">
        <f>+Tabla1[[#This Row],[mto_devenga_03]]</f>
        <v>0</v>
      </c>
      <c r="DN325" s="378">
        <f>+Tabla1[[#This Row],[mto_devenga_04]]</f>
        <v>0</v>
      </c>
      <c r="DO325" s="377">
        <f>+Tabla1[[#This Row],[mto_devenga_05]]</f>
        <v>0</v>
      </c>
      <c r="DP325" s="379">
        <f>+Tabla1[[#This Row],[mto_devenga_06]]</f>
        <v>0</v>
      </c>
      <c r="DQ325" s="379">
        <f>+Tabla1[[#This Row],[mto_devenga_07]]</f>
        <v>0</v>
      </c>
      <c r="DR325" s="379">
        <f>+Tabla1[[#This Row],[mto_devenga_08]]</f>
        <v>0</v>
      </c>
      <c r="DS325" s="379">
        <f>+Tabla1[[#This Row],[mto_devenga_09]]</f>
        <v>20480.810000000001</v>
      </c>
      <c r="DT325" s="379">
        <f>IFERROR(VLOOKUP(Tabla1[[#This Row],[COD SE]],PF_OCTUBRE,14,0),"0")</f>
        <v>42320.950000000004</v>
      </c>
      <c r="DU325" s="379">
        <f>IFERROR(VLOOKUP(Tabla1[[#This Row],[COD SE]],PF_OCTUBRE,15,0),"0")</f>
        <v>42320.950000000004</v>
      </c>
      <c r="DV325" s="379">
        <f>IFERROR(VLOOKUP(Tabla1[[#This Row],[COD SE]],PF_OCTUBRE,16,0),"0")</f>
        <v>42320.950000000004</v>
      </c>
      <c r="DW325" s="379">
        <f>+SUM(Tabla1[[#This Row],[EJECUTADO 01]:[PF DICIEMBRE
]])</f>
        <v>147443.66000000003</v>
      </c>
      <c r="DX325" s="379">
        <f>IFERROR(VLOOKUP(Tabla1[[#This Row],[COD SE]],PF_OCTUBRE,18,0),"0")</f>
        <v>0</v>
      </c>
      <c r="DY325" s="379">
        <f>IFERROR(VLOOKUP(Tabla1[[#This Row],[COD SE]],PF_OCTUBRE,19,0),"0")</f>
        <v>21840.340000000004</v>
      </c>
      <c r="DZ325" s="379">
        <f>IFERROR(VLOOKUP(Tabla1[[#This Row],[COD SE]],PF_OCTUBRE,20,0),"0")</f>
        <v>21840.340000000004</v>
      </c>
      <c r="EA325" s="379">
        <f>+Tabla1[[#This Row],[TOTAL EJEC REAL]]+Tabla1[[#This Row],[SALDO FINAL]]</f>
        <v>169284.00000000003</v>
      </c>
      <c r="EB325" s="379">
        <f>IFERROR(VLOOKUP(Tabla1[[#This Row],[COD SE]],PF_OCTUBRE,22,0),"0")</f>
        <v>64161.289999999994</v>
      </c>
      <c r="EC325" s="379">
        <f>+IFERROR(VLOOKUP(Tabla1[[#This Row],[COD SE]],SALDO_ESC_2,7,0),0)</f>
        <v>0</v>
      </c>
      <c r="ED325" s="379">
        <f>+IFERROR(VLOOKUP(Tabla1[[#This Row],[COD SE]],SALDO_ESC_3,7,0),0)</f>
        <v>21840.340000000004</v>
      </c>
      <c r="EE325" s="379">
        <f>+Tabla1[[#This Row],[mto_pim]]-Tabla1[[#This Row],[TRANSF ESC2 ]]</f>
        <v>169284</v>
      </c>
      <c r="EF325" s="379">
        <f>+Tabla1[[#This Row],[mto_pim]]-Tabla1[[#This Row],[TRANFS ESC 3 ]]</f>
        <v>147443.66</v>
      </c>
      <c r="EG325" s="379">
        <f>+IFERROR(VLOOKUP(Tabla1[[#This Row],[COD SE]],HISTORICO,4,0),0)</f>
        <v>0</v>
      </c>
      <c r="EH325" s="379">
        <f>+IFERROR(VLOOKUP(Tabla1[[#This Row],[COD SE]],HISTORICO,5,0),0)</f>
        <v>0</v>
      </c>
      <c r="EI325" s="379">
        <f>+IFERROR(VLOOKUP(Tabla1[[#This Row],[COD SE]],HISTORICO,6,0),0)</f>
        <v>0</v>
      </c>
      <c r="EJ325" s="379">
        <f>+IFERROR(VLOOKUP(Tabla1[[#This Row],[COD SE]],HISTORICO,7,0),0)</f>
        <v>0</v>
      </c>
      <c r="EK325" s="379">
        <f>+IFERROR(VLOOKUP(Tabla1[[#This Row],[COD SE]],HISTORICO,8,0),0)</f>
        <v>0</v>
      </c>
      <c r="EL325" s="379">
        <f>+IFERROR(VLOOKUP(Tabla1[[#This Row],[COD SE]],HISTORICO,9,0),0)</f>
        <v>0</v>
      </c>
      <c r="EM325" s="379">
        <f>+IFERROR(VLOOKUP(Tabla1[[#This Row],[COD SE]],HISTORICO,10,0),0)</f>
        <v>0</v>
      </c>
      <c r="EN325" s="379">
        <f>+IFERROR(VLOOKUP(Tabla1[[#This Row],[COD SE]],HISTORICO,11,0),0)</f>
        <v>0</v>
      </c>
      <c r="EO325" s="379">
        <f>+IFERROR(VLOOKUP(Tabla1[[#This Row],[COD SE]],HISTORICO,12,0),0)</f>
        <v>42320.950000000004</v>
      </c>
      <c r="EP325" s="380">
        <f>+SUM(Tabla1[[#This Row],[EJECUTADO 01]:[EJECUTADO 03]])</f>
        <v>0</v>
      </c>
      <c r="EQ325" s="380">
        <f>+SUM(Tabla1[[#This Row],[EJECUTADO 04]:[EJECUTADO 06]])</f>
        <v>0</v>
      </c>
      <c r="ER325" s="380">
        <f>+SUM(Tabla1[[#This Row],[EJECUTADO 07]:[EJECUTADO 09]])</f>
        <v>20480.810000000001</v>
      </c>
      <c r="ES325" s="380">
        <f>+SUM(Tabla1[[#This Row],[PF OCTUBRE]:[PF DICIEMBRE
]])</f>
        <v>126962.85</v>
      </c>
      <c r="ET325" s="380">
        <f>+SUM(Tabla1[[#This Row],[EJECUTADO 01]:[EJECUTADO 09]])</f>
        <v>20480.810000000001</v>
      </c>
    </row>
  </sheetData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CCCCFF"/>
  </sheetPr>
  <dimension ref="A1:W470"/>
  <sheetViews>
    <sheetView showGridLines="0" workbookViewId="0">
      <selection activeCell="K35" sqref="K35"/>
    </sheetView>
  </sheetViews>
  <sheetFormatPr baseColWidth="10" defaultColWidth="11.42578125" defaultRowHeight="12.75" x14ac:dyDescent="0.2"/>
  <cols>
    <col min="1" max="1" width="8.85546875" style="123" customWidth="1"/>
    <col min="2" max="2" width="20.5703125" style="123" customWidth="1"/>
    <col min="3" max="3" width="10.7109375" style="123" customWidth="1"/>
    <col min="4" max="4" width="11.42578125" style="123"/>
    <col min="5" max="5" width="40.140625" style="123" customWidth="1"/>
    <col min="6" max="16" width="12.85546875" bestFit="1" customWidth="1"/>
    <col min="17" max="17" width="17" customWidth="1"/>
    <col min="18" max="18" width="19.28515625" customWidth="1"/>
    <col min="19" max="21" width="15.5703125" customWidth="1"/>
    <col min="22" max="23" width="15.85546875" customWidth="1"/>
  </cols>
  <sheetData>
    <row r="1" spans="1:23" x14ac:dyDescent="0.2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3" x14ac:dyDescent="0.2">
      <c r="J2" s="6"/>
      <c r="R2" s="14"/>
      <c r="V2" s="66"/>
      <c r="W2" s="66"/>
    </row>
    <row r="3" spans="1:23" x14ac:dyDescent="0.2">
      <c r="F3" s="325">
        <f>+SUBTOTAL(9,F7:F314)</f>
        <v>2817688.0400000005</v>
      </c>
      <c r="G3" s="325">
        <f t="shared" ref="G3:V3" si="0">+SUBTOTAL(9,G7:G314)</f>
        <v>2949884.7000000007</v>
      </c>
      <c r="H3" s="325">
        <f t="shared" si="0"/>
        <v>2649496.5799999991</v>
      </c>
      <c r="I3" s="325">
        <f t="shared" si="0"/>
        <v>2986097.4799999986</v>
      </c>
      <c r="J3" s="325">
        <f t="shared" si="0"/>
        <v>2964416.2899999991</v>
      </c>
      <c r="K3" s="325">
        <f t="shared" si="0"/>
        <v>2877806.9400000004</v>
      </c>
      <c r="L3" s="325">
        <f t="shared" si="0"/>
        <v>2993101.6200000006</v>
      </c>
      <c r="M3" s="325">
        <f t="shared" si="0"/>
        <v>2637313.3600000003</v>
      </c>
      <c r="N3" s="325">
        <f t="shared" si="0"/>
        <v>3048797.5999999987</v>
      </c>
      <c r="O3" s="325">
        <f t="shared" si="0"/>
        <v>3092882.7999999989</v>
      </c>
      <c r="P3" s="325">
        <f t="shared" si="0"/>
        <v>3724034.2500000005</v>
      </c>
      <c r="Q3" s="325">
        <f t="shared" si="0"/>
        <v>6790850.2299999986</v>
      </c>
      <c r="R3" s="325">
        <f>+SUBTOTAL(9,R7:R314)</f>
        <v>39532369.890000008</v>
      </c>
      <c r="S3" s="320">
        <f t="shared" si="0"/>
        <v>1859335</v>
      </c>
      <c r="T3" s="320">
        <f t="shared" si="0"/>
        <v>6711535.1099999975</v>
      </c>
      <c r="U3" s="320">
        <f t="shared" si="0"/>
        <v>8570870.1099999975</v>
      </c>
      <c r="V3" s="325">
        <f t="shared" si="0"/>
        <v>48103240</v>
      </c>
      <c r="W3" s="325">
        <f t="shared" ref="W3" si="1">+SUBTOTAL(9,W7:W314)</f>
        <v>15361720.340000007</v>
      </c>
    </row>
    <row r="6" spans="1:23" s="10" customFormat="1" ht="22.5" x14ac:dyDescent="0.2">
      <c r="A6" s="307" t="s">
        <v>1710</v>
      </c>
      <c r="B6" s="307" t="s">
        <v>1819</v>
      </c>
      <c r="C6" s="307" t="s">
        <v>1820</v>
      </c>
      <c r="D6" s="307" t="s">
        <v>2077</v>
      </c>
      <c r="E6" s="307" t="s">
        <v>2</v>
      </c>
      <c r="F6" s="308" t="s">
        <v>1613</v>
      </c>
      <c r="G6" s="308" t="s">
        <v>1630</v>
      </c>
      <c r="H6" s="308" t="s">
        <v>1631</v>
      </c>
      <c r="I6" s="308" t="s">
        <v>1632</v>
      </c>
      <c r="J6" s="308" t="s">
        <v>1633</v>
      </c>
      <c r="K6" s="308" t="s">
        <v>1634</v>
      </c>
      <c r="L6" s="308" t="s">
        <v>1635</v>
      </c>
      <c r="M6" s="308" t="s">
        <v>1636</v>
      </c>
      <c r="N6" s="308" t="s">
        <v>1637</v>
      </c>
      <c r="O6" s="309" t="s">
        <v>1638</v>
      </c>
      <c r="P6" s="309" t="s">
        <v>1639</v>
      </c>
      <c r="Q6" s="309" t="s">
        <v>1640</v>
      </c>
      <c r="R6" s="309" t="s">
        <v>1818</v>
      </c>
      <c r="S6" s="318" t="s">
        <v>1946</v>
      </c>
      <c r="T6" s="318" t="s">
        <v>1947</v>
      </c>
      <c r="U6" s="318" t="s">
        <v>1948</v>
      </c>
      <c r="V6" s="309" t="s">
        <v>2078</v>
      </c>
      <c r="W6" s="309" t="s">
        <v>2079</v>
      </c>
    </row>
    <row r="7" spans="1:23" s="20" customFormat="1" x14ac:dyDescent="0.2">
      <c r="A7" s="310" t="str">
        <f>+MID(D7,1,3)</f>
        <v>2.6</v>
      </c>
      <c r="B7" s="310" t="str">
        <f>+CONCATENATE(C7,D7)</f>
        <v>0001-PI 22.6.6.1.3.99</v>
      </c>
      <c r="C7" s="311" t="s">
        <v>9</v>
      </c>
      <c r="D7" s="311" t="s">
        <v>1236</v>
      </c>
      <c r="E7" s="312" t="s">
        <v>1237</v>
      </c>
      <c r="F7" s="313">
        <v>0</v>
      </c>
      <c r="G7" s="313">
        <v>0</v>
      </c>
      <c r="H7" s="313">
        <v>0</v>
      </c>
      <c r="I7" s="313">
        <v>0</v>
      </c>
      <c r="J7" s="313">
        <v>3363.5</v>
      </c>
      <c r="K7" s="313">
        <v>0</v>
      </c>
      <c r="L7" s="313">
        <v>0</v>
      </c>
      <c r="M7" s="313">
        <v>0</v>
      </c>
      <c r="N7" s="313">
        <v>0</v>
      </c>
      <c r="O7" s="314">
        <v>0</v>
      </c>
      <c r="P7" s="314">
        <v>0</v>
      </c>
      <c r="Q7" s="314">
        <v>0.5</v>
      </c>
      <c r="R7" s="315">
        <f t="shared" ref="R7:R70" si="2">+SUM(F7:Q7)</f>
        <v>3364</v>
      </c>
      <c r="S7" s="319">
        <v>0</v>
      </c>
      <c r="T7" s="319"/>
      <c r="U7" s="319">
        <f>+S7+T7</f>
        <v>0</v>
      </c>
      <c r="V7" s="317">
        <f>+R7+U7</f>
        <v>3364</v>
      </c>
      <c r="W7" s="317">
        <v>0.5</v>
      </c>
    </row>
    <row r="8" spans="1:23" s="20" customFormat="1" x14ac:dyDescent="0.2">
      <c r="A8" s="310" t="str">
        <f t="shared" ref="A8:A71" si="3">+MID(D8,1,3)</f>
        <v>2.6</v>
      </c>
      <c r="B8" s="310" t="str">
        <f t="shared" ref="B8:B71" si="4">+CONCATENATE(C8,D8)</f>
        <v>0001-PI 22.6.7.1.4.3</v>
      </c>
      <c r="C8" s="311" t="s">
        <v>9</v>
      </c>
      <c r="D8" s="311" t="s">
        <v>1259</v>
      </c>
      <c r="E8" s="312" t="s">
        <v>1260</v>
      </c>
      <c r="F8" s="313">
        <v>254997.95</v>
      </c>
      <c r="G8" s="313">
        <v>131876.66</v>
      </c>
      <c r="H8" s="313">
        <v>67856.66</v>
      </c>
      <c r="I8" s="313">
        <v>86660.739999999991</v>
      </c>
      <c r="J8" s="313">
        <v>27000</v>
      </c>
      <c r="K8" s="313">
        <v>53750</v>
      </c>
      <c r="L8" s="313">
        <v>78142</v>
      </c>
      <c r="M8" s="313">
        <v>106908.1</v>
      </c>
      <c r="N8" s="313">
        <v>92494.61</v>
      </c>
      <c r="O8" s="314">
        <v>86371.07</v>
      </c>
      <c r="P8" s="314">
        <v>231905.76</v>
      </c>
      <c r="Q8" s="314">
        <v>1551146.4500000002</v>
      </c>
      <c r="R8" s="315">
        <f t="shared" si="2"/>
        <v>2769110</v>
      </c>
      <c r="S8" s="319">
        <v>1799647</v>
      </c>
      <c r="T8" s="319"/>
      <c r="U8" s="319">
        <f t="shared" ref="U8:U71" si="5">+S8+T8</f>
        <v>1799647</v>
      </c>
      <c r="V8" s="317">
        <f t="shared" ref="V8:V71" si="6">+R8+U8</f>
        <v>4568757</v>
      </c>
      <c r="W8" s="317">
        <v>3350793.4499999997</v>
      </c>
    </row>
    <row r="9" spans="1:23" s="20" customFormat="1" x14ac:dyDescent="0.2">
      <c r="A9" s="310" t="str">
        <f t="shared" si="3"/>
        <v>2.6</v>
      </c>
      <c r="B9" s="310" t="str">
        <f t="shared" si="4"/>
        <v>0001-PI 22.6.7.1.6.3</v>
      </c>
      <c r="C9" s="311" t="s">
        <v>9</v>
      </c>
      <c r="D9" s="311" t="s">
        <v>1271</v>
      </c>
      <c r="E9" s="312" t="s">
        <v>1272</v>
      </c>
      <c r="F9" s="313">
        <v>0</v>
      </c>
      <c r="G9" s="313">
        <v>28030.89</v>
      </c>
      <c r="H9" s="313">
        <v>16153.61</v>
      </c>
      <c r="I9" s="313">
        <v>0</v>
      </c>
      <c r="J9" s="313">
        <v>29814.62</v>
      </c>
      <c r="K9" s="313">
        <v>23756.76</v>
      </c>
      <c r="L9" s="313">
        <v>19738.189999999999</v>
      </c>
      <c r="M9" s="313">
        <v>0</v>
      </c>
      <c r="N9" s="313">
        <v>39589.75</v>
      </c>
      <c r="O9" s="314">
        <v>21089.279999999999</v>
      </c>
      <c r="P9" s="314">
        <v>21089.279999999999</v>
      </c>
      <c r="Q9" s="314">
        <v>20232.619999999995</v>
      </c>
      <c r="R9" s="315">
        <f t="shared" si="2"/>
        <v>219495</v>
      </c>
      <c r="S9" s="319">
        <v>38000</v>
      </c>
      <c r="T9" s="319"/>
      <c r="U9" s="319">
        <f t="shared" si="5"/>
        <v>38000</v>
      </c>
      <c r="V9" s="317">
        <f t="shared" si="6"/>
        <v>257495</v>
      </c>
      <c r="W9" s="317">
        <v>58232.619999999995</v>
      </c>
    </row>
    <row r="10" spans="1:23" s="20" customFormat="1" x14ac:dyDescent="0.2">
      <c r="A10" s="310" t="str">
        <f t="shared" si="3"/>
        <v>2.6</v>
      </c>
      <c r="B10" s="310" t="str">
        <f t="shared" si="4"/>
        <v>0001-PI 22.6.8.1.3.1</v>
      </c>
      <c r="C10" s="311" t="s">
        <v>9</v>
      </c>
      <c r="D10" s="311" t="s">
        <v>1278</v>
      </c>
      <c r="E10" s="312" t="s">
        <v>1279</v>
      </c>
      <c r="F10" s="313">
        <v>0</v>
      </c>
      <c r="G10" s="313">
        <v>0</v>
      </c>
      <c r="H10" s="313">
        <v>0</v>
      </c>
      <c r="I10" s="313">
        <v>0</v>
      </c>
      <c r="J10" s="313">
        <v>0</v>
      </c>
      <c r="K10" s="313">
        <v>0</v>
      </c>
      <c r="L10" s="313">
        <v>0</v>
      </c>
      <c r="M10" s="313">
        <v>0</v>
      </c>
      <c r="N10" s="313">
        <v>0</v>
      </c>
      <c r="O10" s="314">
        <v>0</v>
      </c>
      <c r="P10" s="314">
        <v>0</v>
      </c>
      <c r="Q10" s="314">
        <v>0</v>
      </c>
      <c r="R10" s="315">
        <f t="shared" si="2"/>
        <v>0</v>
      </c>
      <c r="S10" s="319">
        <v>0</v>
      </c>
      <c r="T10" s="319"/>
      <c r="U10" s="319">
        <f t="shared" si="5"/>
        <v>0</v>
      </c>
      <c r="V10" s="317">
        <f t="shared" si="6"/>
        <v>0</v>
      </c>
      <c r="W10" s="317">
        <v>0</v>
      </c>
    </row>
    <row r="11" spans="1:23" s="20" customFormat="1" x14ac:dyDescent="0.2">
      <c r="A11" s="310" t="str">
        <f t="shared" si="3"/>
        <v>2.6</v>
      </c>
      <c r="B11" s="310" t="str">
        <f t="shared" si="4"/>
        <v>0001-PI 22.6.8.1.4.3</v>
      </c>
      <c r="C11" s="311" t="s">
        <v>9</v>
      </c>
      <c r="D11" s="311" t="s">
        <v>1284</v>
      </c>
      <c r="E11" s="312" t="s">
        <v>1285</v>
      </c>
      <c r="F11" s="313">
        <v>67192.17</v>
      </c>
      <c r="G11" s="313">
        <v>127059.87999999999</v>
      </c>
      <c r="H11" s="313">
        <v>83546.260000000009</v>
      </c>
      <c r="I11" s="313">
        <v>111408.36</v>
      </c>
      <c r="J11" s="313">
        <v>110628.44</v>
      </c>
      <c r="K11" s="313">
        <v>115516.72000000002</v>
      </c>
      <c r="L11" s="313">
        <v>95166.959999999992</v>
      </c>
      <c r="M11" s="313">
        <v>107019.55999999998</v>
      </c>
      <c r="N11" s="313">
        <v>112250.73999999999</v>
      </c>
      <c r="O11" s="314">
        <v>83678.61</v>
      </c>
      <c r="P11" s="314">
        <v>109148.72</v>
      </c>
      <c r="Q11" s="314">
        <v>204921.58</v>
      </c>
      <c r="R11" s="315">
        <f t="shared" si="2"/>
        <v>1327538</v>
      </c>
      <c r="S11" s="319">
        <v>21688</v>
      </c>
      <c r="T11" s="319"/>
      <c r="U11" s="319">
        <f t="shared" si="5"/>
        <v>21688</v>
      </c>
      <c r="V11" s="317">
        <f t="shared" si="6"/>
        <v>1349226</v>
      </c>
      <c r="W11" s="317">
        <v>226609.58</v>
      </c>
    </row>
    <row r="12" spans="1:23" s="20" customFormat="1" x14ac:dyDescent="0.2">
      <c r="A12" s="310" t="str">
        <f t="shared" si="3"/>
        <v>2.1</v>
      </c>
      <c r="B12" s="310" t="str">
        <f t="shared" si="4"/>
        <v>0002-DCEME2.1.1.1.1.8</v>
      </c>
      <c r="C12" s="311" t="s">
        <v>1522</v>
      </c>
      <c r="D12" s="311" t="s">
        <v>71</v>
      </c>
      <c r="E12" s="310" t="s">
        <v>72</v>
      </c>
      <c r="F12" s="316">
        <v>11847.86</v>
      </c>
      <c r="G12" s="316">
        <v>0</v>
      </c>
      <c r="H12" s="316">
        <v>16212.85</v>
      </c>
      <c r="I12" s="316">
        <v>18707.14</v>
      </c>
      <c r="J12" s="316">
        <v>18707.14</v>
      </c>
      <c r="K12" s="316">
        <v>16836.43</v>
      </c>
      <c r="L12" s="316">
        <v>5612.14</v>
      </c>
      <c r="M12" s="316">
        <v>0</v>
      </c>
      <c r="N12" s="316">
        <v>11847.86</v>
      </c>
      <c r="O12" s="317">
        <v>18707.14</v>
      </c>
      <c r="P12" s="317">
        <v>18707.14</v>
      </c>
      <c r="Q12" s="317">
        <v>18707.14</v>
      </c>
      <c r="R12" s="315">
        <f t="shared" si="2"/>
        <v>155892.84000000003</v>
      </c>
      <c r="S12" s="319">
        <v>0</v>
      </c>
      <c r="T12" s="319">
        <v>68593.16</v>
      </c>
      <c r="U12" s="319">
        <f t="shared" si="5"/>
        <v>68593.16</v>
      </c>
      <c r="V12" s="317">
        <f t="shared" si="6"/>
        <v>224486.00000000003</v>
      </c>
      <c r="W12" s="317">
        <v>87300.3</v>
      </c>
    </row>
    <row r="13" spans="1:23" s="20" customFormat="1" x14ac:dyDescent="0.2">
      <c r="A13" s="310" t="str">
        <f t="shared" si="3"/>
        <v>2.1</v>
      </c>
      <c r="B13" s="310" t="str">
        <f t="shared" si="4"/>
        <v>0002-DCEME2.1.1.13.1.1</v>
      </c>
      <c r="C13" s="311" t="s">
        <v>1522</v>
      </c>
      <c r="D13" s="311" t="s">
        <v>115</v>
      </c>
      <c r="E13" s="310" t="s">
        <v>116</v>
      </c>
      <c r="F13" s="316">
        <v>348833.71</v>
      </c>
      <c r="G13" s="316">
        <v>350127.14</v>
      </c>
      <c r="H13" s="316">
        <v>339072.95000000007</v>
      </c>
      <c r="I13" s="316">
        <v>334006.20000000007</v>
      </c>
      <c r="J13" s="316">
        <v>387554.8000000001</v>
      </c>
      <c r="K13" s="316">
        <v>367685.22000000003</v>
      </c>
      <c r="L13" s="316">
        <v>359837.05</v>
      </c>
      <c r="M13" s="316">
        <v>359308.25999999995</v>
      </c>
      <c r="N13" s="316">
        <v>354959.98000000004</v>
      </c>
      <c r="O13" s="317">
        <v>425209.50000000012</v>
      </c>
      <c r="P13" s="317">
        <v>437737.88000000012</v>
      </c>
      <c r="Q13" s="317">
        <v>437737.88000000012</v>
      </c>
      <c r="R13" s="315">
        <f t="shared" si="2"/>
        <v>4502070.57</v>
      </c>
      <c r="S13" s="319">
        <v>0</v>
      </c>
      <c r="T13" s="319">
        <v>315447.43000000005</v>
      </c>
      <c r="U13" s="319">
        <f t="shared" si="5"/>
        <v>315447.43000000005</v>
      </c>
      <c r="V13" s="317">
        <f t="shared" si="6"/>
        <v>4817518</v>
      </c>
      <c r="W13" s="317">
        <v>753185.30999999994</v>
      </c>
    </row>
    <row r="14" spans="1:23" s="20" customFormat="1" x14ac:dyDescent="0.2">
      <c r="A14" s="310" t="str">
        <f t="shared" si="3"/>
        <v>2.1</v>
      </c>
      <c r="B14" s="310" t="str">
        <f t="shared" si="4"/>
        <v>0002-DCEME2.1.1.13.1.2</v>
      </c>
      <c r="C14" s="311" t="s">
        <v>1522</v>
      </c>
      <c r="D14" s="311" t="s">
        <v>120</v>
      </c>
      <c r="E14" s="310" t="s">
        <v>121</v>
      </c>
      <c r="F14" s="316">
        <v>196038.87999999998</v>
      </c>
      <c r="G14" s="316">
        <v>122929.97</v>
      </c>
      <c r="H14" s="316">
        <v>121293.23000000001</v>
      </c>
      <c r="I14" s="316">
        <v>120868.23</v>
      </c>
      <c r="J14" s="316">
        <v>144928.38</v>
      </c>
      <c r="K14" s="316">
        <v>143837.88</v>
      </c>
      <c r="L14" s="316">
        <v>143187.79</v>
      </c>
      <c r="M14" s="316">
        <v>143305.07999999999</v>
      </c>
      <c r="N14" s="316">
        <v>143939.64000000001</v>
      </c>
      <c r="O14" s="317">
        <v>146783.80000000002</v>
      </c>
      <c r="P14" s="317">
        <v>146783.80000000002</v>
      </c>
      <c r="Q14" s="317">
        <v>146783.80000000002</v>
      </c>
      <c r="R14" s="315">
        <f t="shared" si="2"/>
        <v>1720680.4800000002</v>
      </c>
      <c r="S14" s="319">
        <v>0</v>
      </c>
      <c r="T14" s="319">
        <v>126110.52000000003</v>
      </c>
      <c r="U14" s="319">
        <f t="shared" si="5"/>
        <v>126110.52000000003</v>
      </c>
      <c r="V14" s="317">
        <f t="shared" si="6"/>
        <v>1846791.0000000002</v>
      </c>
      <c r="W14" s="317">
        <v>272894.32</v>
      </c>
    </row>
    <row r="15" spans="1:23" s="20" customFormat="1" x14ac:dyDescent="0.2">
      <c r="A15" s="310" t="str">
        <f t="shared" si="3"/>
        <v>2.1</v>
      </c>
      <c r="B15" s="310" t="str">
        <f t="shared" si="4"/>
        <v>0002-DCEME2.1.1.9.1.2</v>
      </c>
      <c r="C15" s="311" t="s">
        <v>1522</v>
      </c>
      <c r="D15" s="311" t="s">
        <v>226</v>
      </c>
      <c r="E15" s="310" t="s">
        <v>227</v>
      </c>
      <c r="F15" s="316">
        <v>0</v>
      </c>
      <c r="G15" s="316">
        <v>0</v>
      </c>
      <c r="H15" s="316">
        <v>0</v>
      </c>
      <c r="I15" s="316">
        <v>0</v>
      </c>
      <c r="J15" s="316">
        <v>0</v>
      </c>
      <c r="K15" s="316">
        <v>0</v>
      </c>
      <c r="L15" s="316">
        <v>11328.21</v>
      </c>
      <c r="M15" s="316">
        <v>0</v>
      </c>
      <c r="N15" s="316">
        <v>0</v>
      </c>
      <c r="O15" s="317">
        <v>0</v>
      </c>
      <c r="P15" s="317">
        <v>0</v>
      </c>
      <c r="Q15" s="317">
        <v>18707.14</v>
      </c>
      <c r="R15" s="315">
        <f t="shared" si="2"/>
        <v>30035.35</v>
      </c>
      <c r="S15" s="319">
        <v>0</v>
      </c>
      <c r="T15" s="319">
        <v>7379.6500000000015</v>
      </c>
      <c r="U15" s="319">
        <f t="shared" si="5"/>
        <v>7379.6500000000015</v>
      </c>
      <c r="V15" s="317">
        <f t="shared" si="6"/>
        <v>37415</v>
      </c>
      <c r="W15" s="317">
        <v>26086.79</v>
      </c>
    </row>
    <row r="16" spans="1:23" s="20" customFormat="1" x14ac:dyDescent="0.2">
      <c r="A16" s="310" t="str">
        <f t="shared" si="3"/>
        <v>2.1</v>
      </c>
      <c r="B16" s="310" t="str">
        <f t="shared" si="4"/>
        <v>0002-DCEME2.1.1.9.1.4</v>
      </c>
      <c r="C16" s="311" t="s">
        <v>1522</v>
      </c>
      <c r="D16" s="311" t="s">
        <v>230</v>
      </c>
      <c r="E16" s="310" t="s">
        <v>231</v>
      </c>
      <c r="F16" s="316">
        <v>0</v>
      </c>
      <c r="G16" s="316">
        <v>0</v>
      </c>
      <c r="H16" s="316">
        <v>0</v>
      </c>
      <c r="I16" s="316">
        <v>0</v>
      </c>
      <c r="J16" s="316">
        <v>0</v>
      </c>
      <c r="K16" s="316">
        <v>0</v>
      </c>
      <c r="L16" s="316">
        <v>21000</v>
      </c>
      <c r="M16" s="316">
        <v>0</v>
      </c>
      <c r="N16" s="316">
        <v>0</v>
      </c>
      <c r="O16" s="317">
        <v>0</v>
      </c>
      <c r="P16" s="317">
        <v>0</v>
      </c>
      <c r="Q16" s="317">
        <v>23400</v>
      </c>
      <c r="R16" s="315">
        <f t="shared" si="2"/>
        <v>44400</v>
      </c>
      <c r="S16" s="319">
        <v>0</v>
      </c>
      <c r="T16" s="319">
        <v>10800</v>
      </c>
      <c r="U16" s="319">
        <f t="shared" si="5"/>
        <v>10800</v>
      </c>
      <c r="V16" s="317">
        <f t="shared" si="6"/>
        <v>55200</v>
      </c>
      <c r="W16" s="317">
        <v>34200</v>
      </c>
    </row>
    <row r="17" spans="1:23" s="20" customFormat="1" x14ac:dyDescent="0.2">
      <c r="A17" s="310" t="str">
        <f t="shared" si="3"/>
        <v>2.1</v>
      </c>
      <c r="B17" s="310" t="str">
        <f t="shared" si="4"/>
        <v>0002-DCEME2.1.3.1.1.13</v>
      </c>
      <c r="C17" s="311" t="s">
        <v>1522</v>
      </c>
      <c r="D17" s="311" t="s">
        <v>272</v>
      </c>
      <c r="E17" s="310" t="s">
        <v>273</v>
      </c>
      <c r="F17" s="316">
        <v>1066.31</v>
      </c>
      <c r="G17" s="316">
        <v>0</v>
      </c>
      <c r="H17" s="316">
        <v>1459.16</v>
      </c>
      <c r="I17" s="316">
        <v>2132.61</v>
      </c>
      <c r="J17" s="316">
        <v>1683.64</v>
      </c>
      <c r="K17" s="316">
        <v>1515.28</v>
      </c>
      <c r="L17" s="316">
        <v>944.71</v>
      </c>
      <c r="M17" s="316">
        <v>0</v>
      </c>
      <c r="N17" s="316">
        <v>1197.25</v>
      </c>
      <c r="O17" s="317">
        <v>1683.64</v>
      </c>
      <c r="P17" s="317">
        <v>1683.64</v>
      </c>
      <c r="Q17" s="317">
        <v>1683.6400000000003</v>
      </c>
      <c r="R17" s="315">
        <f t="shared" si="2"/>
        <v>15049.879999999997</v>
      </c>
      <c r="S17" s="319">
        <v>0</v>
      </c>
      <c r="T17" s="319">
        <v>5154.12</v>
      </c>
      <c r="U17" s="319">
        <f t="shared" si="5"/>
        <v>5154.12</v>
      </c>
      <c r="V17" s="317">
        <f t="shared" si="6"/>
        <v>20203.999999999996</v>
      </c>
      <c r="W17" s="317">
        <v>6837.76</v>
      </c>
    </row>
    <row r="18" spans="1:23" s="20" customFormat="1" x14ac:dyDescent="0.2">
      <c r="A18" s="310" t="str">
        <f t="shared" si="3"/>
        <v>2.1</v>
      </c>
      <c r="B18" s="310" t="str">
        <f t="shared" si="4"/>
        <v>0002-DCEME2.1.3.1.1.15</v>
      </c>
      <c r="C18" s="311" t="s">
        <v>1522</v>
      </c>
      <c r="D18" s="311" t="s">
        <v>276</v>
      </c>
      <c r="E18" s="310" t="s">
        <v>277</v>
      </c>
      <c r="F18" s="316">
        <v>17058.970000000016</v>
      </c>
      <c r="G18" s="316">
        <v>14276.350000000011</v>
      </c>
      <c r="H18" s="316">
        <v>13867.520000000011</v>
      </c>
      <c r="I18" s="316">
        <v>16229.170000000013</v>
      </c>
      <c r="J18" s="316">
        <v>15817.640000000014</v>
      </c>
      <c r="K18" s="316">
        <v>15438.450000000013</v>
      </c>
      <c r="L18" s="316">
        <v>14950.920000000013</v>
      </c>
      <c r="M18" s="316">
        <v>14950.920000000013</v>
      </c>
      <c r="N18" s="316">
        <v>15167.600000000013</v>
      </c>
      <c r="O18" s="317">
        <v>16684.360000000015</v>
      </c>
      <c r="P18" s="317">
        <v>16901.040000000015</v>
      </c>
      <c r="Q18" s="317">
        <v>16901.040000000015</v>
      </c>
      <c r="R18" s="315">
        <f t="shared" si="2"/>
        <v>188243.98000000016</v>
      </c>
      <c r="S18" s="319">
        <v>0</v>
      </c>
      <c r="T18" s="319">
        <v>44905.020000000004</v>
      </c>
      <c r="U18" s="319">
        <f t="shared" si="5"/>
        <v>44905.020000000004</v>
      </c>
      <c r="V18" s="317">
        <f t="shared" si="6"/>
        <v>233149.00000000017</v>
      </c>
      <c r="W18" s="317">
        <v>61806.060000000041</v>
      </c>
    </row>
    <row r="19" spans="1:23" s="20" customFormat="1" x14ac:dyDescent="0.2">
      <c r="A19" s="310" t="str">
        <f t="shared" si="3"/>
        <v>2.1</v>
      </c>
      <c r="B19" s="310" t="str">
        <f t="shared" si="4"/>
        <v>0002-DCEME2.1.4.1.1.1</v>
      </c>
      <c r="C19" s="311" t="s">
        <v>1522</v>
      </c>
      <c r="D19" s="311" t="s">
        <v>288</v>
      </c>
      <c r="E19" s="310" t="s">
        <v>289</v>
      </c>
      <c r="F19" s="316">
        <v>0</v>
      </c>
      <c r="G19" s="316">
        <v>0</v>
      </c>
      <c r="H19" s="316">
        <v>0</v>
      </c>
      <c r="I19" s="316">
        <v>3936.19</v>
      </c>
      <c r="J19" s="316">
        <v>2678.8</v>
      </c>
      <c r="K19" s="316">
        <v>0</v>
      </c>
      <c r="L19" s="316">
        <v>1525.61</v>
      </c>
      <c r="M19" s="316">
        <v>0</v>
      </c>
      <c r="N19" s="316">
        <v>0</v>
      </c>
      <c r="O19" s="317">
        <v>0</v>
      </c>
      <c r="P19" s="317">
        <v>8164.4</v>
      </c>
      <c r="Q19" s="317">
        <v>0</v>
      </c>
      <c r="R19" s="315">
        <f t="shared" si="2"/>
        <v>16305</v>
      </c>
      <c r="S19" s="319">
        <v>0</v>
      </c>
      <c r="T19" s="319">
        <v>0</v>
      </c>
      <c r="U19" s="319">
        <f t="shared" si="5"/>
        <v>0</v>
      </c>
      <c r="V19" s="317">
        <f t="shared" si="6"/>
        <v>16305</v>
      </c>
      <c r="W19" s="317">
        <v>0</v>
      </c>
    </row>
    <row r="20" spans="1:23" s="20" customFormat="1" x14ac:dyDescent="0.2">
      <c r="A20" s="310" t="str">
        <f t="shared" si="3"/>
        <v>2.1</v>
      </c>
      <c r="B20" s="310" t="str">
        <f t="shared" si="4"/>
        <v>0002-DCEME2.1.4.1.1.6</v>
      </c>
      <c r="C20" s="311" t="s">
        <v>1522</v>
      </c>
      <c r="D20" s="311" t="s">
        <v>300</v>
      </c>
      <c r="E20" s="310" t="s">
        <v>301</v>
      </c>
      <c r="F20" s="316">
        <v>0</v>
      </c>
      <c r="G20" s="316">
        <v>0</v>
      </c>
      <c r="H20" s="316">
        <v>0</v>
      </c>
      <c r="I20" s="316">
        <v>4988.55</v>
      </c>
      <c r="J20" s="316">
        <v>0</v>
      </c>
      <c r="K20" s="316">
        <v>0</v>
      </c>
      <c r="L20" s="316">
        <v>4884.63</v>
      </c>
      <c r="M20" s="316">
        <v>0</v>
      </c>
      <c r="N20" s="316">
        <v>1454.88</v>
      </c>
      <c r="O20" s="317">
        <v>0</v>
      </c>
      <c r="P20" s="317">
        <v>0</v>
      </c>
      <c r="Q20" s="317">
        <v>0</v>
      </c>
      <c r="R20" s="315">
        <f t="shared" si="2"/>
        <v>11328.060000000001</v>
      </c>
      <c r="S20" s="319">
        <v>0</v>
      </c>
      <c r="T20" s="319">
        <v>0.94</v>
      </c>
      <c r="U20" s="319">
        <f t="shared" si="5"/>
        <v>0.94</v>
      </c>
      <c r="V20" s="317">
        <f t="shared" si="6"/>
        <v>11329.000000000002</v>
      </c>
      <c r="W20" s="317">
        <v>0.94</v>
      </c>
    </row>
    <row r="21" spans="1:23" s="20" customFormat="1" x14ac:dyDescent="0.2">
      <c r="A21" s="310" t="str">
        <f t="shared" si="3"/>
        <v>2.1</v>
      </c>
      <c r="B21" s="310" t="str">
        <f t="shared" si="4"/>
        <v>0002-DCEME2.1.4.1.1.7</v>
      </c>
      <c r="C21" s="311" t="s">
        <v>1522</v>
      </c>
      <c r="D21" s="311" t="s">
        <v>302</v>
      </c>
      <c r="E21" s="310" t="s">
        <v>303</v>
      </c>
      <c r="F21" s="316">
        <v>0</v>
      </c>
      <c r="G21" s="316">
        <v>0</v>
      </c>
      <c r="H21" s="316">
        <v>0</v>
      </c>
      <c r="I21" s="316">
        <v>42402.02</v>
      </c>
      <c r="J21" s="316">
        <v>350.86</v>
      </c>
      <c r="K21" s="316">
        <v>0</v>
      </c>
      <c r="L21" s="316">
        <v>0</v>
      </c>
      <c r="M21" s="316">
        <v>0</v>
      </c>
      <c r="N21" s="316">
        <v>6275.48</v>
      </c>
      <c r="O21" s="317">
        <v>0</v>
      </c>
      <c r="P21" s="317">
        <v>0</v>
      </c>
      <c r="Q21" s="317">
        <v>-8615.8300000000017</v>
      </c>
      <c r="R21" s="315">
        <f t="shared" si="2"/>
        <v>40412.53</v>
      </c>
      <c r="S21" s="319">
        <v>0</v>
      </c>
      <c r="T21" s="319">
        <v>8625.4699999999993</v>
      </c>
      <c r="U21" s="319">
        <f t="shared" si="5"/>
        <v>8625.4699999999993</v>
      </c>
      <c r="V21" s="317">
        <f t="shared" si="6"/>
        <v>49038</v>
      </c>
      <c r="W21" s="317">
        <v>9.64</v>
      </c>
    </row>
    <row r="22" spans="1:23" s="20" customFormat="1" x14ac:dyDescent="0.2">
      <c r="A22" s="310" t="str">
        <f t="shared" si="3"/>
        <v>2.3</v>
      </c>
      <c r="B22" s="310" t="str">
        <f t="shared" si="4"/>
        <v>0002-DCEME2.3.1.99.1.3</v>
      </c>
      <c r="C22" s="311" t="s">
        <v>1522</v>
      </c>
      <c r="D22" s="311" t="s">
        <v>521</v>
      </c>
      <c r="E22" s="310" t="s">
        <v>522</v>
      </c>
      <c r="F22" s="316">
        <v>0</v>
      </c>
      <c r="G22" s="316">
        <v>0</v>
      </c>
      <c r="H22" s="316">
        <v>0</v>
      </c>
      <c r="I22" s="316">
        <v>0</v>
      </c>
      <c r="J22" s="316">
        <v>0</v>
      </c>
      <c r="K22" s="316">
        <v>0</v>
      </c>
      <c r="L22" s="316">
        <v>0</v>
      </c>
      <c r="M22" s="316">
        <v>0</v>
      </c>
      <c r="N22" s="316">
        <v>0</v>
      </c>
      <c r="O22" s="317">
        <v>0</v>
      </c>
      <c r="P22" s="317">
        <v>0</v>
      </c>
      <c r="Q22" s="317">
        <v>0</v>
      </c>
      <c r="R22" s="315">
        <f t="shared" si="2"/>
        <v>0</v>
      </c>
      <c r="S22" s="319">
        <v>0</v>
      </c>
      <c r="T22" s="319">
        <v>4615</v>
      </c>
      <c r="U22" s="319">
        <f t="shared" si="5"/>
        <v>4615</v>
      </c>
      <c r="V22" s="317">
        <f t="shared" si="6"/>
        <v>4615</v>
      </c>
      <c r="W22" s="317">
        <v>4615</v>
      </c>
    </row>
    <row r="23" spans="1:23" s="20" customFormat="1" x14ac:dyDescent="0.2">
      <c r="A23" s="310" t="str">
        <f t="shared" si="3"/>
        <v>2.3</v>
      </c>
      <c r="B23" s="310" t="str">
        <f t="shared" si="4"/>
        <v>0002-DCEME2.3.2.1.2.1</v>
      </c>
      <c r="C23" s="311" t="s">
        <v>1522</v>
      </c>
      <c r="D23" s="311" t="s">
        <v>541</v>
      </c>
      <c r="E23" s="310" t="s">
        <v>542</v>
      </c>
      <c r="F23" s="316">
        <v>0</v>
      </c>
      <c r="G23" s="316">
        <v>0</v>
      </c>
      <c r="H23" s="316">
        <v>0</v>
      </c>
      <c r="I23" s="316">
        <v>0</v>
      </c>
      <c r="J23" s="316">
        <v>1879.44</v>
      </c>
      <c r="K23" s="316">
        <v>0</v>
      </c>
      <c r="L23" s="316">
        <v>100</v>
      </c>
      <c r="M23" s="316">
        <v>134</v>
      </c>
      <c r="N23" s="316">
        <v>11095.29</v>
      </c>
      <c r="O23" s="317">
        <v>0</v>
      </c>
      <c r="P23" s="317">
        <v>8000</v>
      </c>
      <c r="Q23" s="317">
        <v>16611.27</v>
      </c>
      <c r="R23" s="315">
        <f t="shared" si="2"/>
        <v>37820</v>
      </c>
      <c r="S23" s="319">
        <v>0</v>
      </c>
      <c r="T23" s="319">
        <v>0</v>
      </c>
      <c r="U23" s="319">
        <f t="shared" si="5"/>
        <v>0</v>
      </c>
      <c r="V23" s="317">
        <f t="shared" si="6"/>
        <v>37820</v>
      </c>
      <c r="W23" s="317">
        <v>16611.27</v>
      </c>
    </row>
    <row r="24" spans="1:23" s="20" customFormat="1" x14ac:dyDescent="0.2">
      <c r="A24" s="310" t="str">
        <f t="shared" si="3"/>
        <v>2.3</v>
      </c>
      <c r="B24" s="310" t="str">
        <f t="shared" si="4"/>
        <v>0002-DCEME2.3.2.1.2.2</v>
      </c>
      <c r="C24" s="311" t="s">
        <v>1522</v>
      </c>
      <c r="D24" s="311" t="s">
        <v>543</v>
      </c>
      <c r="E24" s="310" t="s">
        <v>544</v>
      </c>
      <c r="F24" s="316">
        <v>0</v>
      </c>
      <c r="G24" s="316">
        <v>0</v>
      </c>
      <c r="H24" s="316">
        <v>0</v>
      </c>
      <c r="I24" s="316">
        <v>3200</v>
      </c>
      <c r="J24" s="316">
        <v>-706.1</v>
      </c>
      <c r="K24" s="316">
        <v>0</v>
      </c>
      <c r="L24" s="316">
        <v>640</v>
      </c>
      <c r="M24" s="316">
        <v>3631.8</v>
      </c>
      <c r="N24" s="316">
        <v>798.6</v>
      </c>
      <c r="O24" s="317">
        <v>0</v>
      </c>
      <c r="P24" s="317">
        <v>5120</v>
      </c>
      <c r="Q24" s="317">
        <v>6881.4000000000015</v>
      </c>
      <c r="R24" s="315">
        <f t="shared" si="2"/>
        <v>19565.700000000004</v>
      </c>
      <c r="S24" s="319">
        <v>0</v>
      </c>
      <c r="T24" s="319">
        <v>12614.3</v>
      </c>
      <c r="U24" s="319">
        <f t="shared" si="5"/>
        <v>12614.3</v>
      </c>
      <c r="V24" s="317">
        <f t="shared" si="6"/>
        <v>32180.000000000004</v>
      </c>
      <c r="W24" s="317">
        <v>19495.7</v>
      </c>
    </row>
    <row r="25" spans="1:23" s="20" customFormat="1" x14ac:dyDescent="0.2">
      <c r="A25" s="310" t="str">
        <f t="shared" si="3"/>
        <v>2.3</v>
      </c>
      <c r="B25" s="310" t="str">
        <f t="shared" si="4"/>
        <v>0002-DCEME2.3.2.7.10.1</v>
      </c>
      <c r="C25" s="311" t="s">
        <v>1522</v>
      </c>
      <c r="D25" s="311" t="s">
        <v>667</v>
      </c>
      <c r="E25" s="310" t="s">
        <v>668</v>
      </c>
      <c r="F25" s="316">
        <v>0</v>
      </c>
      <c r="G25" s="316">
        <v>0</v>
      </c>
      <c r="H25" s="316">
        <v>0</v>
      </c>
      <c r="I25" s="316">
        <v>0</v>
      </c>
      <c r="J25" s="316">
        <v>0</v>
      </c>
      <c r="K25" s="316">
        <v>0</v>
      </c>
      <c r="L25" s="316">
        <v>0</v>
      </c>
      <c r="M25" s="316">
        <v>0</v>
      </c>
      <c r="N25" s="316">
        <v>0</v>
      </c>
      <c r="O25" s="317">
        <v>0</v>
      </c>
      <c r="P25" s="317">
        <v>1500</v>
      </c>
      <c r="Q25" s="317">
        <v>0</v>
      </c>
      <c r="R25" s="315">
        <f t="shared" si="2"/>
        <v>1500</v>
      </c>
      <c r="S25" s="319">
        <v>0</v>
      </c>
      <c r="T25" s="319">
        <v>0</v>
      </c>
      <c r="U25" s="319">
        <f t="shared" si="5"/>
        <v>0</v>
      </c>
      <c r="V25" s="317">
        <f t="shared" si="6"/>
        <v>1500</v>
      </c>
      <c r="W25" s="317">
        <v>0</v>
      </c>
    </row>
    <row r="26" spans="1:23" s="20" customFormat="1" x14ac:dyDescent="0.2">
      <c r="A26" s="310" t="str">
        <f t="shared" si="3"/>
        <v>2.3</v>
      </c>
      <c r="B26" s="310" t="str">
        <f t="shared" si="4"/>
        <v>0002-DCEME2.3.2.7.10.99</v>
      </c>
      <c r="C26" s="311" t="s">
        <v>1522</v>
      </c>
      <c r="D26" s="311" t="s">
        <v>672</v>
      </c>
      <c r="E26" s="310" t="s">
        <v>673</v>
      </c>
      <c r="F26" s="316">
        <v>0</v>
      </c>
      <c r="G26" s="316">
        <v>0</v>
      </c>
      <c r="H26" s="316">
        <v>0</v>
      </c>
      <c r="I26" s="316">
        <v>0</v>
      </c>
      <c r="J26" s="316">
        <v>0</v>
      </c>
      <c r="K26" s="316">
        <v>0</v>
      </c>
      <c r="L26" s="316">
        <v>0</v>
      </c>
      <c r="M26" s="316">
        <v>0</v>
      </c>
      <c r="N26" s="316">
        <v>0</v>
      </c>
      <c r="O26" s="317">
        <v>0</v>
      </c>
      <c r="P26" s="317">
        <v>6000</v>
      </c>
      <c r="Q26" s="317">
        <v>96000</v>
      </c>
      <c r="R26" s="315">
        <f t="shared" si="2"/>
        <v>102000</v>
      </c>
      <c r="S26" s="319">
        <v>0</v>
      </c>
      <c r="T26" s="319">
        <v>40600</v>
      </c>
      <c r="U26" s="319">
        <f t="shared" si="5"/>
        <v>40600</v>
      </c>
      <c r="V26" s="317">
        <f t="shared" si="6"/>
        <v>142600</v>
      </c>
      <c r="W26" s="317">
        <v>136600</v>
      </c>
    </row>
    <row r="27" spans="1:23" s="20" customFormat="1" x14ac:dyDescent="0.2">
      <c r="A27" s="310" t="str">
        <f t="shared" si="3"/>
        <v>2.3</v>
      </c>
      <c r="B27" s="310" t="str">
        <f t="shared" si="4"/>
        <v>0002-DCEME2.3.2.7.13.98</v>
      </c>
      <c r="C27" s="311" t="s">
        <v>1522</v>
      </c>
      <c r="D27" s="311" t="s">
        <v>700</v>
      </c>
      <c r="E27" s="310" t="s">
        <v>701</v>
      </c>
      <c r="F27" s="316">
        <v>0</v>
      </c>
      <c r="G27" s="316">
        <v>0</v>
      </c>
      <c r="H27" s="316">
        <v>0</v>
      </c>
      <c r="I27" s="316">
        <v>0</v>
      </c>
      <c r="J27" s="316">
        <v>0</v>
      </c>
      <c r="K27" s="316">
        <v>0</v>
      </c>
      <c r="L27" s="316">
        <v>0</v>
      </c>
      <c r="M27" s="316">
        <v>0</v>
      </c>
      <c r="N27" s="316">
        <v>0</v>
      </c>
      <c r="O27" s="317">
        <v>0</v>
      </c>
      <c r="P27" s="317">
        <v>0</v>
      </c>
      <c r="Q27" s="317">
        <v>36000</v>
      </c>
      <c r="R27" s="315">
        <f t="shared" si="2"/>
        <v>36000</v>
      </c>
      <c r="S27" s="319">
        <v>0</v>
      </c>
      <c r="T27" s="319">
        <v>0</v>
      </c>
      <c r="U27" s="319">
        <f t="shared" si="5"/>
        <v>0</v>
      </c>
      <c r="V27" s="317">
        <f t="shared" si="6"/>
        <v>36000</v>
      </c>
      <c r="W27" s="317">
        <v>36000</v>
      </c>
    </row>
    <row r="28" spans="1:23" s="20" customFormat="1" x14ac:dyDescent="0.2">
      <c r="A28" s="310" t="str">
        <f t="shared" si="3"/>
        <v>2.3</v>
      </c>
      <c r="B28" s="310" t="str">
        <f t="shared" si="4"/>
        <v>0002-DCEME2.3.2.7.5.2</v>
      </c>
      <c r="C28" s="311" t="s">
        <v>1522</v>
      </c>
      <c r="D28" s="311" t="s">
        <v>738</v>
      </c>
      <c r="E28" s="310" t="s">
        <v>739</v>
      </c>
      <c r="F28" s="316">
        <v>0</v>
      </c>
      <c r="G28" s="316">
        <v>0</v>
      </c>
      <c r="H28" s="316">
        <v>0</v>
      </c>
      <c r="I28" s="316">
        <v>0</v>
      </c>
      <c r="J28" s="316">
        <v>0</v>
      </c>
      <c r="K28" s="316">
        <v>0</v>
      </c>
      <c r="L28" s="316">
        <v>0</v>
      </c>
      <c r="M28" s="316">
        <v>0</v>
      </c>
      <c r="N28" s="316">
        <v>0</v>
      </c>
      <c r="O28" s="317">
        <v>0</v>
      </c>
      <c r="P28" s="317">
        <v>1130</v>
      </c>
      <c r="Q28" s="317">
        <v>12430</v>
      </c>
      <c r="R28" s="315">
        <f t="shared" si="2"/>
        <v>13560</v>
      </c>
      <c r="S28" s="319">
        <v>0</v>
      </c>
      <c r="T28" s="319">
        <v>0</v>
      </c>
      <c r="U28" s="319">
        <f t="shared" si="5"/>
        <v>0</v>
      </c>
      <c r="V28" s="317">
        <f t="shared" si="6"/>
        <v>13560</v>
      </c>
      <c r="W28" s="317">
        <v>12430</v>
      </c>
    </row>
    <row r="29" spans="1:23" s="20" customFormat="1" x14ac:dyDescent="0.2">
      <c r="A29" s="310" t="str">
        <f t="shared" si="3"/>
        <v>2.3</v>
      </c>
      <c r="B29" s="310" t="str">
        <f t="shared" si="4"/>
        <v>0002-DCEME2.3.2.7.5.8</v>
      </c>
      <c r="C29" s="311" t="s">
        <v>1522</v>
      </c>
      <c r="D29" s="311" t="s">
        <v>748</v>
      </c>
      <c r="E29" s="310" t="s">
        <v>749</v>
      </c>
      <c r="F29" s="316">
        <v>0</v>
      </c>
      <c r="G29" s="316">
        <v>0</v>
      </c>
      <c r="H29" s="316">
        <v>0</v>
      </c>
      <c r="I29" s="316">
        <v>0</v>
      </c>
      <c r="J29" s="316">
        <v>0</v>
      </c>
      <c r="K29" s="316">
        <v>0</v>
      </c>
      <c r="L29" s="316">
        <v>0</v>
      </c>
      <c r="M29" s="316">
        <v>0</v>
      </c>
      <c r="N29" s="316">
        <v>0</v>
      </c>
      <c r="O29" s="317">
        <v>0</v>
      </c>
      <c r="P29" s="317">
        <v>1000</v>
      </c>
      <c r="Q29" s="317">
        <v>0</v>
      </c>
      <c r="R29" s="315">
        <f t="shared" si="2"/>
        <v>1000</v>
      </c>
      <c r="S29" s="319">
        <v>0</v>
      </c>
      <c r="T29" s="319">
        <v>0</v>
      </c>
      <c r="U29" s="319">
        <f t="shared" si="5"/>
        <v>0</v>
      </c>
      <c r="V29" s="317">
        <f t="shared" si="6"/>
        <v>1000</v>
      </c>
      <c r="W29" s="317">
        <v>0</v>
      </c>
    </row>
    <row r="30" spans="1:23" s="20" customFormat="1" x14ac:dyDescent="0.2">
      <c r="A30" s="310" t="str">
        <f t="shared" si="3"/>
        <v>2.3</v>
      </c>
      <c r="B30" s="310" t="str">
        <f t="shared" si="4"/>
        <v>0002-DCEME2.3.2.9.1.1</v>
      </c>
      <c r="C30" s="311" t="s">
        <v>1522</v>
      </c>
      <c r="D30" s="311" t="s">
        <v>774</v>
      </c>
      <c r="E30" s="310" t="s">
        <v>775</v>
      </c>
      <c r="F30" s="316">
        <v>35000</v>
      </c>
      <c r="G30" s="316">
        <v>13000</v>
      </c>
      <c r="H30" s="316">
        <v>0</v>
      </c>
      <c r="I30" s="316">
        <v>28240</v>
      </c>
      <c r="J30" s="316">
        <v>19880</v>
      </c>
      <c r="K30" s="316">
        <v>0</v>
      </c>
      <c r="L30" s="316">
        <v>41880</v>
      </c>
      <c r="M30" s="316">
        <v>35000</v>
      </c>
      <c r="N30" s="316">
        <v>49000</v>
      </c>
      <c r="O30" s="317">
        <v>24000</v>
      </c>
      <c r="P30" s="317">
        <v>102500</v>
      </c>
      <c r="Q30" s="317">
        <v>189320</v>
      </c>
      <c r="R30" s="315">
        <f t="shared" si="2"/>
        <v>537820</v>
      </c>
      <c r="S30" s="319">
        <v>0</v>
      </c>
      <c r="T30" s="319">
        <v>30500</v>
      </c>
      <c r="U30" s="319">
        <f t="shared" si="5"/>
        <v>30500</v>
      </c>
      <c r="V30" s="317">
        <f t="shared" si="6"/>
        <v>568320</v>
      </c>
      <c r="W30" s="317">
        <v>219820</v>
      </c>
    </row>
    <row r="31" spans="1:23" s="20" customFormat="1" x14ac:dyDescent="0.2">
      <c r="A31" s="310" t="str">
        <f t="shared" si="3"/>
        <v>2.1</v>
      </c>
      <c r="B31" s="310" t="str">
        <f t="shared" si="4"/>
        <v>0003-DE2.1.1.1.1.8</v>
      </c>
      <c r="C31" s="311" t="s">
        <v>1531</v>
      </c>
      <c r="D31" s="311" t="s">
        <v>71</v>
      </c>
      <c r="E31" s="310" t="s">
        <v>72</v>
      </c>
      <c r="F31" s="316">
        <v>18707.14</v>
      </c>
      <c r="G31" s="316">
        <v>18707.14</v>
      </c>
      <c r="H31" s="316">
        <v>18707.14</v>
      </c>
      <c r="I31" s="316">
        <v>18707.14</v>
      </c>
      <c r="J31" s="316">
        <v>18707.14</v>
      </c>
      <c r="K31" s="316">
        <v>18707.14</v>
      </c>
      <c r="L31" s="316">
        <v>18707.14</v>
      </c>
      <c r="M31" s="316">
        <v>18707.14</v>
      </c>
      <c r="N31" s="316">
        <v>5612.1399999999994</v>
      </c>
      <c r="O31" s="317">
        <v>18707.140000000007</v>
      </c>
      <c r="P31" s="317">
        <v>18707.14</v>
      </c>
      <c r="Q31" s="317">
        <v>18707.14</v>
      </c>
      <c r="R31" s="315">
        <f t="shared" si="2"/>
        <v>211390.68000000005</v>
      </c>
      <c r="S31" s="319">
        <v>0</v>
      </c>
      <c r="T31" s="319">
        <v>13095.32</v>
      </c>
      <c r="U31" s="319">
        <f t="shared" si="5"/>
        <v>13095.32</v>
      </c>
      <c r="V31" s="317">
        <f t="shared" si="6"/>
        <v>224486.00000000006</v>
      </c>
      <c r="W31" s="317">
        <v>31802.46</v>
      </c>
    </row>
    <row r="32" spans="1:23" s="20" customFormat="1" x14ac:dyDescent="0.2">
      <c r="A32" s="310" t="str">
        <f t="shared" si="3"/>
        <v>2.1</v>
      </c>
      <c r="B32" s="310" t="str">
        <f t="shared" si="4"/>
        <v>0003-DE2.1.1.13.1.1</v>
      </c>
      <c r="C32" s="311" t="s">
        <v>1531</v>
      </c>
      <c r="D32" s="311" t="s">
        <v>115</v>
      </c>
      <c r="E32" s="310" t="s">
        <v>116</v>
      </c>
      <c r="F32" s="316">
        <v>325180.79000000004</v>
      </c>
      <c r="G32" s="316">
        <v>324026.19</v>
      </c>
      <c r="H32" s="316">
        <v>318877.61000000004</v>
      </c>
      <c r="I32" s="316">
        <v>312149.99000000005</v>
      </c>
      <c r="J32" s="316">
        <v>253182.32000000004</v>
      </c>
      <c r="K32" s="316">
        <v>254503.17</v>
      </c>
      <c r="L32" s="316">
        <v>240465.56000000003</v>
      </c>
      <c r="M32" s="316">
        <v>239443.03000000006</v>
      </c>
      <c r="N32" s="316">
        <v>239648.00000000006</v>
      </c>
      <c r="O32" s="317">
        <v>268954.08</v>
      </c>
      <c r="P32" s="317">
        <v>268954.08</v>
      </c>
      <c r="Q32" s="317">
        <v>268954.08000000007</v>
      </c>
      <c r="R32" s="315">
        <f t="shared" si="2"/>
        <v>3314338.9000000004</v>
      </c>
      <c r="S32" s="319">
        <v>0</v>
      </c>
      <c r="T32" s="319">
        <v>150848.09999999998</v>
      </c>
      <c r="U32" s="319">
        <f t="shared" si="5"/>
        <v>150848.09999999998</v>
      </c>
      <c r="V32" s="317">
        <f t="shared" si="6"/>
        <v>3465187.0000000005</v>
      </c>
      <c r="W32" s="317">
        <v>419802.18</v>
      </c>
    </row>
    <row r="33" spans="1:23" s="20" customFormat="1" x14ac:dyDescent="0.2">
      <c r="A33" s="310" t="str">
        <f t="shared" si="3"/>
        <v>2.1</v>
      </c>
      <c r="B33" s="310" t="str">
        <f t="shared" si="4"/>
        <v>0003-DE2.1.1.13.1.2</v>
      </c>
      <c r="C33" s="311" t="s">
        <v>1531</v>
      </c>
      <c r="D33" s="311" t="s">
        <v>120</v>
      </c>
      <c r="E33" s="310" t="s">
        <v>121</v>
      </c>
      <c r="F33" s="316">
        <v>167136.56</v>
      </c>
      <c r="G33" s="316">
        <v>121379.3</v>
      </c>
      <c r="H33" s="316">
        <v>111854.76</v>
      </c>
      <c r="I33" s="316">
        <v>101024.70999999999</v>
      </c>
      <c r="J33" s="316">
        <v>80594.31</v>
      </c>
      <c r="K33" s="316">
        <v>80477.47</v>
      </c>
      <c r="L33" s="316">
        <v>89231.59</v>
      </c>
      <c r="M33" s="316">
        <v>92264.67</v>
      </c>
      <c r="N33" s="316">
        <v>100279.90000000001</v>
      </c>
      <c r="O33" s="317">
        <v>111263.52000000002</v>
      </c>
      <c r="P33" s="317">
        <v>111263.52000000002</v>
      </c>
      <c r="Q33" s="317">
        <v>111519.84000000003</v>
      </c>
      <c r="R33" s="315">
        <f t="shared" si="2"/>
        <v>1278290.1500000001</v>
      </c>
      <c r="S33" s="319">
        <v>0</v>
      </c>
      <c r="T33" s="319">
        <v>800011.85000000009</v>
      </c>
      <c r="U33" s="319">
        <f t="shared" si="5"/>
        <v>800011.85000000009</v>
      </c>
      <c r="V33" s="317">
        <f t="shared" si="6"/>
        <v>2078302.0000000002</v>
      </c>
      <c r="W33" s="317">
        <v>911531.69000000006</v>
      </c>
    </row>
    <row r="34" spans="1:23" s="20" customFormat="1" x14ac:dyDescent="0.2">
      <c r="A34" s="310" t="str">
        <f t="shared" si="3"/>
        <v>2.1</v>
      </c>
      <c r="B34" s="310" t="str">
        <f t="shared" si="4"/>
        <v>0003-DE2.1.1.9.1.2</v>
      </c>
      <c r="C34" s="311" t="s">
        <v>1531</v>
      </c>
      <c r="D34" s="311" t="s">
        <v>226</v>
      </c>
      <c r="E34" s="310" t="s">
        <v>227</v>
      </c>
      <c r="F34" s="316">
        <v>0</v>
      </c>
      <c r="G34" s="316">
        <v>0</v>
      </c>
      <c r="H34" s="316">
        <v>0</v>
      </c>
      <c r="I34" s="316">
        <v>0</v>
      </c>
      <c r="J34" s="316">
        <v>0</v>
      </c>
      <c r="K34" s="316">
        <v>0</v>
      </c>
      <c r="L34" s="316">
        <v>18707.14</v>
      </c>
      <c r="M34" s="316">
        <v>0</v>
      </c>
      <c r="N34" s="316">
        <v>6235.71</v>
      </c>
      <c r="O34" s="317">
        <v>0</v>
      </c>
      <c r="P34" s="317">
        <v>0</v>
      </c>
      <c r="Q34" s="317">
        <v>18707.14</v>
      </c>
      <c r="R34" s="315">
        <f t="shared" si="2"/>
        <v>43649.99</v>
      </c>
      <c r="S34" s="319">
        <v>0</v>
      </c>
      <c r="T34" s="319">
        <v>-6234.99</v>
      </c>
      <c r="U34" s="319">
        <f t="shared" si="5"/>
        <v>-6234.99</v>
      </c>
      <c r="V34" s="317">
        <f t="shared" si="6"/>
        <v>37415</v>
      </c>
      <c r="W34" s="317">
        <v>12472.15</v>
      </c>
    </row>
    <row r="35" spans="1:23" s="20" customFormat="1" x14ac:dyDescent="0.2">
      <c r="A35" s="310" t="str">
        <f t="shared" si="3"/>
        <v>2.1</v>
      </c>
      <c r="B35" s="310" t="str">
        <f t="shared" si="4"/>
        <v>0003-DE2.1.1.9.1.4</v>
      </c>
      <c r="C35" s="311" t="s">
        <v>1531</v>
      </c>
      <c r="D35" s="311" t="s">
        <v>230</v>
      </c>
      <c r="E35" s="310" t="s">
        <v>231</v>
      </c>
      <c r="F35" s="316">
        <v>0</v>
      </c>
      <c r="G35" s="316">
        <v>0</v>
      </c>
      <c r="H35" s="316">
        <v>0</v>
      </c>
      <c r="I35" s="316">
        <v>0</v>
      </c>
      <c r="J35" s="316">
        <v>0</v>
      </c>
      <c r="K35" s="316">
        <v>0</v>
      </c>
      <c r="L35" s="316">
        <v>12600</v>
      </c>
      <c r="M35" s="316">
        <v>0</v>
      </c>
      <c r="N35" s="316">
        <v>0</v>
      </c>
      <c r="O35" s="317">
        <v>0</v>
      </c>
      <c r="P35" s="317">
        <v>0</v>
      </c>
      <c r="Q35" s="317">
        <v>14100</v>
      </c>
      <c r="R35" s="315">
        <f t="shared" si="2"/>
        <v>26700</v>
      </c>
      <c r="S35" s="319">
        <v>0</v>
      </c>
      <c r="T35" s="319">
        <v>8100</v>
      </c>
      <c r="U35" s="319">
        <f t="shared" si="5"/>
        <v>8100</v>
      </c>
      <c r="V35" s="317">
        <f t="shared" si="6"/>
        <v>34800</v>
      </c>
      <c r="W35" s="317">
        <v>22200</v>
      </c>
    </row>
    <row r="36" spans="1:23" s="20" customFormat="1" x14ac:dyDescent="0.2">
      <c r="A36" s="310" t="str">
        <f t="shared" si="3"/>
        <v>2.1</v>
      </c>
      <c r="B36" s="310" t="str">
        <f t="shared" si="4"/>
        <v>0003-DE2.1.3.1.1.13</v>
      </c>
      <c r="C36" s="311" t="s">
        <v>1531</v>
      </c>
      <c r="D36" s="311" t="s">
        <v>272</v>
      </c>
      <c r="E36" s="310" t="s">
        <v>273</v>
      </c>
      <c r="F36" s="316">
        <v>1683.64</v>
      </c>
      <c r="G36" s="316">
        <v>1683.64</v>
      </c>
      <c r="H36" s="316">
        <v>1683.64</v>
      </c>
      <c r="I36" s="316">
        <v>1683.64</v>
      </c>
      <c r="J36" s="316">
        <v>1683.64</v>
      </c>
      <c r="K36" s="316">
        <v>1683.64</v>
      </c>
      <c r="L36" s="316">
        <v>1683.64</v>
      </c>
      <c r="M36" s="316">
        <v>1683.64</v>
      </c>
      <c r="N36" s="316">
        <v>1683.64</v>
      </c>
      <c r="O36" s="317">
        <v>1683.64</v>
      </c>
      <c r="P36" s="317">
        <v>1683.64</v>
      </c>
      <c r="Q36" s="317">
        <v>1683.64</v>
      </c>
      <c r="R36" s="315">
        <f t="shared" si="2"/>
        <v>20203.679999999997</v>
      </c>
      <c r="S36" s="319">
        <v>0</v>
      </c>
      <c r="T36" s="319">
        <v>0.31999999999993634</v>
      </c>
      <c r="U36" s="319">
        <f t="shared" si="5"/>
        <v>0.31999999999993634</v>
      </c>
      <c r="V36" s="317">
        <f t="shared" si="6"/>
        <v>20203.999999999996</v>
      </c>
      <c r="W36" s="317">
        <v>1683.96</v>
      </c>
    </row>
    <row r="37" spans="1:23" s="20" customFormat="1" x14ac:dyDescent="0.2">
      <c r="A37" s="310" t="str">
        <f t="shared" si="3"/>
        <v>2.1</v>
      </c>
      <c r="B37" s="310" t="str">
        <f t="shared" si="4"/>
        <v>0003-DE2.1.3.1.1.15</v>
      </c>
      <c r="C37" s="311" t="s">
        <v>1531</v>
      </c>
      <c r="D37" s="311" t="s">
        <v>276</v>
      </c>
      <c r="E37" s="310" t="s">
        <v>277</v>
      </c>
      <c r="F37" s="316">
        <v>13434.160000000011</v>
      </c>
      <c r="G37" s="316">
        <v>12350.760000000009</v>
      </c>
      <c r="H37" s="316">
        <v>11700.720000000008</v>
      </c>
      <c r="I37" s="316">
        <v>12281.250000000009</v>
      </c>
      <c r="J37" s="316">
        <v>9900.6700000000055</v>
      </c>
      <c r="K37" s="316">
        <v>9317.2400000000052</v>
      </c>
      <c r="L37" s="316">
        <v>9317.2400000000034</v>
      </c>
      <c r="M37" s="316">
        <v>9100.5600000000049</v>
      </c>
      <c r="N37" s="316">
        <v>9317.2400000000052</v>
      </c>
      <c r="O37" s="317">
        <v>10183.960000000006</v>
      </c>
      <c r="P37" s="317">
        <v>10183.960000000006</v>
      </c>
      <c r="Q37" s="317">
        <v>10183.960000000006</v>
      </c>
      <c r="R37" s="315">
        <f t="shared" si="2"/>
        <v>127271.72000000009</v>
      </c>
      <c r="S37" s="319">
        <v>0</v>
      </c>
      <c r="T37" s="319">
        <v>29605.279999999995</v>
      </c>
      <c r="U37" s="319">
        <f t="shared" si="5"/>
        <v>29605.279999999995</v>
      </c>
      <c r="V37" s="317">
        <f t="shared" si="6"/>
        <v>156877.00000000009</v>
      </c>
      <c r="W37" s="317">
        <v>39789.240000000005</v>
      </c>
    </row>
    <row r="38" spans="1:23" s="20" customFormat="1" x14ac:dyDescent="0.2">
      <c r="A38" s="310" t="str">
        <f t="shared" si="3"/>
        <v>2.1</v>
      </c>
      <c r="B38" s="310" t="str">
        <f t="shared" si="4"/>
        <v>0003-DE2.1.4.1.1.1</v>
      </c>
      <c r="C38" s="311" t="s">
        <v>1531</v>
      </c>
      <c r="D38" s="311" t="s">
        <v>288</v>
      </c>
      <c r="E38" s="310" t="s">
        <v>289</v>
      </c>
      <c r="F38" s="316">
        <v>0</v>
      </c>
      <c r="G38" s="316">
        <v>0</v>
      </c>
      <c r="H38" s="316">
        <v>0</v>
      </c>
      <c r="I38" s="316">
        <v>0</v>
      </c>
      <c r="J38" s="316">
        <v>6752.8</v>
      </c>
      <c r="K38" s="316">
        <v>0</v>
      </c>
      <c r="L38" s="316">
        <v>0</v>
      </c>
      <c r="M38" s="316">
        <v>0</v>
      </c>
      <c r="N38" s="316">
        <v>5669.92</v>
      </c>
      <c r="O38" s="317">
        <v>0</v>
      </c>
      <c r="P38" s="317">
        <v>6285.28</v>
      </c>
      <c r="Q38" s="317">
        <v>0</v>
      </c>
      <c r="R38" s="315">
        <f t="shared" si="2"/>
        <v>18708</v>
      </c>
      <c r="S38" s="319">
        <v>0</v>
      </c>
      <c r="T38" s="319">
        <v>0</v>
      </c>
      <c r="U38" s="319">
        <f t="shared" si="5"/>
        <v>0</v>
      </c>
      <c r="V38" s="317">
        <f t="shared" si="6"/>
        <v>18708</v>
      </c>
      <c r="W38" s="317">
        <v>0</v>
      </c>
    </row>
    <row r="39" spans="1:23" s="20" customFormat="1" x14ac:dyDescent="0.2">
      <c r="A39" s="310" t="str">
        <f t="shared" si="3"/>
        <v>2.1</v>
      </c>
      <c r="B39" s="310" t="str">
        <f t="shared" si="4"/>
        <v>0003-DE2.1.4.1.1.6</v>
      </c>
      <c r="C39" s="311" t="s">
        <v>1531</v>
      </c>
      <c r="D39" s="311" t="s">
        <v>300</v>
      </c>
      <c r="E39" s="310" t="s">
        <v>301</v>
      </c>
      <c r="F39" s="316">
        <v>0</v>
      </c>
      <c r="G39" s="316">
        <v>0</v>
      </c>
      <c r="H39" s="316">
        <v>0</v>
      </c>
      <c r="I39" s="316">
        <v>0</v>
      </c>
      <c r="J39" s="316">
        <v>0</v>
      </c>
      <c r="K39" s="316">
        <v>0</v>
      </c>
      <c r="L39" s="316">
        <v>0</v>
      </c>
      <c r="M39" s="316">
        <v>0</v>
      </c>
      <c r="N39" s="316">
        <v>4728.7100000000009</v>
      </c>
      <c r="O39" s="317">
        <v>0</v>
      </c>
      <c r="P39" s="317">
        <v>0</v>
      </c>
      <c r="Q39" s="317">
        <v>0</v>
      </c>
      <c r="R39" s="315">
        <f t="shared" si="2"/>
        <v>4728.7100000000009</v>
      </c>
      <c r="S39" s="319">
        <v>0</v>
      </c>
      <c r="T39" s="319">
        <v>0.28999999999999998</v>
      </c>
      <c r="U39" s="319">
        <f t="shared" si="5"/>
        <v>0.28999999999999998</v>
      </c>
      <c r="V39" s="317">
        <f t="shared" si="6"/>
        <v>4729.0000000000009</v>
      </c>
      <c r="W39" s="317">
        <v>0.28999999999999998</v>
      </c>
    </row>
    <row r="40" spans="1:23" s="20" customFormat="1" x14ac:dyDescent="0.2">
      <c r="A40" s="310" t="str">
        <f t="shared" si="3"/>
        <v>2.1</v>
      </c>
      <c r="B40" s="310" t="str">
        <f t="shared" si="4"/>
        <v>0003-DE2.1.4.1.1.7</v>
      </c>
      <c r="C40" s="311" t="s">
        <v>1531</v>
      </c>
      <c r="D40" s="311" t="s">
        <v>302</v>
      </c>
      <c r="E40" s="310" t="s">
        <v>303</v>
      </c>
      <c r="F40" s="316">
        <v>0</v>
      </c>
      <c r="G40" s="316">
        <v>0</v>
      </c>
      <c r="H40" s="316">
        <v>0</v>
      </c>
      <c r="I40" s="316">
        <v>20115.900000000001</v>
      </c>
      <c r="J40" s="316">
        <v>10886.749999999998</v>
      </c>
      <c r="K40" s="316">
        <v>0</v>
      </c>
      <c r="L40" s="316">
        <v>19639.400000000001</v>
      </c>
      <c r="M40" s="316">
        <v>0</v>
      </c>
      <c r="N40" s="316">
        <v>0</v>
      </c>
      <c r="O40" s="317">
        <v>0</v>
      </c>
      <c r="P40" s="317">
        <v>0</v>
      </c>
      <c r="Q40" s="317">
        <v>0</v>
      </c>
      <c r="R40" s="315">
        <f t="shared" si="2"/>
        <v>50642.05</v>
      </c>
      <c r="S40" s="319">
        <v>0</v>
      </c>
      <c r="T40" s="319">
        <v>3.9499999999996183</v>
      </c>
      <c r="U40" s="319">
        <f t="shared" si="5"/>
        <v>3.9499999999996183</v>
      </c>
      <c r="V40" s="317">
        <f t="shared" si="6"/>
        <v>50646</v>
      </c>
      <c r="W40" s="317">
        <v>3.9499999999996183</v>
      </c>
    </row>
    <row r="41" spans="1:23" s="20" customFormat="1" x14ac:dyDescent="0.2">
      <c r="A41" s="310" t="str">
        <f t="shared" si="3"/>
        <v>2.3</v>
      </c>
      <c r="B41" s="310" t="str">
        <f t="shared" si="4"/>
        <v>0003-DE2.3.1.99.1.3</v>
      </c>
      <c r="C41" s="311" t="s">
        <v>1531</v>
      </c>
      <c r="D41" s="311" t="s">
        <v>521</v>
      </c>
      <c r="E41" s="310" t="s">
        <v>522</v>
      </c>
      <c r="F41" s="316">
        <v>0</v>
      </c>
      <c r="G41" s="316">
        <v>0</v>
      </c>
      <c r="H41" s="316">
        <v>0</v>
      </c>
      <c r="I41" s="316">
        <v>1903.99</v>
      </c>
      <c r="J41" s="316">
        <v>-1903.99</v>
      </c>
      <c r="K41" s="316">
        <v>1903.99</v>
      </c>
      <c r="L41" s="316">
        <v>0</v>
      </c>
      <c r="M41" s="316">
        <v>0</v>
      </c>
      <c r="N41" s="316">
        <v>0</v>
      </c>
      <c r="O41" s="317">
        <v>0</v>
      </c>
      <c r="P41" s="317">
        <v>0</v>
      </c>
      <c r="Q41" s="317">
        <v>0</v>
      </c>
      <c r="R41" s="315">
        <f t="shared" si="2"/>
        <v>1903.99</v>
      </c>
      <c r="S41" s="319">
        <v>0</v>
      </c>
      <c r="T41" s="319">
        <v>5096.01</v>
      </c>
      <c r="U41" s="319">
        <f t="shared" si="5"/>
        <v>5096.01</v>
      </c>
      <c r="V41" s="317">
        <f t="shared" si="6"/>
        <v>7000</v>
      </c>
      <c r="W41" s="317">
        <v>5096.01</v>
      </c>
    </row>
    <row r="42" spans="1:23" s="20" customFormat="1" x14ac:dyDescent="0.2">
      <c r="A42" s="310" t="str">
        <f t="shared" si="3"/>
        <v>2.3</v>
      </c>
      <c r="B42" s="310" t="str">
        <f t="shared" si="4"/>
        <v>0003-DE2.3.2.1.2.1</v>
      </c>
      <c r="C42" s="311" t="s">
        <v>1531</v>
      </c>
      <c r="D42" s="311" t="s">
        <v>541</v>
      </c>
      <c r="E42" s="310" t="s">
        <v>542</v>
      </c>
      <c r="F42" s="316">
        <v>0</v>
      </c>
      <c r="G42" s="316">
        <v>0</v>
      </c>
      <c r="H42" s="316">
        <v>0</v>
      </c>
      <c r="I42" s="316">
        <v>0</v>
      </c>
      <c r="J42" s="316">
        <v>0</v>
      </c>
      <c r="K42" s="316">
        <v>483.92</v>
      </c>
      <c r="L42" s="316">
        <v>1360.19</v>
      </c>
      <c r="M42" s="316">
        <v>548.99</v>
      </c>
      <c r="N42" s="316">
        <v>0</v>
      </c>
      <c r="O42" s="317">
        <v>0</v>
      </c>
      <c r="P42" s="317">
        <v>0</v>
      </c>
      <c r="Q42" s="317">
        <v>0</v>
      </c>
      <c r="R42" s="315">
        <f t="shared" si="2"/>
        <v>2393.1000000000004</v>
      </c>
      <c r="S42" s="319">
        <v>0</v>
      </c>
      <c r="T42" s="319">
        <v>7206.9</v>
      </c>
      <c r="U42" s="319">
        <f t="shared" si="5"/>
        <v>7206.9</v>
      </c>
      <c r="V42" s="317">
        <f t="shared" si="6"/>
        <v>9600</v>
      </c>
      <c r="W42" s="317">
        <v>7206.9</v>
      </c>
    </row>
    <row r="43" spans="1:23" s="20" customFormat="1" x14ac:dyDescent="0.2">
      <c r="A43" s="310" t="str">
        <f t="shared" si="3"/>
        <v>2.3</v>
      </c>
      <c r="B43" s="310" t="str">
        <f t="shared" si="4"/>
        <v>0003-DE2.3.2.1.2.2</v>
      </c>
      <c r="C43" s="311" t="s">
        <v>1531</v>
      </c>
      <c r="D43" s="311" t="s">
        <v>543</v>
      </c>
      <c r="E43" s="310" t="s">
        <v>544</v>
      </c>
      <c r="F43" s="316">
        <v>0</v>
      </c>
      <c r="G43" s="316">
        <v>0</v>
      </c>
      <c r="H43" s="316">
        <v>0</v>
      </c>
      <c r="I43" s="316">
        <v>640</v>
      </c>
      <c r="J43" s="316">
        <v>-185.4</v>
      </c>
      <c r="K43" s="316">
        <v>320</v>
      </c>
      <c r="L43" s="316">
        <v>1764.4</v>
      </c>
      <c r="M43" s="316">
        <v>-407.5</v>
      </c>
      <c r="N43" s="316">
        <v>0</v>
      </c>
      <c r="O43" s="317">
        <v>0</v>
      </c>
      <c r="P43" s="317">
        <v>0</v>
      </c>
      <c r="Q43" s="317">
        <v>0</v>
      </c>
      <c r="R43" s="315">
        <f t="shared" si="2"/>
        <v>2131.5</v>
      </c>
      <c r="S43" s="319">
        <v>0</v>
      </c>
      <c r="T43" s="319">
        <v>5428.5</v>
      </c>
      <c r="U43" s="319">
        <f t="shared" si="5"/>
        <v>5428.5</v>
      </c>
      <c r="V43" s="317">
        <f t="shared" si="6"/>
        <v>7560</v>
      </c>
      <c r="W43" s="317">
        <v>5428.5</v>
      </c>
    </row>
    <row r="44" spans="1:23" s="20" customFormat="1" x14ac:dyDescent="0.2">
      <c r="A44" s="310" t="str">
        <f t="shared" si="3"/>
        <v>2.3</v>
      </c>
      <c r="B44" s="310" t="str">
        <f t="shared" si="4"/>
        <v>0003-DE2.3.2.2.4.1</v>
      </c>
      <c r="C44" s="311" t="s">
        <v>1531</v>
      </c>
      <c r="D44" s="311" t="s">
        <v>574</v>
      </c>
      <c r="E44" s="310" t="s">
        <v>575</v>
      </c>
      <c r="F44" s="316">
        <v>0</v>
      </c>
      <c r="G44" s="316">
        <v>0</v>
      </c>
      <c r="H44" s="316">
        <v>0</v>
      </c>
      <c r="I44" s="316">
        <v>0</v>
      </c>
      <c r="J44" s="316">
        <v>0</v>
      </c>
      <c r="K44" s="316">
        <v>0</v>
      </c>
      <c r="L44" s="316">
        <v>0</v>
      </c>
      <c r="M44" s="316">
        <v>0</v>
      </c>
      <c r="N44" s="316">
        <v>0</v>
      </c>
      <c r="O44" s="317">
        <v>0</v>
      </c>
      <c r="P44" s="317">
        <v>0</v>
      </c>
      <c r="Q44" s="317">
        <v>0</v>
      </c>
      <c r="R44" s="315">
        <f t="shared" si="2"/>
        <v>0</v>
      </c>
      <c r="S44" s="319">
        <v>0</v>
      </c>
      <c r="T44" s="319">
        <v>16000</v>
      </c>
      <c r="U44" s="319">
        <f t="shared" si="5"/>
        <v>16000</v>
      </c>
      <c r="V44" s="317">
        <f t="shared" si="6"/>
        <v>16000</v>
      </c>
      <c r="W44" s="317">
        <v>16000</v>
      </c>
    </row>
    <row r="45" spans="1:23" s="20" customFormat="1" x14ac:dyDescent="0.2">
      <c r="A45" s="310" t="str">
        <f t="shared" si="3"/>
        <v>2.3</v>
      </c>
      <c r="B45" s="310" t="str">
        <f t="shared" si="4"/>
        <v>0003-DE2.3.2.2.5.1</v>
      </c>
      <c r="C45" s="311" t="s">
        <v>1531</v>
      </c>
      <c r="D45" s="311" t="s">
        <v>579</v>
      </c>
      <c r="E45" s="310" t="s">
        <v>580</v>
      </c>
      <c r="F45" s="316">
        <v>0</v>
      </c>
      <c r="G45" s="316">
        <v>0</v>
      </c>
      <c r="H45" s="316">
        <v>0</v>
      </c>
      <c r="I45" s="316">
        <v>2174</v>
      </c>
      <c r="J45" s="316">
        <v>0</v>
      </c>
      <c r="K45" s="316">
        <v>7966.13</v>
      </c>
      <c r="L45" s="316">
        <v>9796.7800000000007</v>
      </c>
      <c r="M45" s="316">
        <v>8119.77</v>
      </c>
      <c r="N45" s="316">
        <v>12240.5</v>
      </c>
      <c r="O45" s="317">
        <v>19564.8</v>
      </c>
      <c r="P45" s="317">
        <v>66474.34</v>
      </c>
      <c r="Q45" s="317">
        <v>24891.88</v>
      </c>
      <c r="R45" s="315">
        <f t="shared" si="2"/>
        <v>151228.20000000001</v>
      </c>
      <c r="S45" s="319">
        <v>0</v>
      </c>
      <c r="T45" s="319">
        <v>147971.79999999999</v>
      </c>
      <c r="U45" s="319">
        <f t="shared" si="5"/>
        <v>147971.79999999999</v>
      </c>
      <c r="V45" s="317">
        <f t="shared" si="6"/>
        <v>299200</v>
      </c>
      <c r="W45" s="317">
        <v>172863.68</v>
      </c>
    </row>
    <row r="46" spans="1:23" s="20" customFormat="1" x14ac:dyDescent="0.2">
      <c r="A46" s="310" t="str">
        <f t="shared" si="3"/>
        <v>2.3</v>
      </c>
      <c r="B46" s="310" t="str">
        <f t="shared" si="4"/>
        <v>0003-DE2.3.2.5.1.99</v>
      </c>
      <c r="C46" s="311" t="s">
        <v>1531</v>
      </c>
      <c r="D46" s="311" t="s">
        <v>624</v>
      </c>
      <c r="E46" s="310" t="s">
        <v>625</v>
      </c>
      <c r="F46" s="316">
        <v>0</v>
      </c>
      <c r="G46" s="316">
        <v>0</v>
      </c>
      <c r="H46" s="316">
        <v>0</v>
      </c>
      <c r="I46" s="316">
        <v>0</v>
      </c>
      <c r="J46" s="316">
        <v>0</v>
      </c>
      <c r="K46" s="316">
        <v>0</v>
      </c>
      <c r="L46" s="316">
        <v>0</v>
      </c>
      <c r="M46" s="316">
        <v>0</v>
      </c>
      <c r="N46" s="316">
        <v>0</v>
      </c>
      <c r="O46" s="317">
        <v>0</v>
      </c>
      <c r="P46" s="317">
        <v>0</v>
      </c>
      <c r="Q46" s="317">
        <v>6500</v>
      </c>
      <c r="R46" s="315">
        <f t="shared" si="2"/>
        <v>6500</v>
      </c>
      <c r="S46" s="319">
        <v>0</v>
      </c>
      <c r="T46" s="319">
        <v>0</v>
      </c>
      <c r="U46" s="319">
        <f t="shared" si="5"/>
        <v>0</v>
      </c>
      <c r="V46" s="317">
        <f t="shared" si="6"/>
        <v>6500</v>
      </c>
      <c r="W46" s="317">
        <v>6500</v>
      </c>
    </row>
    <row r="47" spans="1:23" s="20" customFormat="1" x14ac:dyDescent="0.2">
      <c r="A47" s="310" t="str">
        <f t="shared" si="3"/>
        <v>2.3</v>
      </c>
      <c r="B47" s="310" t="str">
        <f t="shared" si="4"/>
        <v>0003-DE2.3.2.7.10.1</v>
      </c>
      <c r="C47" s="311" t="s">
        <v>1531</v>
      </c>
      <c r="D47" s="311" t="s">
        <v>667</v>
      </c>
      <c r="E47" s="310" t="s">
        <v>668</v>
      </c>
      <c r="F47" s="316">
        <v>0</v>
      </c>
      <c r="G47" s="316">
        <v>0</v>
      </c>
      <c r="H47" s="316">
        <v>0</v>
      </c>
      <c r="I47" s="316">
        <v>0</v>
      </c>
      <c r="J47" s="316">
        <v>0</v>
      </c>
      <c r="K47" s="316">
        <v>0</v>
      </c>
      <c r="L47" s="316">
        <v>0</v>
      </c>
      <c r="M47" s="316">
        <v>0</v>
      </c>
      <c r="N47" s="316">
        <v>0</v>
      </c>
      <c r="O47" s="317">
        <v>0</v>
      </c>
      <c r="P47" s="317">
        <v>0</v>
      </c>
      <c r="Q47" s="317">
        <v>0</v>
      </c>
      <c r="R47" s="315">
        <f t="shared" si="2"/>
        <v>0</v>
      </c>
      <c r="S47" s="319">
        <v>0</v>
      </c>
      <c r="T47" s="319">
        <v>45000</v>
      </c>
      <c r="U47" s="319">
        <f t="shared" si="5"/>
        <v>45000</v>
      </c>
      <c r="V47" s="317">
        <f t="shared" si="6"/>
        <v>45000</v>
      </c>
      <c r="W47" s="317">
        <v>45000</v>
      </c>
    </row>
    <row r="48" spans="1:23" s="20" customFormat="1" x14ac:dyDescent="0.2">
      <c r="A48" s="310" t="str">
        <f t="shared" si="3"/>
        <v>2.3</v>
      </c>
      <c r="B48" s="310" t="str">
        <f t="shared" si="4"/>
        <v>0003-DE2.3.2.7.10.99</v>
      </c>
      <c r="C48" s="311" t="s">
        <v>1531</v>
      </c>
      <c r="D48" s="311" t="s">
        <v>672</v>
      </c>
      <c r="E48" s="310" t="s">
        <v>673</v>
      </c>
      <c r="F48" s="316">
        <v>0</v>
      </c>
      <c r="G48" s="316">
        <v>0</v>
      </c>
      <c r="H48" s="316">
        <v>0</v>
      </c>
      <c r="I48" s="316">
        <v>0</v>
      </c>
      <c r="J48" s="316">
        <v>0</v>
      </c>
      <c r="K48" s="316">
        <v>0</v>
      </c>
      <c r="L48" s="316">
        <v>0</v>
      </c>
      <c r="M48" s="316">
        <v>0</v>
      </c>
      <c r="N48" s="316">
        <v>0</v>
      </c>
      <c r="O48" s="317">
        <v>0</v>
      </c>
      <c r="P48" s="317">
        <v>0</v>
      </c>
      <c r="Q48" s="317">
        <v>0</v>
      </c>
      <c r="R48" s="315">
        <f t="shared" si="2"/>
        <v>0</v>
      </c>
      <c r="S48" s="319">
        <v>0</v>
      </c>
      <c r="T48" s="319">
        <v>11651</v>
      </c>
      <c r="U48" s="319">
        <f t="shared" si="5"/>
        <v>11651</v>
      </c>
      <c r="V48" s="317">
        <f t="shared" si="6"/>
        <v>11651</v>
      </c>
      <c r="W48" s="317">
        <v>11651</v>
      </c>
    </row>
    <row r="49" spans="1:23" s="20" customFormat="1" x14ac:dyDescent="0.2">
      <c r="A49" s="310" t="str">
        <f t="shared" si="3"/>
        <v>2.3</v>
      </c>
      <c r="B49" s="310" t="str">
        <f t="shared" si="4"/>
        <v>0003-DE2.3.2.7.11.99</v>
      </c>
      <c r="C49" s="311" t="s">
        <v>1531</v>
      </c>
      <c r="D49" s="311" t="s">
        <v>688</v>
      </c>
      <c r="E49" s="310" t="s">
        <v>689</v>
      </c>
      <c r="F49" s="316">
        <v>0</v>
      </c>
      <c r="G49" s="316">
        <v>0</v>
      </c>
      <c r="H49" s="316">
        <v>0</v>
      </c>
      <c r="I49" s="316">
        <v>0</v>
      </c>
      <c r="J49" s="316">
        <v>0</v>
      </c>
      <c r="K49" s="316">
        <v>0</v>
      </c>
      <c r="L49" s="316">
        <v>0</v>
      </c>
      <c r="M49" s="316">
        <v>0</v>
      </c>
      <c r="N49" s="316">
        <v>0</v>
      </c>
      <c r="O49" s="317">
        <v>0</v>
      </c>
      <c r="P49" s="317">
        <v>90000</v>
      </c>
      <c r="Q49" s="317">
        <v>0</v>
      </c>
      <c r="R49" s="315">
        <f t="shared" si="2"/>
        <v>90000</v>
      </c>
      <c r="S49" s="319">
        <v>0</v>
      </c>
      <c r="T49" s="319">
        <v>0</v>
      </c>
      <c r="U49" s="319">
        <f t="shared" si="5"/>
        <v>0</v>
      </c>
      <c r="V49" s="317">
        <f t="shared" si="6"/>
        <v>90000</v>
      </c>
      <c r="W49" s="317">
        <v>0</v>
      </c>
    </row>
    <row r="50" spans="1:23" s="20" customFormat="1" x14ac:dyDescent="0.2">
      <c r="A50" s="310" t="str">
        <f t="shared" si="3"/>
        <v>2.3</v>
      </c>
      <c r="B50" s="310" t="str">
        <f t="shared" si="4"/>
        <v>0003-DE2.3.2.7.14.98</v>
      </c>
      <c r="C50" s="311" t="s">
        <v>1531</v>
      </c>
      <c r="D50" s="311" t="s">
        <v>706</v>
      </c>
      <c r="E50" s="310" t="s">
        <v>707</v>
      </c>
      <c r="F50" s="316">
        <v>0</v>
      </c>
      <c r="G50" s="316">
        <v>0</v>
      </c>
      <c r="H50" s="316">
        <v>23000</v>
      </c>
      <c r="I50" s="316">
        <v>26000</v>
      </c>
      <c r="J50" s="316">
        <v>23000</v>
      </c>
      <c r="K50" s="316">
        <v>36000</v>
      </c>
      <c r="L50" s="316">
        <v>11500</v>
      </c>
      <c r="M50" s="316">
        <v>13000</v>
      </c>
      <c r="N50" s="316">
        <v>36000</v>
      </c>
      <c r="O50" s="317">
        <v>0</v>
      </c>
      <c r="P50" s="317">
        <v>53250</v>
      </c>
      <c r="Q50" s="317">
        <v>53250</v>
      </c>
      <c r="R50" s="315">
        <f t="shared" si="2"/>
        <v>275000</v>
      </c>
      <c r="S50" s="319">
        <v>0</v>
      </c>
      <c r="T50" s="319">
        <v>91000</v>
      </c>
      <c r="U50" s="319">
        <f t="shared" si="5"/>
        <v>91000</v>
      </c>
      <c r="V50" s="317">
        <f t="shared" si="6"/>
        <v>366000</v>
      </c>
      <c r="W50" s="317">
        <v>144250</v>
      </c>
    </row>
    <row r="51" spans="1:23" s="20" customFormat="1" x14ac:dyDescent="0.2">
      <c r="A51" s="310" t="str">
        <f t="shared" si="3"/>
        <v>2.3</v>
      </c>
      <c r="B51" s="310" t="str">
        <f t="shared" si="4"/>
        <v>0003-DE2.3.2.9.1.1</v>
      </c>
      <c r="C51" s="311" t="s">
        <v>1531</v>
      </c>
      <c r="D51" s="311" t="s">
        <v>774</v>
      </c>
      <c r="E51" s="310" t="s">
        <v>775</v>
      </c>
      <c r="F51" s="316">
        <v>0</v>
      </c>
      <c r="G51" s="316">
        <v>0</v>
      </c>
      <c r="H51" s="316">
        <v>0</v>
      </c>
      <c r="I51" s="316">
        <v>0</v>
      </c>
      <c r="J51" s="316">
        <v>0</v>
      </c>
      <c r="K51" s="316">
        <v>0</v>
      </c>
      <c r="L51" s="316">
        <v>0</v>
      </c>
      <c r="M51" s="316">
        <v>0</v>
      </c>
      <c r="N51" s="316">
        <v>0</v>
      </c>
      <c r="O51" s="317">
        <v>0</v>
      </c>
      <c r="P51" s="317">
        <v>0</v>
      </c>
      <c r="Q51" s="317">
        <v>0</v>
      </c>
      <c r="R51" s="315">
        <f t="shared" si="2"/>
        <v>0</v>
      </c>
      <c r="S51" s="319">
        <v>0</v>
      </c>
      <c r="T51" s="319">
        <v>84000</v>
      </c>
      <c r="U51" s="319">
        <f t="shared" si="5"/>
        <v>84000</v>
      </c>
      <c r="V51" s="317">
        <f t="shared" si="6"/>
        <v>84000</v>
      </c>
      <c r="W51" s="317">
        <v>84000</v>
      </c>
    </row>
    <row r="52" spans="1:23" s="20" customFormat="1" x14ac:dyDescent="0.2">
      <c r="A52" s="310" t="str">
        <f t="shared" si="3"/>
        <v>2.6</v>
      </c>
      <c r="B52" s="310" t="str">
        <f t="shared" si="4"/>
        <v>0004-PI 12.6.3.2.1.2</v>
      </c>
      <c r="C52" s="311" t="s">
        <v>12</v>
      </c>
      <c r="D52" s="311" t="s">
        <v>1143</v>
      </c>
      <c r="E52" s="310" t="s">
        <v>1144</v>
      </c>
      <c r="F52" s="316">
        <v>0</v>
      </c>
      <c r="G52" s="316">
        <v>0</v>
      </c>
      <c r="H52" s="316">
        <v>0</v>
      </c>
      <c r="I52" s="316">
        <v>0</v>
      </c>
      <c r="J52" s="316">
        <v>0</v>
      </c>
      <c r="K52" s="316">
        <v>0</v>
      </c>
      <c r="L52" s="316">
        <v>26581</v>
      </c>
      <c r="M52" s="316">
        <v>0</v>
      </c>
      <c r="N52" s="316">
        <v>0</v>
      </c>
      <c r="O52" s="317">
        <v>0</v>
      </c>
      <c r="P52" s="317">
        <v>0</v>
      </c>
      <c r="Q52" s="317">
        <v>0</v>
      </c>
      <c r="R52" s="315">
        <f t="shared" si="2"/>
        <v>26581</v>
      </c>
      <c r="S52" s="319">
        <v>0</v>
      </c>
      <c r="T52" s="319">
        <v>0</v>
      </c>
      <c r="U52" s="319">
        <f t="shared" si="5"/>
        <v>0</v>
      </c>
      <c r="V52" s="317">
        <f t="shared" si="6"/>
        <v>26581</v>
      </c>
      <c r="W52" s="317">
        <v>0</v>
      </c>
    </row>
    <row r="53" spans="1:23" s="20" customFormat="1" x14ac:dyDescent="0.2">
      <c r="A53" s="310" t="str">
        <f t="shared" si="3"/>
        <v>2.6</v>
      </c>
      <c r="B53" s="310" t="str">
        <f t="shared" si="4"/>
        <v>0004-PI 12.6.3.2.3.1</v>
      </c>
      <c r="C53" s="311" t="s">
        <v>12</v>
      </c>
      <c r="D53" s="311" t="s">
        <v>1149</v>
      </c>
      <c r="E53" s="310" t="s">
        <v>1150</v>
      </c>
      <c r="F53" s="316">
        <v>0</v>
      </c>
      <c r="G53" s="316">
        <v>0</v>
      </c>
      <c r="H53" s="316">
        <v>0</v>
      </c>
      <c r="I53" s="316">
        <v>0</v>
      </c>
      <c r="J53" s="316">
        <v>0</v>
      </c>
      <c r="K53" s="316">
        <v>0</v>
      </c>
      <c r="L53" s="316">
        <v>0</v>
      </c>
      <c r="M53" s="316">
        <v>0</v>
      </c>
      <c r="N53" s="316">
        <v>0</v>
      </c>
      <c r="O53" s="317">
        <v>0</v>
      </c>
      <c r="P53" s="317">
        <v>0</v>
      </c>
      <c r="Q53" s="317">
        <v>0</v>
      </c>
      <c r="R53" s="315">
        <f t="shared" si="2"/>
        <v>0</v>
      </c>
      <c r="S53" s="319">
        <v>0</v>
      </c>
      <c r="T53" s="319">
        <v>0</v>
      </c>
      <c r="U53" s="319">
        <f t="shared" si="5"/>
        <v>0</v>
      </c>
      <c r="V53" s="317">
        <f t="shared" si="6"/>
        <v>0</v>
      </c>
      <c r="W53" s="317">
        <v>0</v>
      </c>
    </row>
    <row r="54" spans="1:23" s="20" customFormat="1" x14ac:dyDescent="0.2">
      <c r="A54" s="310" t="str">
        <f t="shared" si="3"/>
        <v>2.6</v>
      </c>
      <c r="B54" s="310" t="str">
        <f t="shared" si="4"/>
        <v>0004-PI 12.6.3.2.3.2</v>
      </c>
      <c r="C54" s="311" t="s">
        <v>12</v>
      </c>
      <c r="D54" s="311" t="s">
        <v>1151</v>
      </c>
      <c r="E54" s="310" t="s">
        <v>1152</v>
      </c>
      <c r="F54" s="316">
        <v>0</v>
      </c>
      <c r="G54" s="316">
        <v>0</v>
      </c>
      <c r="H54" s="316">
        <v>0</v>
      </c>
      <c r="I54" s="316">
        <v>0</v>
      </c>
      <c r="J54" s="316">
        <v>0</v>
      </c>
      <c r="K54" s="316">
        <v>42795.06</v>
      </c>
      <c r="L54" s="316">
        <v>0</v>
      </c>
      <c r="M54" s="316">
        <v>0</v>
      </c>
      <c r="N54" s="316">
        <v>0</v>
      </c>
      <c r="O54" s="317">
        <v>0</v>
      </c>
      <c r="P54" s="317">
        <v>0</v>
      </c>
      <c r="Q54" s="317">
        <v>0.94000000000232831</v>
      </c>
      <c r="R54" s="315">
        <f t="shared" si="2"/>
        <v>42796</v>
      </c>
      <c r="S54" s="319">
        <v>0</v>
      </c>
      <c r="T54" s="319">
        <v>0</v>
      </c>
      <c r="U54" s="319">
        <f t="shared" si="5"/>
        <v>0</v>
      </c>
      <c r="V54" s="317">
        <f t="shared" si="6"/>
        <v>42796</v>
      </c>
      <c r="W54" s="317">
        <v>0.94000000000232831</v>
      </c>
    </row>
    <row r="55" spans="1:23" s="20" customFormat="1" x14ac:dyDescent="0.2">
      <c r="A55" s="310" t="str">
        <f t="shared" si="3"/>
        <v>2.6</v>
      </c>
      <c r="B55" s="310" t="str">
        <f t="shared" si="4"/>
        <v>0004-PI 12.6.3.2.9.4</v>
      </c>
      <c r="C55" s="311" t="s">
        <v>12</v>
      </c>
      <c r="D55" s="311" t="s">
        <v>1181</v>
      </c>
      <c r="E55" s="310" t="s">
        <v>1182</v>
      </c>
      <c r="F55" s="316">
        <v>0</v>
      </c>
      <c r="G55" s="316">
        <v>0</v>
      </c>
      <c r="H55" s="316">
        <v>0</v>
      </c>
      <c r="I55" s="316">
        <v>0</v>
      </c>
      <c r="J55" s="316">
        <v>0</v>
      </c>
      <c r="K55" s="316">
        <v>42390.2</v>
      </c>
      <c r="L55" s="316">
        <v>0</v>
      </c>
      <c r="M55" s="316">
        <v>0</v>
      </c>
      <c r="N55" s="316">
        <v>0</v>
      </c>
      <c r="O55" s="317">
        <v>0</v>
      </c>
      <c r="P55" s="317">
        <v>0</v>
      </c>
      <c r="Q55" s="317">
        <v>0.80000000000291038</v>
      </c>
      <c r="R55" s="315">
        <f t="shared" si="2"/>
        <v>42391</v>
      </c>
      <c r="S55" s="319">
        <v>0</v>
      </c>
      <c r="T55" s="319">
        <v>0</v>
      </c>
      <c r="U55" s="319">
        <f t="shared" si="5"/>
        <v>0</v>
      </c>
      <c r="V55" s="317">
        <f t="shared" si="6"/>
        <v>42391</v>
      </c>
      <c r="W55" s="317">
        <v>0.80000000000291038</v>
      </c>
    </row>
    <row r="56" spans="1:23" s="20" customFormat="1" x14ac:dyDescent="0.2">
      <c r="A56" s="310" t="str">
        <f t="shared" si="3"/>
        <v>2.6</v>
      </c>
      <c r="B56" s="310" t="str">
        <f t="shared" si="4"/>
        <v>0004-PI 12.6.8.1.3.1</v>
      </c>
      <c r="C56" s="311" t="s">
        <v>12</v>
      </c>
      <c r="D56" s="311" t="s">
        <v>1278</v>
      </c>
      <c r="E56" s="310" t="s">
        <v>1279</v>
      </c>
      <c r="F56" s="316">
        <v>0</v>
      </c>
      <c r="G56" s="316">
        <v>0</v>
      </c>
      <c r="H56" s="316">
        <v>0</v>
      </c>
      <c r="I56" s="316">
        <v>0</v>
      </c>
      <c r="J56" s="316">
        <v>0</v>
      </c>
      <c r="K56" s="316">
        <v>0</v>
      </c>
      <c r="L56" s="316">
        <v>0</v>
      </c>
      <c r="M56" s="316">
        <v>0</v>
      </c>
      <c r="N56" s="316">
        <v>0</v>
      </c>
      <c r="O56" s="317">
        <v>0</v>
      </c>
      <c r="P56" s="317">
        <v>0</v>
      </c>
      <c r="Q56" s="317">
        <v>0</v>
      </c>
      <c r="R56" s="315">
        <f t="shared" si="2"/>
        <v>0</v>
      </c>
      <c r="S56" s="319">
        <v>0</v>
      </c>
      <c r="T56" s="319">
        <v>0</v>
      </c>
      <c r="U56" s="319">
        <f t="shared" si="5"/>
        <v>0</v>
      </c>
      <c r="V56" s="317">
        <f t="shared" si="6"/>
        <v>0</v>
      </c>
      <c r="W56" s="317">
        <v>0</v>
      </c>
    </row>
    <row r="57" spans="1:23" s="20" customFormat="1" x14ac:dyDescent="0.2">
      <c r="A57" s="310" t="str">
        <f t="shared" si="3"/>
        <v>2.6</v>
      </c>
      <c r="B57" s="310" t="str">
        <f t="shared" si="4"/>
        <v>0004-PI 12.6.8.1.4.3</v>
      </c>
      <c r="C57" s="311" t="s">
        <v>12</v>
      </c>
      <c r="D57" s="311" t="s">
        <v>1284</v>
      </c>
      <c r="E57" s="310" t="s">
        <v>1285</v>
      </c>
      <c r="F57" s="316">
        <v>0</v>
      </c>
      <c r="G57" s="316">
        <v>0</v>
      </c>
      <c r="H57" s="316">
        <v>0</v>
      </c>
      <c r="I57" s="316">
        <v>0</v>
      </c>
      <c r="J57" s="316">
        <v>0</v>
      </c>
      <c r="K57" s="316">
        <v>0</v>
      </c>
      <c r="L57" s="316">
        <v>0</v>
      </c>
      <c r="M57" s="316">
        <v>0</v>
      </c>
      <c r="N57" s="316">
        <v>14400</v>
      </c>
      <c r="O57" s="317">
        <v>9600</v>
      </c>
      <c r="P57" s="317">
        <v>21399</v>
      </c>
      <c r="Q57" s="317">
        <v>35000</v>
      </c>
      <c r="R57" s="315">
        <f t="shared" si="2"/>
        <v>80399</v>
      </c>
      <c r="S57" s="319">
        <v>0</v>
      </c>
      <c r="T57" s="319">
        <v>0</v>
      </c>
      <c r="U57" s="319">
        <f t="shared" si="5"/>
        <v>0</v>
      </c>
      <c r="V57" s="317">
        <f t="shared" si="6"/>
        <v>80399</v>
      </c>
      <c r="W57" s="317">
        <v>35000</v>
      </c>
    </row>
    <row r="58" spans="1:23" s="20" customFormat="1" x14ac:dyDescent="0.2">
      <c r="A58" s="310" t="str">
        <f t="shared" si="3"/>
        <v>2.1</v>
      </c>
      <c r="B58" s="310" t="str">
        <f t="shared" si="4"/>
        <v>0005-OPP2.1.1.1.1.8</v>
      </c>
      <c r="C58" s="311" t="s">
        <v>13</v>
      </c>
      <c r="D58" s="311" t="s">
        <v>71</v>
      </c>
      <c r="E58" s="310" t="s">
        <v>72</v>
      </c>
      <c r="F58" s="316">
        <v>0</v>
      </c>
      <c r="G58" s="316">
        <v>0</v>
      </c>
      <c r="H58" s="316">
        <v>0</v>
      </c>
      <c r="I58" s="316">
        <v>4602.38</v>
      </c>
      <c r="J58" s="316">
        <v>13807.14</v>
      </c>
      <c r="K58" s="316">
        <v>13807.14</v>
      </c>
      <c r="L58" s="316">
        <v>13807.14</v>
      </c>
      <c r="M58" s="316">
        <v>13807.14</v>
      </c>
      <c r="N58" s="316">
        <v>13807.140000000001</v>
      </c>
      <c r="O58" s="317">
        <v>13909.35</v>
      </c>
      <c r="P58" s="317">
        <v>13909.35</v>
      </c>
      <c r="Q58" s="317">
        <v>13909.349999999999</v>
      </c>
      <c r="R58" s="315">
        <f t="shared" si="2"/>
        <v>115366.13</v>
      </c>
      <c r="S58" s="319">
        <v>0</v>
      </c>
      <c r="T58" s="319">
        <v>51546.87</v>
      </c>
      <c r="U58" s="319">
        <f t="shared" si="5"/>
        <v>51546.87</v>
      </c>
      <c r="V58" s="317">
        <f t="shared" si="6"/>
        <v>166913</v>
      </c>
      <c r="W58" s="317">
        <v>65456.22</v>
      </c>
    </row>
    <row r="59" spans="1:23" s="20" customFormat="1" x14ac:dyDescent="0.2">
      <c r="A59" s="310" t="str">
        <f t="shared" si="3"/>
        <v>2.1</v>
      </c>
      <c r="B59" s="310" t="str">
        <f t="shared" si="4"/>
        <v>0005-OPP2.1.1.13.1.1</v>
      </c>
      <c r="C59" s="311" t="s">
        <v>13</v>
      </c>
      <c r="D59" s="311" t="s">
        <v>115</v>
      </c>
      <c r="E59" s="310" t="s">
        <v>116</v>
      </c>
      <c r="F59" s="316">
        <v>91492.130000000019</v>
      </c>
      <c r="G59" s="316">
        <v>91755.890000000014</v>
      </c>
      <c r="H59" s="316">
        <v>91767.17</v>
      </c>
      <c r="I59" s="316">
        <v>91906.090000000011</v>
      </c>
      <c r="J59" s="316">
        <v>98170.280000000013</v>
      </c>
      <c r="K59" s="316">
        <v>97821.91</v>
      </c>
      <c r="L59" s="316">
        <v>97449.560000000012</v>
      </c>
      <c r="M59" s="316">
        <v>97707.1</v>
      </c>
      <c r="N59" s="316">
        <v>96166.900000000023</v>
      </c>
      <c r="O59" s="317">
        <v>98170.280000000013</v>
      </c>
      <c r="P59" s="317">
        <v>98170.280000000013</v>
      </c>
      <c r="Q59" s="317">
        <v>98170.280000000013</v>
      </c>
      <c r="R59" s="315">
        <f t="shared" si="2"/>
        <v>1148747.8700000001</v>
      </c>
      <c r="S59" s="319">
        <v>0</v>
      </c>
      <c r="T59" s="319">
        <v>29296.130000000005</v>
      </c>
      <c r="U59" s="319">
        <f t="shared" si="5"/>
        <v>29296.130000000005</v>
      </c>
      <c r="V59" s="317">
        <f t="shared" si="6"/>
        <v>1178044</v>
      </c>
      <c r="W59" s="317">
        <v>127466.41</v>
      </c>
    </row>
    <row r="60" spans="1:23" s="20" customFormat="1" x14ac:dyDescent="0.2">
      <c r="A60" s="310" t="str">
        <f t="shared" si="3"/>
        <v>2.1</v>
      </c>
      <c r="B60" s="310" t="str">
        <f t="shared" si="4"/>
        <v>0005-OPP2.1.1.13.1.2</v>
      </c>
      <c r="C60" s="311" t="s">
        <v>13</v>
      </c>
      <c r="D60" s="311" t="s">
        <v>120</v>
      </c>
      <c r="E60" s="310" t="s">
        <v>121</v>
      </c>
      <c r="F60" s="316">
        <v>19329.75</v>
      </c>
      <c r="G60" s="316">
        <v>19318.79</v>
      </c>
      <c r="H60" s="316">
        <v>19200</v>
      </c>
      <c r="I60" s="316">
        <v>19200</v>
      </c>
      <c r="J60" s="316">
        <v>129.2800000000002</v>
      </c>
      <c r="K60" s="316">
        <v>4200</v>
      </c>
      <c r="L60" s="316">
        <v>20050.59</v>
      </c>
      <c r="M60" s="316">
        <v>25143.21</v>
      </c>
      <c r="N60" s="316">
        <v>33179.629999999997</v>
      </c>
      <c r="O60" s="317">
        <v>34200</v>
      </c>
      <c r="P60" s="317">
        <v>34200</v>
      </c>
      <c r="Q60" s="317">
        <v>34200</v>
      </c>
      <c r="R60" s="315">
        <f t="shared" si="2"/>
        <v>262351.25</v>
      </c>
      <c r="S60" s="319">
        <v>0</v>
      </c>
      <c r="T60" s="319">
        <v>341499.75000000006</v>
      </c>
      <c r="U60" s="319">
        <f t="shared" si="5"/>
        <v>341499.75000000006</v>
      </c>
      <c r="V60" s="317">
        <f t="shared" si="6"/>
        <v>603851</v>
      </c>
      <c r="W60" s="317">
        <v>375699.75000000006</v>
      </c>
    </row>
    <row r="61" spans="1:23" s="20" customFormat="1" x14ac:dyDescent="0.2">
      <c r="A61" s="310" t="str">
        <f t="shared" si="3"/>
        <v>2.1</v>
      </c>
      <c r="B61" s="310" t="str">
        <f t="shared" si="4"/>
        <v>0005-OPP2.1.1.9.1.2</v>
      </c>
      <c r="C61" s="311" t="s">
        <v>13</v>
      </c>
      <c r="D61" s="311" t="s">
        <v>226</v>
      </c>
      <c r="E61" s="310" t="s">
        <v>227</v>
      </c>
      <c r="F61" s="316">
        <v>0</v>
      </c>
      <c r="G61" s="316">
        <v>0</v>
      </c>
      <c r="H61" s="316">
        <v>0</v>
      </c>
      <c r="I61" s="316">
        <v>0</v>
      </c>
      <c r="J61" s="316">
        <v>0</v>
      </c>
      <c r="K61" s="316">
        <v>0</v>
      </c>
      <c r="L61" s="316">
        <v>5369.44</v>
      </c>
      <c r="M61" s="316">
        <v>0</v>
      </c>
      <c r="N61" s="316">
        <v>4602.38</v>
      </c>
      <c r="O61" s="317">
        <v>0</v>
      </c>
      <c r="P61" s="317">
        <v>0</v>
      </c>
      <c r="Q61" s="317">
        <v>13909.35</v>
      </c>
      <c r="R61" s="315">
        <f t="shared" si="2"/>
        <v>23881.17</v>
      </c>
      <c r="S61" s="319">
        <v>0</v>
      </c>
      <c r="T61" s="319">
        <v>3937.83</v>
      </c>
      <c r="U61" s="319">
        <f t="shared" si="5"/>
        <v>3937.83</v>
      </c>
      <c r="V61" s="317">
        <f t="shared" si="6"/>
        <v>27819</v>
      </c>
      <c r="W61" s="317">
        <v>17847.18</v>
      </c>
    </row>
    <row r="62" spans="1:23" s="20" customFormat="1" x14ac:dyDescent="0.2">
      <c r="A62" s="310" t="str">
        <f t="shared" si="3"/>
        <v>2.1</v>
      </c>
      <c r="B62" s="310" t="str">
        <f t="shared" si="4"/>
        <v>0005-OPP2.1.1.9.1.4</v>
      </c>
      <c r="C62" s="311" t="s">
        <v>13</v>
      </c>
      <c r="D62" s="311" t="s">
        <v>230</v>
      </c>
      <c r="E62" s="310" t="s">
        <v>231</v>
      </c>
      <c r="F62" s="316">
        <v>0</v>
      </c>
      <c r="G62" s="316">
        <v>0</v>
      </c>
      <c r="H62" s="316">
        <v>0</v>
      </c>
      <c r="I62" s="316">
        <v>0</v>
      </c>
      <c r="J62" s="316">
        <v>0</v>
      </c>
      <c r="K62" s="316">
        <v>0</v>
      </c>
      <c r="L62" s="316">
        <v>3800</v>
      </c>
      <c r="M62" s="316">
        <v>0</v>
      </c>
      <c r="N62" s="316">
        <v>0</v>
      </c>
      <c r="O62" s="317">
        <v>0</v>
      </c>
      <c r="P62" s="317">
        <v>0</v>
      </c>
      <c r="Q62" s="317">
        <v>4800</v>
      </c>
      <c r="R62" s="315">
        <f t="shared" si="2"/>
        <v>8600</v>
      </c>
      <c r="S62" s="319">
        <v>0</v>
      </c>
      <c r="T62" s="319">
        <v>1600</v>
      </c>
      <c r="U62" s="319">
        <f t="shared" si="5"/>
        <v>1600</v>
      </c>
      <c r="V62" s="317">
        <f t="shared" si="6"/>
        <v>10200</v>
      </c>
      <c r="W62" s="317">
        <v>6400</v>
      </c>
    </row>
    <row r="63" spans="1:23" s="20" customFormat="1" x14ac:dyDescent="0.2">
      <c r="A63" s="310" t="str">
        <f t="shared" si="3"/>
        <v>2.1</v>
      </c>
      <c r="B63" s="310" t="str">
        <f t="shared" si="4"/>
        <v>0005-OPP2.1.3.1.1.13</v>
      </c>
      <c r="C63" s="311" t="s">
        <v>13</v>
      </c>
      <c r="D63" s="311" t="s">
        <v>272</v>
      </c>
      <c r="E63" s="310" t="s">
        <v>273</v>
      </c>
      <c r="F63" s="316">
        <v>0</v>
      </c>
      <c r="G63" s="316">
        <v>0</v>
      </c>
      <c r="H63" s="316">
        <v>0</v>
      </c>
      <c r="I63" s="316">
        <v>414.21</v>
      </c>
      <c r="J63" s="316">
        <v>1242.6400000000001</v>
      </c>
      <c r="K63" s="316">
        <v>1242.6400000000001</v>
      </c>
      <c r="L63" s="316">
        <v>1242.6400000000001</v>
      </c>
      <c r="M63" s="316">
        <v>1242.6400000000001</v>
      </c>
      <c r="N63" s="316">
        <v>1767.3100000000002</v>
      </c>
      <c r="O63" s="317">
        <v>1251.8399999999999</v>
      </c>
      <c r="P63" s="317">
        <v>1251.8399999999999</v>
      </c>
      <c r="Q63" s="317">
        <v>1251.8400000000001</v>
      </c>
      <c r="R63" s="315">
        <f t="shared" si="2"/>
        <v>10907.6</v>
      </c>
      <c r="S63" s="319">
        <v>0</v>
      </c>
      <c r="T63" s="319">
        <v>4115.3999999999996</v>
      </c>
      <c r="U63" s="319">
        <f t="shared" si="5"/>
        <v>4115.3999999999996</v>
      </c>
      <c r="V63" s="317">
        <f t="shared" si="6"/>
        <v>15023</v>
      </c>
      <c r="W63" s="317">
        <v>5367.24</v>
      </c>
    </row>
    <row r="64" spans="1:23" s="20" customFormat="1" x14ac:dyDescent="0.2">
      <c r="A64" s="310" t="str">
        <f t="shared" si="3"/>
        <v>2.1</v>
      </c>
      <c r="B64" s="310" t="str">
        <f t="shared" si="4"/>
        <v>0005-OPP2.1.3.1.1.15</v>
      </c>
      <c r="C64" s="311" t="s">
        <v>13</v>
      </c>
      <c r="D64" s="311" t="s">
        <v>276</v>
      </c>
      <c r="E64" s="310" t="s">
        <v>277</v>
      </c>
      <c r="F64" s="316">
        <v>2816.8399999999997</v>
      </c>
      <c r="G64" s="316">
        <v>2816.8399999999997</v>
      </c>
      <c r="H64" s="316">
        <v>2816.8399999999997</v>
      </c>
      <c r="I64" s="316">
        <v>2816.8399999999997</v>
      </c>
      <c r="J64" s="316">
        <v>3221.0299999999997</v>
      </c>
      <c r="K64" s="316">
        <v>2816.8399999999997</v>
      </c>
      <c r="L64" s="316">
        <v>3250.1999999999994</v>
      </c>
      <c r="M64" s="316">
        <v>3250.1999999999994</v>
      </c>
      <c r="N64" s="316">
        <v>3466.8799999999992</v>
      </c>
      <c r="O64" s="317">
        <v>3466.8799999999992</v>
      </c>
      <c r="P64" s="317">
        <v>3466.8799999999992</v>
      </c>
      <c r="Q64" s="317">
        <v>3466.8799999999997</v>
      </c>
      <c r="R64" s="315">
        <f t="shared" si="2"/>
        <v>37673.149999999994</v>
      </c>
      <c r="S64" s="319">
        <v>0</v>
      </c>
      <c r="T64" s="319">
        <v>6529.8499999999995</v>
      </c>
      <c r="U64" s="319">
        <f t="shared" si="5"/>
        <v>6529.8499999999995</v>
      </c>
      <c r="V64" s="317">
        <f t="shared" si="6"/>
        <v>44202.999999999993</v>
      </c>
      <c r="W64" s="317">
        <v>9996.73</v>
      </c>
    </row>
    <row r="65" spans="1:23" s="20" customFormat="1" x14ac:dyDescent="0.2">
      <c r="A65" s="310" t="str">
        <f t="shared" si="3"/>
        <v>2.1</v>
      </c>
      <c r="B65" s="310" t="str">
        <f t="shared" si="4"/>
        <v>0005-OPP2.1.4.1.1.1</v>
      </c>
      <c r="C65" s="311" t="s">
        <v>13</v>
      </c>
      <c r="D65" s="311" t="s">
        <v>288</v>
      </c>
      <c r="E65" s="310" t="s">
        <v>289</v>
      </c>
      <c r="F65" s="316">
        <v>0</v>
      </c>
      <c r="G65" s="316">
        <v>0</v>
      </c>
      <c r="H65" s="316">
        <v>0</v>
      </c>
      <c r="I65" s="316">
        <v>0</v>
      </c>
      <c r="J65" s="316">
        <v>0</v>
      </c>
      <c r="K65" s="316">
        <v>0</v>
      </c>
      <c r="L65" s="316">
        <v>0</v>
      </c>
      <c r="M65" s="316">
        <v>0</v>
      </c>
      <c r="N65" s="316">
        <v>4855.4000000000005</v>
      </c>
      <c r="O65" s="317">
        <v>0</v>
      </c>
      <c r="P65" s="317">
        <v>6954.68</v>
      </c>
      <c r="Q65" s="317">
        <v>0</v>
      </c>
      <c r="R65" s="315">
        <f t="shared" si="2"/>
        <v>11810.080000000002</v>
      </c>
      <c r="S65" s="319">
        <v>0</v>
      </c>
      <c r="T65" s="319">
        <v>2098.92</v>
      </c>
      <c r="U65" s="319">
        <f t="shared" si="5"/>
        <v>2098.92</v>
      </c>
      <c r="V65" s="317">
        <f t="shared" si="6"/>
        <v>13909.000000000002</v>
      </c>
      <c r="W65" s="317">
        <v>2098.92</v>
      </c>
    </row>
    <row r="66" spans="1:23" s="20" customFormat="1" x14ac:dyDescent="0.2">
      <c r="A66" s="310" t="str">
        <f t="shared" si="3"/>
        <v>2.1</v>
      </c>
      <c r="B66" s="310" t="str">
        <f t="shared" si="4"/>
        <v>0005-OPP2.1.4.1.1.6</v>
      </c>
      <c r="C66" s="311" t="s">
        <v>13</v>
      </c>
      <c r="D66" s="311" t="s">
        <v>300</v>
      </c>
      <c r="E66" s="310" t="s">
        <v>301</v>
      </c>
      <c r="F66" s="316">
        <v>0</v>
      </c>
      <c r="G66" s="316">
        <v>0</v>
      </c>
      <c r="H66" s="316">
        <v>0</v>
      </c>
      <c r="I66" s="316">
        <v>0</v>
      </c>
      <c r="J66" s="316">
        <v>0</v>
      </c>
      <c r="K66" s="316">
        <v>0</v>
      </c>
      <c r="L66" s="316">
        <v>0</v>
      </c>
      <c r="M66" s="316">
        <v>0</v>
      </c>
      <c r="N66" s="316">
        <v>5829.699999999998</v>
      </c>
      <c r="O66" s="317">
        <v>0</v>
      </c>
      <c r="P66" s="317">
        <v>0</v>
      </c>
      <c r="Q66" s="317">
        <v>0</v>
      </c>
      <c r="R66" s="315">
        <f t="shared" si="2"/>
        <v>5829.699999999998</v>
      </c>
      <c r="S66" s="319">
        <v>0</v>
      </c>
      <c r="T66" s="319">
        <v>0.3</v>
      </c>
      <c r="U66" s="319">
        <f t="shared" si="5"/>
        <v>0.3</v>
      </c>
      <c r="V66" s="317">
        <f t="shared" si="6"/>
        <v>5829.9999999999982</v>
      </c>
      <c r="W66" s="317">
        <v>0.3</v>
      </c>
    </row>
    <row r="67" spans="1:23" s="20" customFormat="1" x14ac:dyDescent="0.2">
      <c r="A67" s="310" t="str">
        <f t="shared" si="3"/>
        <v>2.1</v>
      </c>
      <c r="B67" s="310" t="str">
        <f t="shared" si="4"/>
        <v>0005-OPP2.1.4.1.1.7</v>
      </c>
      <c r="C67" s="311" t="s">
        <v>13</v>
      </c>
      <c r="D67" s="311" t="s">
        <v>302</v>
      </c>
      <c r="E67" s="310" t="s">
        <v>303</v>
      </c>
      <c r="F67" s="316">
        <v>0</v>
      </c>
      <c r="G67" s="316">
        <v>0</v>
      </c>
      <c r="H67" s="316">
        <v>0</v>
      </c>
      <c r="I67" s="316">
        <v>0</v>
      </c>
      <c r="J67" s="316">
        <v>4945.04</v>
      </c>
      <c r="K67" s="316">
        <v>0</v>
      </c>
      <c r="L67" s="316">
        <v>0</v>
      </c>
      <c r="M67" s="316">
        <v>0</v>
      </c>
      <c r="N67" s="316">
        <v>0</v>
      </c>
      <c r="O67" s="317">
        <v>0</v>
      </c>
      <c r="P67" s="317">
        <v>0</v>
      </c>
      <c r="Q67" s="317">
        <v>0</v>
      </c>
      <c r="R67" s="315">
        <f t="shared" si="2"/>
        <v>4945.04</v>
      </c>
      <c r="S67" s="319">
        <v>0</v>
      </c>
      <c r="T67" s="319">
        <v>0.96</v>
      </c>
      <c r="U67" s="319">
        <f t="shared" si="5"/>
        <v>0.96</v>
      </c>
      <c r="V67" s="317">
        <f t="shared" si="6"/>
        <v>4946</v>
      </c>
      <c r="W67" s="317">
        <v>0.96</v>
      </c>
    </row>
    <row r="68" spans="1:23" s="20" customFormat="1" x14ac:dyDescent="0.2">
      <c r="A68" s="310" t="str">
        <f t="shared" si="3"/>
        <v>2.3</v>
      </c>
      <c r="B68" s="310" t="str">
        <f t="shared" si="4"/>
        <v>0005-OPP2.3.2.4.2.1</v>
      </c>
      <c r="C68" s="311" t="s">
        <v>13</v>
      </c>
      <c r="D68" s="311" t="s">
        <v>588</v>
      </c>
      <c r="E68" s="310" t="s">
        <v>589</v>
      </c>
      <c r="F68" s="316">
        <v>0</v>
      </c>
      <c r="G68" s="316">
        <v>0</v>
      </c>
      <c r="H68" s="316">
        <v>0</v>
      </c>
      <c r="I68" s="316">
        <v>0</v>
      </c>
      <c r="J68" s="316">
        <v>0</v>
      </c>
      <c r="K68" s="316">
        <v>0</v>
      </c>
      <c r="L68" s="316">
        <v>0</v>
      </c>
      <c r="M68" s="316">
        <v>0</v>
      </c>
      <c r="N68" s="316">
        <v>0</v>
      </c>
      <c r="O68" s="317">
        <v>0</v>
      </c>
      <c r="P68" s="317">
        <v>0</v>
      </c>
      <c r="Q68" s="317">
        <v>0</v>
      </c>
      <c r="R68" s="315">
        <f t="shared" si="2"/>
        <v>0</v>
      </c>
      <c r="S68" s="319">
        <v>0</v>
      </c>
      <c r="T68" s="319">
        <v>0</v>
      </c>
      <c r="U68" s="319">
        <f t="shared" si="5"/>
        <v>0</v>
      </c>
      <c r="V68" s="317">
        <f t="shared" si="6"/>
        <v>0</v>
      </c>
      <c r="W68" s="317">
        <v>0</v>
      </c>
    </row>
    <row r="69" spans="1:23" s="20" customFormat="1" x14ac:dyDescent="0.2">
      <c r="A69" s="310" t="str">
        <f t="shared" si="3"/>
        <v>2.3</v>
      </c>
      <c r="B69" s="310" t="str">
        <f t="shared" si="4"/>
        <v>0005-OPP2.3.2.7.10.1</v>
      </c>
      <c r="C69" s="311" t="s">
        <v>13</v>
      </c>
      <c r="D69" s="311" t="s">
        <v>667</v>
      </c>
      <c r="E69" s="310" t="s">
        <v>668</v>
      </c>
      <c r="F69" s="316">
        <v>0</v>
      </c>
      <c r="G69" s="316">
        <v>0</v>
      </c>
      <c r="H69" s="316">
        <v>0</v>
      </c>
      <c r="I69" s="316">
        <v>0</v>
      </c>
      <c r="J69" s="316">
        <v>0</v>
      </c>
      <c r="K69" s="316">
        <v>0</v>
      </c>
      <c r="L69" s="316">
        <v>1100</v>
      </c>
      <c r="M69" s="316">
        <v>0</v>
      </c>
      <c r="N69" s="316">
        <v>0</v>
      </c>
      <c r="O69" s="317">
        <v>0</v>
      </c>
      <c r="P69" s="317">
        <v>0</v>
      </c>
      <c r="Q69" s="317">
        <v>0</v>
      </c>
      <c r="R69" s="315">
        <f t="shared" si="2"/>
        <v>1100</v>
      </c>
      <c r="S69" s="319">
        <v>0</v>
      </c>
      <c r="T69" s="319">
        <v>0</v>
      </c>
      <c r="U69" s="319">
        <f t="shared" si="5"/>
        <v>0</v>
      </c>
      <c r="V69" s="317">
        <f t="shared" si="6"/>
        <v>1100</v>
      </c>
      <c r="W69" s="317">
        <v>0</v>
      </c>
    </row>
    <row r="70" spans="1:23" s="20" customFormat="1" x14ac:dyDescent="0.2">
      <c r="A70" s="310" t="str">
        <f t="shared" si="3"/>
        <v>2.3</v>
      </c>
      <c r="B70" s="310" t="str">
        <f t="shared" si="4"/>
        <v>0005-OPP2.3.2.7.11.99</v>
      </c>
      <c r="C70" s="311" t="s">
        <v>13</v>
      </c>
      <c r="D70" s="311" t="s">
        <v>688</v>
      </c>
      <c r="E70" s="310" t="s">
        <v>689</v>
      </c>
      <c r="F70" s="316">
        <v>0</v>
      </c>
      <c r="G70" s="316">
        <v>0</v>
      </c>
      <c r="H70" s="316">
        <v>0</v>
      </c>
      <c r="I70" s="316">
        <v>0</v>
      </c>
      <c r="J70" s="316">
        <v>0</v>
      </c>
      <c r="K70" s="316">
        <v>0</v>
      </c>
      <c r="L70" s="316">
        <v>0</v>
      </c>
      <c r="M70" s="316">
        <v>0</v>
      </c>
      <c r="N70" s="316">
        <v>0</v>
      </c>
      <c r="O70" s="317">
        <v>0</v>
      </c>
      <c r="P70" s="317">
        <v>0</v>
      </c>
      <c r="Q70" s="317">
        <v>0</v>
      </c>
      <c r="R70" s="315">
        <f t="shared" si="2"/>
        <v>0</v>
      </c>
      <c r="S70" s="319">
        <v>0</v>
      </c>
      <c r="T70" s="319">
        <v>26965</v>
      </c>
      <c r="U70" s="319">
        <f t="shared" si="5"/>
        <v>26965</v>
      </c>
      <c r="V70" s="317">
        <f t="shared" si="6"/>
        <v>26965</v>
      </c>
      <c r="W70" s="317">
        <v>26965</v>
      </c>
    </row>
    <row r="71" spans="1:23" s="20" customFormat="1" x14ac:dyDescent="0.2">
      <c r="A71" s="310" t="str">
        <f t="shared" si="3"/>
        <v>2.3</v>
      </c>
      <c r="B71" s="310" t="str">
        <f t="shared" si="4"/>
        <v>0005-OPP2.3.2.7.13.98</v>
      </c>
      <c r="C71" s="311" t="s">
        <v>13</v>
      </c>
      <c r="D71" s="311" t="s">
        <v>700</v>
      </c>
      <c r="E71" s="310" t="s">
        <v>701</v>
      </c>
      <c r="F71" s="316">
        <v>0</v>
      </c>
      <c r="G71" s="316">
        <v>0</v>
      </c>
      <c r="H71" s="316">
        <v>0</v>
      </c>
      <c r="I71" s="316">
        <v>0</v>
      </c>
      <c r="J71" s="316">
        <v>0</v>
      </c>
      <c r="K71" s="316">
        <v>0</v>
      </c>
      <c r="L71" s="316">
        <v>0</v>
      </c>
      <c r="M71" s="316">
        <v>0</v>
      </c>
      <c r="N71" s="316">
        <v>0</v>
      </c>
      <c r="O71" s="317">
        <v>0</v>
      </c>
      <c r="P71" s="317">
        <v>0</v>
      </c>
      <c r="Q71" s="317">
        <v>0</v>
      </c>
      <c r="R71" s="315">
        <f t="shared" ref="R71:R134" si="7">+SUM(F71:Q71)</f>
        <v>0</v>
      </c>
      <c r="S71" s="319">
        <v>0</v>
      </c>
      <c r="T71" s="319">
        <v>0</v>
      </c>
      <c r="U71" s="319">
        <f t="shared" si="5"/>
        <v>0</v>
      </c>
      <c r="V71" s="317">
        <f t="shared" si="6"/>
        <v>0</v>
      </c>
      <c r="W71" s="317">
        <v>0</v>
      </c>
    </row>
    <row r="72" spans="1:23" s="20" customFormat="1" x14ac:dyDescent="0.2">
      <c r="A72" s="310" t="str">
        <f t="shared" ref="A72:A135" si="8">+MID(D72,1,3)</f>
        <v>2.3</v>
      </c>
      <c r="B72" s="310" t="str">
        <f t="shared" ref="B72:B135" si="9">+CONCATENATE(C72,D72)</f>
        <v>0005-OPP2.3.2.7.14.98</v>
      </c>
      <c r="C72" s="311" t="s">
        <v>13</v>
      </c>
      <c r="D72" s="311" t="s">
        <v>706</v>
      </c>
      <c r="E72" s="310" t="s">
        <v>707</v>
      </c>
      <c r="F72" s="316">
        <v>0</v>
      </c>
      <c r="G72" s="316">
        <v>0</v>
      </c>
      <c r="H72" s="316">
        <v>0</v>
      </c>
      <c r="I72" s="316">
        <v>0</v>
      </c>
      <c r="J72" s="316">
        <v>29000</v>
      </c>
      <c r="K72" s="316">
        <v>0</v>
      </c>
      <c r="L72" s="316">
        <v>0</v>
      </c>
      <c r="M72" s="316">
        <v>0</v>
      </c>
      <c r="N72" s="316">
        <v>0</v>
      </c>
      <c r="O72" s="317">
        <v>0</v>
      </c>
      <c r="P72" s="317">
        <v>0</v>
      </c>
      <c r="Q72" s="317">
        <v>0</v>
      </c>
      <c r="R72" s="315">
        <f t="shared" si="7"/>
        <v>29000</v>
      </c>
      <c r="S72" s="319">
        <v>0</v>
      </c>
      <c r="T72" s="319">
        <v>0</v>
      </c>
      <c r="U72" s="319">
        <f t="shared" ref="U72:U135" si="10">+S72+T72</f>
        <v>0</v>
      </c>
      <c r="V72" s="317">
        <f t="shared" ref="V72:V135" si="11">+R72+U72</f>
        <v>29000</v>
      </c>
      <c r="W72" s="317">
        <v>0</v>
      </c>
    </row>
    <row r="73" spans="1:23" s="20" customFormat="1" x14ac:dyDescent="0.2">
      <c r="A73" s="310" t="str">
        <f t="shared" si="8"/>
        <v>2.3</v>
      </c>
      <c r="B73" s="310" t="str">
        <f t="shared" si="9"/>
        <v>0005-OPP2.3.2.7.5.2</v>
      </c>
      <c r="C73" s="311" t="s">
        <v>13</v>
      </c>
      <c r="D73" s="311" t="s">
        <v>738</v>
      </c>
      <c r="E73" s="310" t="s">
        <v>739</v>
      </c>
      <c r="F73" s="316">
        <v>0</v>
      </c>
      <c r="G73" s="316">
        <v>0</v>
      </c>
      <c r="H73" s="316">
        <v>0</v>
      </c>
      <c r="I73" s="316">
        <v>0</v>
      </c>
      <c r="J73" s="316">
        <v>0</v>
      </c>
      <c r="K73" s="316">
        <v>0</v>
      </c>
      <c r="L73" s="316">
        <v>0</v>
      </c>
      <c r="M73" s="316">
        <v>188.33</v>
      </c>
      <c r="N73" s="316">
        <v>1130</v>
      </c>
      <c r="O73" s="317">
        <v>1130</v>
      </c>
      <c r="P73" s="317">
        <v>1130</v>
      </c>
      <c r="Q73" s="317">
        <v>2071.67</v>
      </c>
      <c r="R73" s="315">
        <f t="shared" si="7"/>
        <v>5650</v>
      </c>
      <c r="S73" s="319">
        <v>0</v>
      </c>
      <c r="T73" s="319">
        <v>0</v>
      </c>
      <c r="U73" s="319">
        <f t="shared" si="10"/>
        <v>0</v>
      </c>
      <c r="V73" s="317">
        <f t="shared" si="11"/>
        <v>5650</v>
      </c>
      <c r="W73" s="317">
        <v>2071.67</v>
      </c>
    </row>
    <row r="74" spans="1:23" s="20" customFormat="1" x14ac:dyDescent="0.2">
      <c r="A74" s="310" t="str">
        <f t="shared" si="8"/>
        <v>2.3</v>
      </c>
      <c r="B74" s="310" t="str">
        <f t="shared" si="9"/>
        <v>0005-OPP2.3.2.9.1.1</v>
      </c>
      <c r="C74" s="311" t="s">
        <v>13</v>
      </c>
      <c r="D74" s="311" t="s">
        <v>774</v>
      </c>
      <c r="E74" s="310" t="s">
        <v>775</v>
      </c>
      <c r="F74" s="316">
        <v>21000</v>
      </c>
      <c r="G74" s="316">
        <v>24360</v>
      </c>
      <c r="H74" s="316">
        <v>51920</v>
      </c>
      <c r="I74" s="316">
        <v>37500</v>
      </c>
      <c r="J74" s="316">
        <v>21000</v>
      </c>
      <c r="K74" s="316">
        <v>36000</v>
      </c>
      <c r="L74" s="316">
        <v>18000</v>
      </c>
      <c r="M74" s="316">
        <v>0</v>
      </c>
      <c r="N74" s="316">
        <v>0</v>
      </c>
      <c r="O74" s="317">
        <v>13500</v>
      </c>
      <c r="P74" s="317">
        <v>13500</v>
      </c>
      <c r="Q74" s="317">
        <v>13500</v>
      </c>
      <c r="R74" s="315">
        <f t="shared" si="7"/>
        <v>250280</v>
      </c>
      <c r="S74" s="319">
        <v>0</v>
      </c>
      <c r="T74" s="319">
        <v>94115</v>
      </c>
      <c r="U74" s="319">
        <f t="shared" si="10"/>
        <v>94115</v>
      </c>
      <c r="V74" s="317">
        <f t="shared" si="11"/>
        <v>344395</v>
      </c>
      <c r="W74" s="317">
        <v>107615</v>
      </c>
    </row>
    <row r="75" spans="1:23" s="20" customFormat="1" x14ac:dyDescent="0.2">
      <c r="A75" s="310" t="str">
        <f t="shared" si="8"/>
        <v>2.1</v>
      </c>
      <c r="B75" s="310" t="str">
        <f t="shared" si="9"/>
        <v>0006-JEFATURA2.1.1.1.1.8</v>
      </c>
      <c r="C75" s="311" t="s">
        <v>14</v>
      </c>
      <c r="D75" s="311" t="s">
        <v>71</v>
      </c>
      <c r="E75" s="310" t="s">
        <v>72</v>
      </c>
      <c r="F75" s="316">
        <v>0</v>
      </c>
      <c r="G75" s="316">
        <v>0</v>
      </c>
      <c r="H75" s="316">
        <v>0</v>
      </c>
      <c r="I75" s="316">
        <v>5200.01</v>
      </c>
      <c r="J75" s="316">
        <v>15600</v>
      </c>
      <c r="K75" s="316">
        <v>15600</v>
      </c>
      <c r="L75" s="316">
        <v>15600</v>
      </c>
      <c r="M75" s="316">
        <v>15600</v>
      </c>
      <c r="N75" s="316">
        <v>8840</v>
      </c>
      <c r="O75" s="317">
        <v>15600</v>
      </c>
      <c r="P75" s="317">
        <v>15600</v>
      </c>
      <c r="Q75" s="317">
        <v>15600</v>
      </c>
      <c r="R75" s="315">
        <f t="shared" si="7"/>
        <v>123240.01000000001</v>
      </c>
      <c r="S75" s="319">
        <v>0</v>
      </c>
      <c r="T75" s="319">
        <v>63959.990000000005</v>
      </c>
      <c r="U75" s="319">
        <f t="shared" si="10"/>
        <v>63959.990000000005</v>
      </c>
      <c r="V75" s="317">
        <f t="shared" si="11"/>
        <v>187200</v>
      </c>
      <c r="W75" s="317">
        <v>79559.990000000005</v>
      </c>
    </row>
    <row r="76" spans="1:23" s="20" customFormat="1" x14ac:dyDescent="0.2">
      <c r="A76" s="310" t="str">
        <f t="shared" si="8"/>
        <v>2.1</v>
      </c>
      <c r="B76" s="310" t="str">
        <f t="shared" si="9"/>
        <v>0006-JEFATURA2.1.1.13.1.1</v>
      </c>
      <c r="C76" s="311" t="s">
        <v>14</v>
      </c>
      <c r="D76" s="311" t="s">
        <v>115</v>
      </c>
      <c r="E76" s="310" t="s">
        <v>116</v>
      </c>
      <c r="F76" s="316">
        <v>5264.19</v>
      </c>
      <c r="G76" s="316">
        <v>5264.19</v>
      </c>
      <c r="H76" s="316">
        <v>5264.19</v>
      </c>
      <c r="I76" s="316">
        <v>5264.19</v>
      </c>
      <c r="J76" s="316">
        <v>5264.19</v>
      </c>
      <c r="K76" s="316">
        <v>5264.19</v>
      </c>
      <c r="L76" s="316">
        <v>5264.19</v>
      </c>
      <c r="M76" s="316">
        <v>5264.19</v>
      </c>
      <c r="N76" s="316">
        <v>5264.19</v>
      </c>
      <c r="O76" s="317">
        <v>5264.19</v>
      </c>
      <c r="P76" s="317">
        <v>5264.19</v>
      </c>
      <c r="Q76" s="317">
        <v>5264.19</v>
      </c>
      <c r="R76" s="315">
        <f t="shared" si="7"/>
        <v>63170.280000000006</v>
      </c>
      <c r="S76" s="319">
        <v>0</v>
      </c>
      <c r="T76" s="319">
        <v>0.72000000000025466</v>
      </c>
      <c r="U76" s="319">
        <f t="shared" si="10"/>
        <v>0.72000000000025466</v>
      </c>
      <c r="V76" s="317">
        <f t="shared" si="11"/>
        <v>63171.000000000007</v>
      </c>
      <c r="W76" s="317">
        <v>5264.91</v>
      </c>
    </row>
    <row r="77" spans="1:23" s="20" customFormat="1" x14ac:dyDescent="0.2">
      <c r="A77" s="310" t="str">
        <f t="shared" si="8"/>
        <v>2.1</v>
      </c>
      <c r="B77" s="310" t="str">
        <f t="shared" si="9"/>
        <v>0006-JEFATURA2.1.1.13.1.2</v>
      </c>
      <c r="C77" s="311" t="s">
        <v>14</v>
      </c>
      <c r="D77" s="311" t="s">
        <v>120</v>
      </c>
      <c r="E77" s="310" t="s">
        <v>121</v>
      </c>
      <c r="F77" s="316">
        <v>17836.189999999999</v>
      </c>
      <c r="G77" s="316">
        <v>17829.7</v>
      </c>
      <c r="H77" s="316">
        <v>17850</v>
      </c>
      <c r="I77" s="316">
        <v>17850</v>
      </c>
      <c r="J77" s="316">
        <v>-130.63000000000011</v>
      </c>
      <c r="K77" s="316">
        <v>3620.09</v>
      </c>
      <c r="L77" s="316">
        <v>2813.96</v>
      </c>
      <c r="M77" s="316">
        <v>3688.18</v>
      </c>
      <c r="N77" s="316">
        <v>3682.79</v>
      </c>
      <c r="O77" s="317">
        <v>3764.19</v>
      </c>
      <c r="P77" s="317">
        <v>3764.19</v>
      </c>
      <c r="Q77" s="317">
        <v>3764.19</v>
      </c>
      <c r="R77" s="315">
        <f t="shared" si="7"/>
        <v>96332.849999999991</v>
      </c>
      <c r="S77" s="319">
        <v>0</v>
      </c>
      <c r="T77" s="319">
        <v>301978.15000000002</v>
      </c>
      <c r="U77" s="319">
        <f t="shared" si="10"/>
        <v>301978.15000000002</v>
      </c>
      <c r="V77" s="317">
        <f t="shared" si="11"/>
        <v>398311</v>
      </c>
      <c r="W77" s="317">
        <v>305742.33999999997</v>
      </c>
    </row>
    <row r="78" spans="1:23" s="20" customFormat="1" x14ac:dyDescent="0.2">
      <c r="A78" s="310" t="str">
        <f t="shared" si="8"/>
        <v>2.1</v>
      </c>
      <c r="B78" s="310" t="str">
        <f t="shared" si="9"/>
        <v>0006-JEFATURA2.1.1.9.1.2</v>
      </c>
      <c r="C78" s="311" t="s">
        <v>14</v>
      </c>
      <c r="D78" s="311" t="s">
        <v>226</v>
      </c>
      <c r="E78" s="310" t="s">
        <v>227</v>
      </c>
      <c r="F78" s="316">
        <v>0</v>
      </c>
      <c r="G78" s="316">
        <v>0</v>
      </c>
      <c r="H78" s="316">
        <v>0</v>
      </c>
      <c r="I78" s="316">
        <v>0</v>
      </c>
      <c r="J78" s="316">
        <v>0</v>
      </c>
      <c r="K78" s="316">
        <v>0</v>
      </c>
      <c r="L78" s="316">
        <v>6066.67</v>
      </c>
      <c r="M78" s="316">
        <v>0</v>
      </c>
      <c r="N78" s="316">
        <v>5200</v>
      </c>
      <c r="O78" s="317">
        <v>0</v>
      </c>
      <c r="P78" s="317">
        <v>0</v>
      </c>
      <c r="Q78" s="317">
        <v>15600</v>
      </c>
      <c r="R78" s="315">
        <f t="shared" si="7"/>
        <v>26866.67</v>
      </c>
      <c r="S78" s="319">
        <v>0</v>
      </c>
      <c r="T78" s="319">
        <v>20333.330000000002</v>
      </c>
      <c r="U78" s="319">
        <f t="shared" si="10"/>
        <v>20333.330000000002</v>
      </c>
      <c r="V78" s="317">
        <f t="shared" si="11"/>
        <v>47200</v>
      </c>
      <c r="W78" s="317">
        <v>35933.33</v>
      </c>
    </row>
    <row r="79" spans="1:23" s="20" customFormat="1" x14ac:dyDescent="0.2">
      <c r="A79" s="310" t="str">
        <f t="shared" si="8"/>
        <v>2.1</v>
      </c>
      <c r="B79" s="310" t="str">
        <f t="shared" si="9"/>
        <v>0006-JEFATURA2.1.1.9.1.4</v>
      </c>
      <c r="C79" s="311" t="s">
        <v>14</v>
      </c>
      <c r="D79" s="311" t="s">
        <v>230</v>
      </c>
      <c r="E79" s="310" t="s">
        <v>231</v>
      </c>
      <c r="F79" s="316">
        <v>0</v>
      </c>
      <c r="G79" s="316">
        <v>0</v>
      </c>
      <c r="H79" s="316">
        <v>0</v>
      </c>
      <c r="I79" s="316">
        <v>0</v>
      </c>
      <c r="J79" s="316">
        <v>0</v>
      </c>
      <c r="K79" s="316">
        <v>0</v>
      </c>
      <c r="L79" s="316">
        <v>600</v>
      </c>
      <c r="M79" s="316">
        <v>0</v>
      </c>
      <c r="N79" s="316">
        <v>0</v>
      </c>
      <c r="O79" s="317">
        <v>0</v>
      </c>
      <c r="P79" s="317">
        <v>0</v>
      </c>
      <c r="Q79" s="317">
        <v>600</v>
      </c>
      <c r="R79" s="315">
        <f t="shared" si="7"/>
        <v>1200</v>
      </c>
      <c r="S79" s="319">
        <v>0</v>
      </c>
      <c r="T79" s="319">
        <v>1200</v>
      </c>
      <c r="U79" s="319">
        <f t="shared" si="10"/>
        <v>1200</v>
      </c>
      <c r="V79" s="317">
        <f t="shared" si="11"/>
        <v>2400</v>
      </c>
      <c r="W79" s="317">
        <v>1800</v>
      </c>
    </row>
    <row r="80" spans="1:23" s="20" customFormat="1" x14ac:dyDescent="0.2">
      <c r="A80" s="310" t="str">
        <f t="shared" si="8"/>
        <v>2.1</v>
      </c>
      <c r="B80" s="310" t="str">
        <f t="shared" si="9"/>
        <v>0006-JEFATURA2.1.3.1.1.13</v>
      </c>
      <c r="C80" s="311" t="s">
        <v>14</v>
      </c>
      <c r="D80" s="311" t="s">
        <v>272</v>
      </c>
      <c r="E80" s="310" t="s">
        <v>273</v>
      </c>
      <c r="F80" s="316">
        <v>0</v>
      </c>
      <c r="G80" s="316">
        <v>0</v>
      </c>
      <c r="H80" s="316">
        <v>0</v>
      </c>
      <c r="I80" s="316">
        <v>468</v>
      </c>
      <c r="J80" s="316">
        <v>1404</v>
      </c>
      <c r="K80" s="316">
        <v>1404</v>
      </c>
      <c r="L80" s="316">
        <v>1404</v>
      </c>
      <c r="M80" s="316">
        <v>1404</v>
      </c>
      <c r="N80" s="316">
        <v>1778.4</v>
      </c>
      <c r="O80" s="317">
        <v>1404</v>
      </c>
      <c r="P80" s="317">
        <v>1404</v>
      </c>
      <c r="Q80" s="317">
        <v>1404</v>
      </c>
      <c r="R80" s="315">
        <f t="shared" si="7"/>
        <v>12074.4</v>
      </c>
      <c r="S80" s="319">
        <v>0</v>
      </c>
      <c r="T80" s="319">
        <v>4773.6000000000004</v>
      </c>
      <c r="U80" s="319">
        <f t="shared" si="10"/>
        <v>4773.6000000000004</v>
      </c>
      <c r="V80" s="317">
        <f t="shared" si="11"/>
        <v>16848</v>
      </c>
      <c r="W80" s="317">
        <v>6177.6</v>
      </c>
    </row>
    <row r="81" spans="1:23" s="20" customFormat="1" x14ac:dyDescent="0.2">
      <c r="A81" s="310" t="str">
        <f t="shared" si="8"/>
        <v>2.1</v>
      </c>
      <c r="B81" s="310" t="str">
        <f t="shared" si="9"/>
        <v>0006-JEFATURA2.1.3.1.1.15</v>
      </c>
      <c r="C81" s="311" t="s">
        <v>14</v>
      </c>
      <c r="D81" s="311" t="s">
        <v>276</v>
      </c>
      <c r="E81" s="310" t="s">
        <v>277</v>
      </c>
      <c r="F81" s="316">
        <v>650.04</v>
      </c>
      <c r="G81" s="316">
        <v>650.04</v>
      </c>
      <c r="H81" s="316">
        <v>650.04</v>
      </c>
      <c r="I81" s="316">
        <v>650.04</v>
      </c>
      <c r="J81" s="316">
        <v>433.36</v>
      </c>
      <c r="K81" s="316">
        <v>433.36</v>
      </c>
      <c r="L81" s="316">
        <v>650.04</v>
      </c>
      <c r="M81" s="316">
        <v>433.36</v>
      </c>
      <c r="N81" s="316">
        <v>433.36</v>
      </c>
      <c r="O81" s="317">
        <v>433.36</v>
      </c>
      <c r="P81" s="317">
        <v>433.36</v>
      </c>
      <c r="Q81" s="317">
        <v>433.36</v>
      </c>
      <c r="R81" s="315">
        <f t="shared" si="7"/>
        <v>6283.7199999999984</v>
      </c>
      <c r="S81" s="319">
        <v>0</v>
      </c>
      <c r="T81" s="319">
        <v>4020.2799999999997</v>
      </c>
      <c r="U81" s="319">
        <f t="shared" si="10"/>
        <v>4020.2799999999997</v>
      </c>
      <c r="V81" s="317">
        <f t="shared" si="11"/>
        <v>10303.999999999998</v>
      </c>
      <c r="W81" s="317">
        <v>4453.6399999999994</v>
      </c>
    </row>
    <row r="82" spans="1:23" s="20" customFormat="1" x14ac:dyDescent="0.2">
      <c r="A82" s="310" t="str">
        <f t="shared" si="8"/>
        <v>2.1</v>
      </c>
      <c r="B82" s="310" t="str">
        <f t="shared" si="9"/>
        <v>0006-JEFATURA2.1.4.1.1.1</v>
      </c>
      <c r="C82" s="311" t="s">
        <v>14</v>
      </c>
      <c r="D82" s="311" t="s">
        <v>288</v>
      </c>
      <c r="E82" s="310" t="s">
        <v>289</v>
      </c>
      <c r="F82" s="316">
        <v>0</v>
      </c>
      <c r="G82" s="316">
        <v>0</v>
      </c>
      <c r="H82" s="316">
        <v>0</v>
      </c>
      <c r="I82" s="316">
        <v>0</v>
      </c>
      <c r="J82" s="316">
        <v>0</v>
      </c>
      <c r="K82" s="316">
        <v>0</v>
      </c>
      <c r="L82" s="316">
        <v>0</v>
      </c>
      <c r="M82" s="316">
        <v>0</v>
      </c>
      <c r="N82" s="316">
        <v>4587.6400000000003</v>
      </c>
      <c r="O82" s="317">
        <v>0</v>
      </c>
      <c r="P82" s="317">
        <v>3212.36</v>
      </c>
      <c r="Q82" s="317">
        <v>0</v>
      </c>
      <c r="R82" s="315">
        <f t="shared" si="7"/>
        <v>7800</v>
      </c>
      <c r="S82" s="319">
        <v>0</v>
      </c>
      <c r="T82" s="319">
        <v>0</v>
      </c>
      <c r="U82" s="319">
        <f t="shared" si="10"/>
        <v>0</v>
      </c>
      <c r="V82" s="317">
        <f t="shared" si="11"/>
        <v>7800</v>
      </c>
      <c r="W82" s="317">
        <v>0</v>
      </c>
    </row>
    <row r="83" spans="1:23" s="20" customFormat="1" x14ac:dyDescent="0.2">
      <c r="A83" s="310" t="str">
        <f t="shared" si="8"/>
        <v>2.1</v>
      </c>
      <c r="B83" s="310" t="str">
        <f t="shared" si="9"/>
        <v>0006-JEFATURA2.1.4.1.1.6</v>
      </c>
      <c r="C83" s="311" t="s">
        <v>14</v>
      </c>
      <c r="D83" s="311" t="s">
        <v>300</v>
      </c>
      <c r="E83" s="310" t="s">
        <v>301</v>
      </c>
      <c r="F83" s="316">
        <v>0</v>
      </c>
      <c r="G83" s="316">
        <v>0</v>
      </c>
      <c r="H83" s="316">
        <v>0</v>
      </c>
      <c r="I83" s="316">
        <v>0</v>
      </c>
      <c r="J83" s="316">
        <v>0</v>
      </c>
      <c r="K83" s="316">
        <v>0</v>
      </c>
      <c r="L83" s="316">
        <v>0</v>
      </c>
      <c r="M83" s="316">
        <v>0</v>
      </c>
      <c r="N83" s="316">
        <v>6023.2699999999995</v>
      </c>
      <c r="O83" s="317">
        <v>0</v>
      </c>
      <c r="P83" s="317">
        <v>0</v>
      </c>
      <c r="Q83" s="317">
        <v>0</v>
      </c>
      <c r="R83" s="315">
        <f t="shared" si="7"/>
        <v>6023.2699999999995</v>
      </c>
      <c r="S83" s="319">
        <v>0</v>
      </c>
      <c r="T83" s="319">
        <v>0.73</v>
      </c>
      <c r="U83" s="319">
        <f t="shared" si="10"/>
        <v>0.73</v>
      </c>
      <c r="V83" s="317">
        <f t="shared" si="11"/>
        <v>6023.9999999999991</v>
      </c>
      <c r="W83" s="317">
        <v>0.73</v>
      </c>
    </row>
    <row r="84" spans="1:23" s="20" customFormat="1" x14ac:dyDescent="0.2">
      <c r="A84" s="310" t="str">
        <f t="shared" si="8"/>
        <v>2.1</v>
      </c>
      <c r="B84" s="310" t="str">
        <f t="shared" si="9"/>
        <v>0006-JEFATURA2.1.4.1.1.7</v>
      </c>
      <c r="C84" s="311" t="s">
        <v>14</v>
      </c>
      <c r="D84" s="311" t="s">
        <v>302</v>
      </c>
      <c r="E84" s="310" t="s">
        <v>303</v>
      </c>
      <c r="F84" s="316">
        <v>0</v>
      </c>
      <c r="G84" s="316">
        <v>0</v>
      </c>
      <c r="H84" s="316">
        <v>0</v>
      </c>
      <c r="I84" s="316">
        <v>0</v>
      </c>
      <c r="J84" s="316">
        <v>0</v>
      </c>
      <c r="K84" s="316">
        <v>0</v>
      </c>
      <c r="L84" s="316">
        <v>8097.08</v>
      </c>
      <c r="M84" s="316">
        <v>0</v>
      </c>
      <c r="N84" s="316">
        <v>0</v>
      </c>
      <c r="O84" s="317">
        <v>0</v>
      </c>
      <c r="P84" s="317">
        <v>0</v>
      </c>
      <c r="Q84" s="317">
        <v>0</v>
      </c>
      <c r="R84" s="315">
        <f t="shared" si="7"/>
        <v>8097.08</v>
      </c>
      <c r="S84" s="319">
        <v>0</v>
      </c>
      <c r="T84" s="319">
        <v>0.92</v>
      </c>
      <c r="U84" s="319">
        <f t="shared" si="10"/>
        <v>0.92</v>
      </c>
      <c r="V84" s="317">
        <f t="shared" si="11"/>
        <v>8098</v>
      </c>
      <c r="W84" s="317">
        <v>0.92</v>
      </c>
    </row>
    <row r="85" spans="1:23" s="20" customFormat="1" x14ac:dyDescent="0.2">
      <c r="A85" s="310" t="str">
        <f t="shared" si="8"/>
        <v>2.3</v>
      </c>
      <c r="B85" s="310" t="str">
        <f t="shared" si="9"/>
        <v>0006-JEFATURA2.3.2.1.2.1</v>
      </c>
      <c r="C85" s="311" t="s">
        <v>14</v>
      </c>
      <c r="D85" s="311" t="s">
        <v>541</v>
      </c>
      <c r="E85" s="310" t="s">
        <v>542</v>
      </c>
      <c r="F85" s="316">
        <v>0</v>
      </c>
      <c r="G85" s="316">
        <v>0</v>
      </c>
      <c r="H85" s="316">
        <v>0</v>
      </c>
      <c r="I85" s="316">
        <v>0</v>
      </c>
      <c r="J85" s="316">
        <v>0</v>
      </c>
      <c r="K85" s="316">
        <v>0</v>
      </c>
      <c r="L85" s="316">
        <v>0</v>
      </c>
      <c r="M85" s="316">
        <v>0</v>
      </c>
      <c r="N85" s="316">
        <v>0</v>
      </c>
      <c r="O85" s="317">
        <v>0</v>
      </c>
      <c r="P85" s="317">
        <v>0</v>
      </c>
      <c r="Q85" s="317">
        <v>12000</v>
      </c>
      <c r="R85" s="315">
        <f t="shared" si="7"/>
        <v>12000</v>
      </c>
      <c r="S85" s="319">
        <v>0</v>
      </c>
      <c r="T85" s="319">
        <v>0</v>
      </c>
      <c r="U85" s="319">
        <f t="shared" si="10"/>
        <v>0</v>
      </c>
      <c r="V85" s="317">
        <f t="shared" si="11"/>
        <v>12000</v>
      </c>
      <c r="W85" s="317">
        <v>12000</v>
      </c>
    </row>
    <row r="86" spans="1:23" s="20" customFormat="1" x14ac:dyDescent="0.2">
      <c r="A86" s="310" t="str">
        <f t="shared" si="8"/>
        <v>2.3</v>
      </c>
      <c r="B86" s="310" t="str">
        <f t="shared" si="9"/>
        <v>0006-JEFATURA2.3.2.1.2.2</v>
      </c>
      <c r="C86" s="311" t="s">
        <v>14</v>
      </c>
      <c r="D86" s="311" t="s">
        <v>543</v>
      </c>
      <c r="E86" s="310" t="s">
        <v>544</v>
      </c>
      <c r="F86" s="316">
        <v>0</v>
      </c>
      <c r="G86" s="316">
        <v>0</v>
      </c>
      <c r="H86" s="316">
        <v>0</v>
      </c>
      <c r="I86" s="316">
        <v>0</v>
      </c>
      <c r="J86" s="316">
        <v>0</v>
      </c>
      <c r="K86" s="316">
        <v>0</v>
      </c>
      <c r="L86" s="316">
        <v>0</v>
      </c>
      <c r="M86" s="316">
        <v>0</v>
      </c>
      <c r="N86" s="316">
        <v>0</v>
      </c>
      <c r="O86" s="317">
        <v>0</v>
      </c>
      <c r="P86" s="317">
        <v>0</v>
      </c>
      <c r="Q86" s="317">
        <v>8000</v>
      </c>
      <c r="R86" s="315">
        <f t="shared" si="7"/>
        <v>8000</v>
      </c>
      <c r="S86" s="319">
        <v>0</v>
      </c>
      <c r="T86" s="319">
        <v>0</v>
      </c>
      <c r="U86" s="319">
        <f t="shared" si="10"/>
        <v>0</v>
      </c>
      <c r="V86" s="317">
        <f t="shared" si="11"/>
        <v>8000</v>
      </c>
      <c r="W86" s="317">
        <v>8000</v>
      </c>
    </row>
    <row r="87" spans="1:23" s="20" customFormat="1" x14ac:dyDescent="0.2">
      <c r="A87" s="310" t="str">
        <f t="shared" si="8"/>
        <v>2.3</v>
      </c>
      <c r="B87" s="310" t="str">
        <f t="shared" si="9"/>
        <v>0006-JEFATURA2.3.2.9.1.1</v>
      </c>
      <c r="C87" s="311" t="s">
        <v>14</v>
      </c>
      <c r="D87" s="311" t="s">
        <v>774</v>
      </c>
      <c r="E87" s="310" t="s">
        <v>775</v>
      </c>
      <c r="F87" s="316">
        <v>5000</v>
      </c>
      <c r="G87" s="316">
        <v>5000</v>
      </c>
      <c r="H87" s="316">
        <v>5000</v>
      </c>
      <c r="I87" s="316">
        <v>0</v>
      </c>
      <c r="J87" s="316">
        <v>10000</v>
      </c>
      <c r="K87" s="316">
        <v>5000</v>
      </c>
      <c r="L87" s="316">
        <v>0</v>
      </c>
      <c r="M87" s="316">
        <v>5000</v>
      </c>
      <c r="N87" s="316">
        <v>11000</v>
      </c>
      <c r="O87" s="317">
        <v>18000</v>
      </c>
      <c r="P87" s="317">
        <v>18000</v>
      </c>
      <c r="Q87" s="317">
        <v>18000</v>
      </c>
      <c r="R87" s="315">
        <f t="shared" si="7"/>
        <v>100000</v>
      </c>
      <c r="S87" s="319">
        <v>0</v>
      </c>
      <c r="T87" s="319">
        <v>0</v>
      </c>
      <c r="U87" s="319">
        <f t="shared" si="10"/>
        <v>0</v>
      </c>
      <c r="V87" s="317">
        <f t="shared" si="11"/>
        <v>100000</v>
      </c>
      <c r="W87" s="317">
        <v>18000</v>
      </c>
    </row>
    <row r="88" spans="1:23" s="20" customFormat="1" x14ac:dyDescent="0.2">
      <c r="A88" s="310" t="str">
        <f t="shared" si="8"/>
        <v>2.1</v>
      </c>
      <c r="B88" s="310" t="str">
        <f t="shared" si="9"/>
        <v>0007-GG2.1.1.1.1.8</v>
      </c>
      <c r="C88" s="311" t="s">
        <v>15</v>
      </c>
      <c r="D88" s="311" t="s">
        <v>71</v>
      </c>
      <c r="E88" s="310" t="s">
        <v>72</v>
      </c>
      <c r="F88" s="316">
        <v>20785.71</v>
      </c>
      <c r="G88" s="316">
        <v>20785.71</v>
      </c>
      <c r="H88" s="316">
        <v>20785.71</v>
      </c>
      <c r="I88" s="316">
        <v>6928.57</v>
      </c>
      <c r="J88" s="316">
        <v>0</v>
      </c>
      <c r="K88" s="316">
        <v>0</v>
      </c>
      <c r="L88" s="316">
        <v>0</v>
      </c>
      <c r="M88" s="316">
        <v>0</v>
      </c>
      <c r="N88" s="316">
        <v>0</v>
      </c>
      <c r="O88" s="317">
        <v>20785.71</v>
      </c>
      <c r="P88" s="317">
        <v>20785.71</v>
      </c>
      <c r="Q88" s="317">
        <v>20785.709999999992</v>
      </c>
      <c r="R88" s="315">
        <f t="shared" si="7"/>
        <v>131642.82999999999</v>
      </c>
      <c r="S88" s="319">
        <v>0</v>
      </c>
      <c r="T88" s="319">
        <v>117786.17000000001</v>
      </c>
      <c r="U88" s="319">
        <f t="shared" si="10"/>
        <v>117786.17000000001</v>
      </c>
      <c r="V88" s="317">
        <f t="shared" si="11"/>
        <v>249429</v>
      </c>
      <c r="W88" s="317">
        <v>138571.88</v>
      </c>
    </row>
    <row r="89" spans="1:23" s="20" customFormat="1" x14ac:dyDescent="0.2">
      <c r="A89" s="310" t="str">
        <f t="shared" si="8"/>
        <v>2.1</v>
      </c>
      <c r="B89" s="310" t="str">
        <f t="shared" si="9"/>
        <v>0007-GG2.1.1.13.1.1</v>
      </c>
      <c r="C89" s="311" t="s">
        <v>15</v>
      </c>
      <c r="D89" s="311" t="s">
        <v>115</v>
      </c>
      <c r="E89" s="310" t="s">
        <v>116</v>
      </c>
      <c r="F89" s="316">
        <v>45027.33</v>
      </c>
      <c r="G89" s="316">
        <v>45002.570000000007</v>
      </c>
      <c r="H89" s="316">
        <v>45017.380000000005</v>
      </c>
      <c r="I89" s="316">
        <v>45056.76</v>
      </c>
      <c r="J89" s="316">
        <v>45056.76</v>
      </c>
      <c r="K89" s="316">
        <v>35287.050000000003</v>
      </c>
      <c r="L89" s="316">
        <v>31558.93</v>
      </c>
      <c r="M89" s="316">
        <v>31333.279999999999</v>
      </c>
      <c r="N89" s="316">
        <v>31505.040000000001</v>
      </c>
      <c r="O89" s="317">
        <v>31792.57</v>
      </c>
      <c r="P89" s="317">
        <v>31792.57</v>
      </c>
      <c r="Q89" s="317">
        <v>31792.57</v>
      </c>
      <c r="R89" s="315">
        <f t="shared" si="7"/>
        <v>450222.81000000006</v>
      </c>
      <c r="S89" s="319">
        <v>0</v>
      </c>
      <c r="T89" s="319">
        <v>90459.19</v>
      </c>
      <c r="U89" s="319">
        <f t="shared" si="10"/>
        <v>90459.19</v>
      </c>
      <c r="V89" s="317">
        <f t="shared" si="11"/>
        <v>540682</v>
      </c>
      <c r="W89" s="317">
        <v>122251.76000000001</v>
      </c>
    </row>
    <row r="90" spans="1:23" s="20" customFormat="1" x14ac:dyDescent="0.2">
      <c r="A90" s="310" t="str">
        <f t="shared" si="8"/>
        <v>2.1</v>
      </c>
      <c r="B90" s="310" t="str">
        <f t="shared" si="9"/>
        <v>0007-GG2.1.1.13.1.2</v>
      </c>
      <c r="C90" s="311" t="s">
        <v>15</v>
      </c>
      <c r="D90" s="311" t="s">
        <v>120</v>
      </c>
      <c r="E90" s="310" t="s">
        <v>121</v>
      </c>
      <c r="F90" s="316">
        <v>0</v>
      </c>
      <c r="G90" s="316">
        <v>0</v>
      </c>
      <c r="H90" s="316">
        <v>0</v>
      </c>
      <c r="I90" s="316">
        <v>0</v>
      </c>
      <c r="J90" s="316">
        <v>5133.33</v>
      </c>
      <c r="K90" s="316">
        <v>0</v>
      </c>
      <c r="L90" s="316">
        <v>0</v>
      </c>
      <c r="M90" s="316">
        <v>0</v>
      </c>
      <c r="N90" s="316">
        <v>0</v>
      </c>
      <c r="O90" s="317">
        <v>0</v>
      </c>
      <c r="P90" s="317">
        <v>0</v>
      </c>
      <c r="Q90" s="317">
        <v>0</v>
      </c>
      <c r="R90" s="315">
        <f t="shared" si="7"/>
        <v>5133.33</v>
      </c>
      <c r="S90" s="319">
        <v>0</v>
      </c>
      <c r="T90" s="319">
        <v>186824.67</v>
      </c>
      <c r="U90" s="319">
        <f t="shared" si="10"/>
        <v>186824.67</v>
      </c>
      <c r="V90" s="317">
        <f t="shared" si="11"/>
        <v>191958</v>
      </c>
      <c r="W90" s="317">
        <v>186824.67</v>
      </c>
    </row>
    <row r="91" spans="1:23" s="20" customFormat="1" x14ac:dyDescent="0.2">
      <c r="A91" s="310" t="str">
        <f t="shared" si="8"/>
        <v>2.1</v>
      </c>
      <c r="B91" s="310" t="str">
        <f t="shared" si="9"/>
        <v>0007-GG2.1.1.9.1.2</v>
      </c>
      <c r="C91" s="311" t="s">
        <v>15</v>
      </c>
      <c r="D91" s="311" t="s">
        <v>226</v>
      </c>
      <c r="E91" s="310" t="s">
        <v>227</v>
      </c>
      <c r="F91" s="316">
        <v>0</v>
      </c>
      <c r="G91" s="316">
        <v>0</v>
      </c>
      <c r="H91" s="316">
        <v>0</v>
      </c>
      <c r="I91" s="316">
        <v>10392.86</v>
      </c>
      <c r="J91" s="316">
        <v>0</v>
      </c>
      <c r="K91" s="316">
        <v>0</v>
      </c>
      <c r="L91" s="316">
        <v>0</v>
      </c>
      <c r="M91" s="316">
        <v>0</v>
      </c>
      <c r="N91" s="316">
        <v>0</v>
      </c>
      <c r="O91" s="317">
        <v>0</v>
      </c>
      <c r="P91" s="317">
        <v>0</v>
      </c>
      <c r="Q91" s="317">
        <v>20785.71</v>
      </c>
      <c r="R91" s="315">
        <f t="shared" si="7"/>
        <v>31178.57</v>
      </c>
      <c r="S91" s="319">
        <v>0</v>
      </c>
      <c r="T91" s="319">
        <v>10393.43</v>
      </c>
      <c r="U91" s="319">
        <f t="shared" si="10"/>
        <v>10393.43</v>
      </c>
      <c r="V91" s="317">
        <f t="shared" si="11"/>
        <v>41572</v>
      </c>
      <c r="W91" s="317">
        <v>31179.14</v>
      </c>
    </row>
    <row r="92" spans="1:23" s="20" customFormat="1" x14ac:dyDescent="0.2">
      <c r="A92" s="310" t="str">
        <f t="shared" si="8"/>
        <v>2.1</v>
      </c>
      <c r="B92" s="310" t="str">
        <f t="shared" si="9"/>
        <v>0007-GG2.1.1.9.1.4</v>
      </c>
      <c r="C92" s="311" t="s">
        <v>15</v>
      </c>
      <c r="D92" s="311" t="s">
        <v>230</v>
      </c>
      <c r="E92" s="310" t="s">
        <v>231</v>
      </c>
      <c r="F92" s="316">
        <v>0</v>
      </c>
      <c r="G92" s="316">
        <v>0</v>
      </c>
      <c r="H92" s="316">
        <v>0</v>
      </c>
      <c r="I92" s="316">
        <v>0</v>
      </c>
      <c r="J92" s="316">
        <v>0</v>
      </c>
      <c r="K92" s="316">
        <v>0</v>
      </c>
      <c r="L92" s="316">
        <v>900</v>
      </c>
      <c r="M92" s="316">
        <v>0</v>
      </c>
      <c r="N92" s="316">
        <v>0</v>
      </c>
      <c r="O92" s="317">
        <v>0</v>
      </c>
      <c r="P92" s="317">
        <v>0</v>
      </c>
      <c r="Q92" s="317">
        <v>900</v>
      </c>
      <c r="R92" s="315">
        <f t="shared" si="7"/>
        <v>1800</v>
      </c>
      <c r="S92" s="319">
        <v>0</v>
      </c>
      <c r="T92" s="319">
        <v>1200</v>
      </c>
      <c r="U92" s="319">
        <f t="shared" si="10"/>
        <v>1200</v>
      </c>
      <c r="V92" s="317">
        <f t="shared" si="11"/>
        <v>3000</v>
      </c>
      <c r="W92" s="317">
        <v>2100</v>
      </c>
    </row>
    <row r="93" spans="1:23" s="20" customFormat="1" x14ac:dyDescent="0.2">
      <c r="A93" s="310" t="str">
        <f t="shared" si="8"/>
        <v>2.1</v>
      </c>
      <c r="B93" s="310" t="str">
        <f t="shared" si="9"/>
        <v>0007-GG2.1.3.1.1.13</v>
      </c>
      <c r="C93" s="311" t="s">
        <v>15</v>
      </c>
      <c r="D93" s="311" t="s">
        <v>272</v>
      </c>
      <c r="E93" s="310" t="s">
        <v>273</v>
      </c>
      <c r="F93" s="316">
        <v>1870.71</v>
      </c>
      <c r="G93" s="316">
        <v>1870.71</v>
      </c>
      <c r="H93" s="316">
        <v>1870.71</v>
      </c>
      <c r="I93" s="316">
        <v>1538.14</v>
      </c>
      <c r="J93" s="316">
        <v>0</v>
      </c>
      <c r="K93" s="316">
        <v>0</v>
      </c>
      <c r="L93" s="316">
        <v>0</v>
      </c>
      <c r="M93" s="316">
        <v>0</v>
      </c>
      <c r="N93" s="316">
        <v>0</v>
      </c>
      <c r="O93" s="317">
        <v>1870.71</v>
      </c>
      <c r="P93" s="317">
        <v>1870.71</v>
      </c>
      <c r="Q93" s="317">
        <v>1870.7100000000009</v>
      </c>
      <c r="R93" s="315">
        <f t="shared" si="7"/>
        <v>12762.4</v>
      </c>
      <c r="S93" s="319">
        <v>0</v>
      </c>
      <c r="T93" s="319">
        <v>9686.5999999999985</v>
      </c>
      <c r="U93" s="319">
        <f t="shared" si="10"/>
        <v>9686.5999999999985</v>
      </c>
      <c r="V93" s="317">
        <f t="shared" si="11"/>
        <v>22449</v>
      </c>
      <c r="W93" s="317">
        <v>11557.31</v>
      </c>
    </row>
    <row r="94" spans="1:23" s="20" customFormat="1" x14ac:dyDescent="0.2">
      <c r="A94" s="310" t="str">
        <f t="shared" si="8"/>
        <v>2.1</v>
      </c>
      <c r="B94" s="310" t="str">
        <f t="shared" si="9"/>
        <v>0007-GG2.1.3.1.1.15</v>
      </c>
      <c r="C94" s="311" t="s">
        <v>15</v>
      </c>
      <c r="D94" s="311" t="s">
        <v>276</v>
      </c>
      <c r="E94" s="310" t="s">
        <v>277</v>
      </c>
      <c r="F94" s="316">
        <v>866.72</v>
      </c>
      <c r="G94" s="316">
        <v>866.72</v>
      </c>
      <c r="H94" s="316">
        <v>866.72</v>
      </c>
      <c r="I94" s="316">
        <v>866.72</v>
      </c>
      <c r="J94" s="316">
        <v>1083.4000000000001</v>
      </c>
      <c r="K94" s="316">
        <v>866.72</v>
      </c>
      <c r="L94" s="316">
        <v>650.04</v>
      </c>
      <c r="M94" s="316">
        <v>650.04</v>
      </c>
      <c r="N94" s="316">
        <v>650.04</v>
      </c>
      <c r="O94" s="317">
        <v>650.04</v>
      </c>
      <c r="P94" s="317">
        <v>650.04</v>
      </c>
      <c r="Q94" s="317">
        <v>650.04</v>
      </c>
      <c r="R94" s="315">
        <f t="shared" si="7"/>
        <v>9317.2400000000016</v>
      </c>
      <c r="S94" s="319">
        <v>0</v>
      </c>
      <c r="T94" s="319">
        <v>3684.76</v>
      </c>
      <c r="U94" s="319">
        <f t="shared" si="10"/>
        <v>3684.76</v>
      </c>
      <c r="V94" s="317">
        <f t="shared" si="11"/>
        <v>13002.000000000002</v>
      </c>
      <c r="W94" s="317">
        <v>4334.8</v>
      </c>
    </row>
    <row r="95" spans="1:23" s="20" customFormat="1" x14ac:dyDescent="0.2">
      <c r="A95" s="310" t="str">
        <f t="shared" si="8"/>
        <v>2.1</v>
      </c>
      <c r="B95" s="310" t="str">
        <f t="shared" si="9"/>
        <v>0007-GG2.1.4.1.1.1</v>
      </c>
      <c r="C95" s="311" t="s">
        <v>15</v>
      </c>
      <c r="D95" s="311" t="s">
        <v>288</v>
      </c>
      <c r="E95" s="310" t="s">
        <v>289</v>
      </c>
      <c r="F95" s="316">
        <v>0</v>
      </c>
      <c r="G95" s="316">
        <v>0</v>
      </c>
      <c r="H95" s="316">
        <v>0</v>
      </c>
      <c r="I95" s="316">
        <v>8399.9699999999993</v>
      </c>
      <c r="J95" s="316">
        <v>0</v>
      </c>
      <c r="K95" s="316">
        <v>0</v>
      </c>
      <c r="L95" s="316">
        <v>0</v>
      </c>
      <c r="M95" s="316">
        <v>0</v>
      </c>
      <c r="N95" s="316">
        <v>0</v>
      </c>
      <c r="O95" s="317">
        <v>0</v>
      </c>
      <c r="P95" s="317">
        <v>10393</v>
      </c>
      <c r="Q95" s="317">
        <v>0</v>
      </c>
      <c r="R95" s="315">
        <f t="shared" si="7"/>
        <v>18792.97</v>
      </c>
      <c r="S95" s="319">
        <v>0</v>
      </c>
      <c r="T95" s="319">
        <v>1993.03</v>
      </c>
      <c r="U95" s="319">
        <f t="shared" si="10"/>
        <v>1993.03</v>
      </c>
      <c r="V95" s="317">
        <f t="shared" si="11"/>
        <v>20786</v>
      </c>
      <c r="W95" s="317">
        <v>1993.03</v>
      </c>
    </row>
    <row r="96" spans="1:23" s="20" customFormat="1" x14ac:dyDescent="0.2">
      <c r="A96" s="310" t="str">
        <f t="shared" si="8"/>
        <v>2.1</v>
      </c>
      <c r="B96" s="310" t="str">
        <f t="shared" si="9"/>
        <v>0007-GG2.1.4.1.1.6</v>
      </c>
      <c r="C96" s="311" t="s">
        <v>15</v>
      </c>
      <c r="D96" s="311" t="s">
        <v>300</v>
      </c>
      <c r="E96" s="310" t="s">
        <v>301</v>
      </c>
      <c r="F96" s="316">
        <v>0</v>
      </c>
      <c r="G96" s="316">
        <v>0</v>
      </c>
      <c r="H96" s="316">
        <v>0</v>
      </c>
      <c r="I96" s="316">
        <v>10161.94</v>
      </c>
      <c r="J96" s="316">
        <v>0</v>
      </c>
      <c r="K96" s="316">
        <v>0</v>
      </c>
      <c r="L96" s="316">
        <v>0</v>
      </c>
      <c r="M96" s="316">
        <v>0</v>
      </c>
      <c r="N96" s="316">
        <v>0</v>
      </c>
      <c r="O96" s="317">
        <v>0</v>
      </c>
      <c r="P96" s="317">
        <v>0</v>
      </c>
      <c r="Q96" s="317">
        <v>0</v>
      </c>
      <c r="R96" s="315">
        <f t="shared" si="7"/>
        <v>10161.94</v>
      </c>
      <c r="S96" s="319">
        <v>0</v>
      </c>
      <c r="T96" s="319">
        <v>58.06</v>
      </c>
      <c r="U96" s="319">
        <f t="shared" si="10"/>
        <v>58.06</v>
      </c>
      <c r="V96" s="317">
        <f t="shared" si="11"/>
        <v>10220</v>
      </c>
      <c r="W96" s="317">
        <v>58.06</v>
      </c>
    </row>
    <row r="97" spans="1:23" s="20" customFormat="1" x14ac:dyDescent="0.2">
      <c r="A97" s="310" t="str">
        <f t="shared" si="8"/>
        <v>2.3</v>
      </c>
      <c r="B97" s="310" t="str">
        <f t="shared" si="9"/>
        <v>0007-GG2.3.2.7.5.2</v>
      </c>
      <c r="C97" s="311" t="s">
        <v>15</v>
      </c>
      <c r="D97" s="311" t="s">
        <v>738</v>
      </c>
      <c r="E97" s="310" t="s">
        <v>739</v>
      </c>
      <c r="F97" s="316">
        <v>0</v>
      </c>
      <c r="G97" s="316">
        <v>0</v>
      </c>
      <c r="H97" s="316">
        <v>0</v>
      </c>
      <c r="I97" s="316">
        <v>0</v>
      </c>
      <c r="J97" s="316">
        <v>0</v>
      </c>
      <c r="K97" s="316">
        <v>0</v>
      </c>
      <c r="L97" s="316">
        <v>1130</v>
      </c>
      <c r="M97" s="316">
        <v>1130</v>
      </c>
      <c r="N97" s="316">
        <v>1130</v>
      </c>
      <c r="O97" s="317">
        <v>1130</v>
      </c>
      <c r="P97" s="317">
        <v>1130</v>
      </c>
      <c r="Q97" s="317">
        <v>9040</v>
      </c>
      <c r="R97" s="315">
        <f t="shared" si="7"/>
        <v>14690</v>
      </c>
      <c r="S97" s="319">
        <v>0</v>
      </c>
      <c r="T97" s="319">
        <v>0</v>
      </c>
      <c r="U97" s="319">
        <f t="shared" si="10"/>
        <v>0</v>
      </c>
      <c r="V97" s="317">
        <f t="shared" si="11"/>
        <v>14690</v>
      </c>
      <c r="W97" s="317">
        <v>9040</v>
      </c>
    </row>
    <row r="98" spans="1:23" s="20" customFormat="1" x14ac:dyDescent="0.2">
      <c r="A98" s="310" t="str">
        <f t="shared" si="8"/>
        <v>2.3</v>
      </c>
      <c r="B98" s="310" t="str">
        <f t="shared" si="9"/>
        <v>0007-GG2.3.2.7.5.8</v>
      </c>
      <c r="C98" s="311" t="s">
        <v>15</v>
      </c>
      <c r="D98" s="311" t="s">
        <v>748</v>
      </c>
      <c r="E98" s="310" t="s">
        <v>749</v>
      </c>
      <c r="F98" s="316">
        <v>0</v>
      </c>
      <c r="G98" s="316">
        <v>0</v>
      </c>
      <c r="H98" s="316">
        <v>0</v>
      </c>
      <c r="I98" s="316">
        <v>0</v>
      </c>
      <c r="J98" s="316">
        <v>0</v>
      </c>
      <c r="K98" s="316">
        <v>0</v>
      </c>
      <c r="L98" s="316">
        <v>0</v>
      </c>
      <c r="M98" s="316">
        <v>0</v>
      </c>
      <c r="N98" s="316">
        <v>0</v>
      </c>
      <c r="O98" s="317">
        <v>0</v>
      </c>
      <c r="P98" s="317">
        <v>0</v>
      </c>
      <c r="Q98" s="317">
        <v>0</v>
      </c>
      <c r="R98" s="315">
        <f t="shared" si="7"/>
        <v>0</v>
      </c>
      <c r="S98" s="319">
        <v>0</v>
      </c>
      <c r="T98" s="319">
        <v>0</v>
      </c>
      <c r="U98" s="319">
        <f t="shared" si="10"/>
        <v>0</v>
      </c>
      <c r="V98" s="317">
        <f t="shared" si="11"/>
        <v>0</v>
      </c>
      <c r="W98" s="317">
        <v>0</v>
      </c>
    </row>
    <row r="99" spans="1:23" s="20" customFormat="1" x14ac:dyDescent="0.2">
      <c r="A99" s="310" t="str">
        <f t="shared" si="8"/>
        <v>2.3</v>
      </c>
      <c r="B99" s="310" t="str">
        <f t="shared" si="9"/>
        <v>0007-GG2.3.2.9.1.1</v>
      </c>
      <c r="C99" s="311" t="s">
        <v>15</v>
      </c>
      <c r="D99" s="311" t="s">
        <v>774</v>
      </c>
      <c r="E99" s="310" t="s">
        <v>775</v>
      </c>
      <c r="F99" s="316">
        <v>14000</v>
      </c>
      <c r="G99" s="316">
        <v>9000</v>
      </c>
      <c r="H99" s="316">
        <v>41000</v>
      </c>
      <c r="I99" s="316">
        <v>27500</v>
      </c>
      <c r="J99" s="316">
        <v>27500</v>
      </c>
      <c r="K99" s="316">
        <v>14000</v>
      </c>
      <c r="L99" s="316">
        <v>14000</v>
      </c>
      <c r="M99" s="316">
        <v>5000</v>
      </c>
      <c r="N99" s="316">
        <v>0</v>
      </c>
      <c r="O99" s="317">
        <v>13000</v>
      </c>
      <c r="P99" s="317">
        <v>13000</v>
      </c>
      <c r="Q99" s="317">
        <v>13420</v>
      </c>
      <c r="R99" s="315">
        <f t="shared" si="7"/>
        <v>191420</v>
      </c>
      <c r="S99" s="319">
        <v>0</v>
      </c>
      <c r="T99" s="319">
        <v>0</v>
      </c>
      <c r="U99" s="319">
        <f t="shared" si="10"/>
        <v>0</v>
      </c>
      <c r="V99" s="317">
        <f t="shared" si="11"/>
        <v>191420</v>
      </c>
      <c r="W99" s="317">
        <v>13420</v>
      </c>
    </row>
    <row r="100" spans="1:23" s="20" customFormat="1" x14ac:dyDescent="0.2">
      <c r="A100" s="310" t="str">
        <f t="shared" si="8"/>
        <v>2.1</v>
      </c>
      <c r="B100" s="310" t="str">
        <f t="shared" si="9"/>
        <v>0008-OAUGD2.1.1.13.1.1</v>
      </c>
      <c r="C100" s="311" t="s">
        <v>16</v>
      </c>
      <c r="D100" s="311" t="s">
        <v>115</v>
      </c>
      <c r="E100" s="310" t="s">
        <v>116</v>
      </c>
      <c r="F100" s="316">
        <v>53186.960000000006</v>
      </c>
      <c r="G100" s="316">
        <v>53349.46</v>
      </c>
      <c r="H100" s="316">
        <v>53341.37</v>
      </c>
      <c r="I100" s="316">
        <v>53377.71</v>
      </c>
      <c r="J100" s="316">
        <v>53377.71</v>
      </c>
      <c r="K100" s="316">
        <v>53306.990000000005</v>
      </c>
      <c r="L100" s="316">
        <v>53064.27</v>
      </c>
      <c r="M100" s="316">
        <v>52984.17</v>
      </c>
      <c r="N100" s="316">
        <v>49494.96</v>
      </c>
      <c r="O100" s="317">
        <v>53377.71</v>
      </c>
      <c r="P100" s="317">
        <v>53377.71</v>
      </c>
      <c r="Q100" s="317">
        <v>53377.71</v>
      </c>
      <c r="R100" s="315">
        <f t="shared" si="7"/>
        <v>635616.73</v>
      </c>
      <c r="S100" s="319">
        <v>0</v>
      </c>
      <c r="T100" s="319">
        <v>4917.2700000000004</v>
      </c>
      <c r="U100" s="319">
        <f t="shared" si="10"/>
        <v>4917.2700000000004</v>
      </c>
      <c r="V100" s="317">
        <f t="shared" si="11"/>
        <v>640534</v>
      </c>
      <c r="W100" s="317">
        <v>58294.98</v>
      </c>
    </row>
    <row r="101" spans="1:23" s="20" customFormat="1" x14ac:dyDescent="0.2">
      <c r="A101" s="310" t="str">
        <f t="shared" si="8"/>
        <v>2.1</v>
      </c>
      <c r="B101" s="310" t="str">
        <f t="shared" si="9"/>
        <v>0008-OAUGD2.1.1.13.1.2</v>
      </c>
      <c r="C101" s="311" t="s">
        <v>16</v>
      </c>
      <c r="D101" s="311" t="s">
        <v>120</v>
      </c>
      <c r="E101" s="310" t="s">
        <v>121</v>
      </c>
      <c r="F101" s="316">
        <v>26846.239999999998</v>
      </c>
      <c r="G101" s="316">
        <v>24286.51</v>
      </c>
      <c r="H101" s="316">
        <v>24090.67</v>
      </c>
      <c r="I101" s="316">
        <v>26950</v>
      </c>
      <c r="J101" s="316">
        <v>32245</v>
      </c>
      <c r="K101" s="316">
        <v>38581.949999999997</v>
      </c>
      <c r="L101" s="316">
        <v>36463.1</v>
      </c>
      <c r="M101" s="316">
        <v>31820.94</v>
      </c>
      <c r="N101" s="316">
        <v>31276.870000000003</v>
      </c>
      <c r="O101" s="317">
        <v>38950</v>
      </c>
      <c r="P101" s="317">
        <v>38950</v>
      </c>
      <c r="Q101" s="317">
        <v>38950</v>
      </c>
      <c r="R101" s="315">
        <f t="shared" si="7"/>
        <v>389411.28</v>
      </c>
      <c r="S101" s="319">
        <v>0</v>
      </c>
      <c r="T101" s="319">
        <v>180662.71999999997</v>
      </c>
      <c r="U101" s="319">
        <f t="shared" si="10"/>
        <v>180662.71999999997</v>
      </c>
      <c r="V101" s="317">
        <f t="shared" si="11"/>
        <v>570074</v>
      </c>
      <c r="W101" s="317">
        <v>219612.72</v>
      </c>
    </row>
    <row r="102" spans="1:23" s="20" customFormat="1" x14ac:dyDescent="0.2">
      <c r="A102" s="310" t="str">
        <f t="shared" si="8"/>
        <v>2.1</v>
      </c>
      <c r="B102" s="310" t="str">
        <f t="shared" si="9"/>
        <v>0008-OAUGD2.1.1.9.1.4</v>
      </c>
      <c r="C102" s="311" t="s">
        <v>16</v>
      </c>
      <c r="D102" s="311" t="s">
        <v>230</v>
      </c>
      <c r="E102" s="310" t="s">
        <v>231</v>
      </c>
      <c r="F102" s="316">
        <v>0</v>
      </c>
      <c r="G102" s="316">
        <v>0</v>
      </c>
      <c r="H102" s="316">
        <v>0</v>
      </c>
      <c r="I102" s="316">
        <v>0</v>
      </c>
      <c r="J102" s="316">
        <v>0</v>
      </c>
      <c r="K102" s="316">
        <v>0</v>
      </c>
      <c r="L102" s="316">
        <v>5233.33</v>
      </c>
      <c r="M102" s="316">
        <v>0</v>
      </c>
      <c r="N102" s="316">
        <v>0</v>
      </c>
      <c r="O102" s="317">
        <v>0</v>
      </c>
      <c r="P102" s="317">
        <v>0</v>
      </c>
      <c r="Q102" s="317">
        <v>5700</v>
      </c>
      <c r="R102" s="315">
        <f t="shared" si="7"/>
        <v>10933.33</v>
      </c>
      <c r="S102" s="319">
        <v>0</v>
      </c>
      <c r="T102" s="319">
        <v>1066.67</v>
      </c>
      <c r="U102" s="319">
        <f t="shared" si="10"/>
        <v>1066.67</v>
      </c>
      <c r="V102" s="317">
        <f t="shared" si="11"/>
        <v>12000</v>
      </c>
      <c r="W102" s="317">
        <v>6766.67</v>
      </c>
    </row>
    <row r="103" spans="1:23" s="20" customFormat="1" x14ac:dyDescent="0.2">
      <c r="A103" s="310" t="str">
        <f t="shared" si="8"/>
        <v>2.1</v>
      </c>
      <c r="B103" s="310" t="str">
        <f t="shared" si="9"/>
        <v>0008-OAUGD2.1.3.1.1.15</v>
      </c>
      <c r="C103" s="311" t="s">
        <v>16</v>
      </c>
      <c r="D103" s="311" t="s">
        <v>276</v>
      </c>
      <c r="E103" s="310" t="s">
        <v>277</v>
      </c>
      <c r="F103" s="316">
        <v>3466.8799999999992</v>
      </c>
      <c r="G103" s="316">
        <v>3355.5899999999992</v>
      </c>
      <c r="H103" s="316">
        <v>3342.4499999999994</v>
      </c>
      <c r="I103" s="316">
        <v>3466.8799999999992</v>
      </c>
      <c r="J103" s="316">
        <v>4017.2399999999989</v>
      </c>
      <c r="K103" s="316">
        <v>4116.9199999999992</v>
      </c>
      <c r="L103" s="316">
        <v>4116.9199999999992</v>
      </c>
      <c r="M103" s="316">
        <v>3832.9399999999987</v>
      </c>
      <c r="N103" s="316">
        <v>3617.9699999999993</v>
      </c>
      <c r="O103" s="317">
        <v>4116.9199999999992</v>
      </c>
      <c r="P103" s="317">
        <v>4116.9199999999992</v>
      </c>
      <c r="Q103" s="317">
        <v>4116.9199999999992</v>
      </c>
      <c r="R103" s="315">
        <f t="shared" si="7"/>
        <v>45684.549999999988</v>
      </c>
      <c r="S103" s="319">
        <v>0</v>
      </c>
      <c r="T103" s="319">
        <v>3428.4500000000003</v>
      </c>
      <c r="U103" s="319">
        <f t="shared" si="10"/>
        <v>3428.4500000000003</v>
      </c>
      <c r="V103" s="317">
        <f t="shared" si="11"/>
        <v>49112.999999999985</v>
      </c>
      <c r="W103" s="317">
        <v>7545.3700000000017</v>
      </c>
    </row>
    <row r="104" spans="1:23" s="20" customFormat="1" x14ac:dyDescent="0.2">
      <c r="A104" s="310" t="str">
        <f t="shared" si="8"/>
        <v>2.1</v>
      </c>
      <c r="B104" s="310" t="str">
        <f t="shared" si="9"/>
        <v>0008-OAUGD2.1.4.1.1.7</v>
      </c>
      <c r="C104" s="311" t="s">
        <v>16</v>
      </c>
      <c r="D104" s="311" t="s">
        <v>302</v>
      </c>
      <c r="E104" s="310" t="s">
        <v>303</v>
      </c>
      <c r="F104" s="316">
        <v>0</v>
      </c>
      <c r="G104" s="316">
        <v>0</v>
      </c>
      <c r="H104" s="316">
        <v>0</v>
      </c>
      <c r="I104" s="316">
        <v>0</v>
      </c>
      <c r="J104" s="316">
        <v>912.51</v>
      </c>
      <c r="K104" s="316">
        <v>0</v>
      </c>
      <c r="L104" s="316">
        <v>875.01</v>
      </c>
      <c r="M104" s="316">
        <v>0</v>
      </c>
      <c r="N104" s="316">
        <v>7226.2099999999991</v>
      </c>
      <c r="O104" s="317">
        <v>0</v>
      </c>
      <c r="P104" s="317">
        <v>0</v>
      </c>
      <c r="Q104" s="317">
        <v>0</v>
      </c>
      <c r="R104" s="315">
        <f t="shared" si="7"/>
        <v>9013.73</v>
      </c>
      <c r="S104" s="319">
        <v>0</v>
      </c>
      <c r="T104" s="319">
        <v>2.27</v>
      </c>
      <c r="U104" s="319">
        <f t="shared" si="10"/>
        <v>2.27</v>
      </c>
      <c r="V104" s="317">
        <f t="shared" si="11"/>
        <v>9016</v>
      </c>
      <c r="W104" s="317">
        <v>2.27</v>
      </c>
    </row>
    <row r="105" spans="1:23" s="20" customFormat="1" x14ac:dyDescent="0.2">
      <c r="A105" s="310" t="str">
        <f t="shared" si="8"/>
        <v>2.3</v>
      </c>
      <c r="B105" s="310" t="str">
        <f t="shared" si="9"/>
        <v>0008-OAUGD2.3.1.2.1.1</v>
      </c>
      <c r="C105" s="311" t="s">
        <v>16</v>
      </c>
      <c r="D105" s="311" t="s">
        <v>433</v>
      </c>
      <c r="E105" s="310" t="s">
        <v>434</v>
      </c>
      <c r="F105" s="316">
        <v>0</v>
      </c>
      <c r="G105" s="316">
        <v>0</v>
      </c>
      <c r="H105" s="316">
        <v>316</v>
      </c>
      <c r="I105" s="316">
        <v>0</v>
      </c>
      <c r="J105" s="316">
        <v>0</v>
      </c>
      <c r="K105" s="316">
        <v>0</v>
      </c>
      <c r="L105" s="316">
        <v>2013</v>
      </c>
      <c r="M105" s="316">
        <v>0</v>
      </c>
      <c r="N105" s="316">
        <v>0</v>
      </c>
      <c r="O105" s="317">
        <v>0</v>
      </c>
      <c r="P105" s="317">
        <v>0</v>
      </c>
      <c r="Q105" s="317">
        <v>0</v>
      </c>
      <c r="R105" s="315">
        <f t="shared" si="7"/>
        <v>2329</v>
      </c>
      <c r="S105" s="319">
        <v>0</v>
      </c>
      <c r="T105" s="319"/>
      <c r="U105" s="319">
        <f t="shared" si="10"/>
        <v>0</v>
      </c>
      <c r="V105" s="317">
        <f t="shared" si="11"/>
        <v>2329</v>
      </c>
      <c r="W105" s="317">
        <v>0</v>
      </c>
    </row>
    <row r="106" spans="1:23" s="20" customFormat="1" x14ac:dyDescent="0.2">
      <c r="A106" s="310" t="str">
        <f t="shared" si="8"/>
        <v>2.3</v>
      </c>
      <c r="B106" s="310" t="str">
        <f t="shared" si="9"/>
        <v>0008-OAUGD2.3.1.5.1.2</v>
      </c>
      <c r="C106" s="311" t="s">
        <v>16</v>
      </c>
      <c r="D106" s="311" t="s">
        <v>464</v>
      </c>
      <c r="E106" s="310" t="s">
        <v>465</v>
      </c>
      <c r="F106" s="316">
        <v>0</v>
      </c>
      <c r="G106" s="316">
        <v>0</v>
      </c>
      <c r="H106" s="316">
        <v>3440</v>
      </c>
      <c r="I106" s="316">
        <v>0</v>
      </c>
      <c r="J106" s="316">
        <v>0</v>
      </c>
      <c r="K106" s="316">
        <v>0</v>
      </c>
      <c r="L106" s="316">
        <v>0</v>
      </c>
      <c r="M106" s="316">
        <v>0</v>
      </c>
      <c r="N106" s="316">
        <v>0</v>
      </c>
      <c r="O106" s="317">
        <v>0</v>
      </c>
      <c r="P106" s="317">
        <v>800</v>
      </c>
      <c r="Q106" s="317">
        <v>0</v>
      </c>
      <c r="R106" s="315">
        <f t="shared" si="7"/>
        <v>4240</v>
      </c>
      <c r="S106" s="319">
        <v>0</v>
      </c>
      <c r="T106" s="319"/>
      <c r="U106" s="319">
        <f t="shared" si="10"/>
        <v>0</v>
      </c>
      <c r="V106" s="317">
        <f t="shared" si="11"/>
        <v>4240</v>
      </c>
      <c r="W106" s="317">
        <v>0</v>
      </c>
    </row>
    <row r="107" spans="1:23" s="20" customFormat="1" x14ac:dyDescent="0.2">
      <c r="A107" s="310" t="str">
        <f t="shared" si="8"/>
        <v>2.3</v>
      </c>
      <c r="B107" s="310" t="str">
        <f t="shared" si="9"/>
        <v>0008-OAUGD2.3.1.6.1.2</v>
      </c>
      <c r="C107" s="311" t="s">
        <v>16</v>
      </c>
      <c r="D107" s="311" t="s">
        <v>481</v>
      </c>
      <c r="E107" s="310" t="s">
        <v>482</v>
      </c>
      <c r="F107" s="316">
        <v>0</v>
      </c>
      <c r="G107" s="316">
        <v>0</v>
      </c>
      <c r="H107" s="316">
        <v>0</v>
      </c>
      <c r="I107" s="316">
        <v>0</v>
      </c>
      <c r="J107" s="316">
        <v>0</v>
      </c>
      <c r="K107" s="316">
        <v>0</v>
      </c>
      <c r="L107" s="316">
        <v>0</v>
      </c>
      <c r="M107" s="316">
        <v>0</v>
      </c>
      <c r="N107" s="316">
        <v>0</v>
      </c>
      <c r="O107" s="317">
        <v>0</v>
      </c>
      <c r="P107" s="317">
        <v>0</v>
      </c>
      <c r="Q107" s="317">
        <v>0</v>
      </c>
      <c r="R107" s="315">
        <f t="shared" si="7"/>
        <v>0</v>
      </c>
      <c r="S107" s="319">
        <v>0</v>
      </c>
      <c r="T107" s="319"/>
      <c r="U107" s="319">
        <f t="shared" si="10"/>
        <v>0</v>
      </c>
      <c r="V107" s="317">
        <f t="shared" si="11"/>
        <v>0</v>
      </c>
      <c r="W107" s="317">
        <v>0</v>
      </c>
    </row>
    <row r="108" spans="1:23" s="20" customFormat="1" x14ac:dyDescent="0.2">
      <c r="A108" s="310" t="str">
        <f t="shared" si="8"/>
        <v>2.3</v>
      </c>
      <c r="B108" s="310" t="str">
        <f t="shared" si="9"/>
        <v>0008-OAUGD2.3.1.8.2.1</v>
      </c>
      <c r="C108" s="311" t="s">
        <v>16</v>
      </c>
      <c r="D108" s="311" t="s">
        <v>503</v>
      </c>
      <c r="E108" s="310" t="s">
        <v>504</v>
      </c>
      <c r="F108" s="316">
        <v>0</v>
      </c>
      <c r="G108" s="316">
        <v>175</v>
      </c>
      <c r="H108" s="316">
        <v>185</v>
      </c>
      <c r="I108" s="316">
        <v>0</v>
      </c>
      <c r="J108" s="316">
        <v>0</v>
      </c>
      <c r="K108" s="316">
        <v>0</v>
      </c>
      <c r="L108" s="316">
        <v>0</v>
      </c>
      <c r="M108" s="316">
        <v>0</v>
      </c>
      <c r="N108" s="316">
        <v>0</v>
      </c>
      <c r="O108" s="317">
        <v>0</v>
      </c>
      <c r="P108" s="317">
        <v>0</v>
      </c>
      <c r="Q108" s="317">
        <v>0</v>
      </c>
      <c r="R108" s="315">
        <f t="shared" si="7"/>
        <v>360</v>
      </c>
      <c r="S108" s="319">
        <v>0</v>
      </c>
      <c r="T108" s="319"/>
      <c r="U108" s="319">
        <f t="shared" si="10"/>
        <v>0</v>
      </c>
      <c r="V108" s="317">
        <f t="shared" si="11"/>
        <v>360</v>
      </c>
      <c r="W108" s="317">
        <v>0</v>
      </c>
    </row>
    <row r="109" spans="1:23" s="20" customFormat="1" x14ac:dyDescent="0.2">
      <c r="A109" s="310" t="str">
        <f t="shared" si="8"/>
        <v>2.3</v>
      </c>
      <c r="B109" s="310" t="str">
        <f t="shared" si="9"/>
        <v>0008-OAUGD2.3.2.1.2.1</v>
      </c>
      <c r="C109" s="311" t="s">
        <v>16</v>
      </c>
      <c r="D109" s="311" t="s">
        <v>541</v>
      </c>
      <c r="E109" s="310" t="s">
        <v>542</v>
      </c>
      <c r="F109" s="316">
        <v>0</v>
      </c>
      <c r="G109" s="316">
        <v>0</v>
      </c>
      <c r="H109" s="316">
        <v>0</v>
      </c>
      <c r="I109" s="316">
        <v>0</v>
      </c>
      <c r="J109" s="316">
        <v>0</v>
      </c>
      <c r="K109" s="316">
        <v>0</v>
      </c>
      <c r="L109" s="316">
        <v>0</v>
      </c>
      <c r="M109" s="316">
        <v>0</v>
      </c>
      <c r="N109" s="316">
        <v>0</v>
      </c>
      <c r="O109" s="317">
        <v>0</v>
      </c>
      <c r="P109" s="317">
        <v>0</v>
      </c>
      <c r="Q109" s="317">
        <v>0</v>
      </c>
      <c r="R109" s="315">
        <f t="shared" si="7"/>
        <v>0</v>
      </c>
      <c r="S109" s="319">
        <v>0</v>
      </c>
      <c r="T109" s="319"/>
      <c r="U109" s="319">
        <f t="shared" si="10"/>
        <v>0</v>
      </c>
      <c r="V109" s="317">
        <f t="shared" si="11"/>
        <v>0</v>
      </c>
      <c r="W109" s="317">
        <v>0</v>
      </c>
    </row>
    <row r="110" spans="1:23" s="20" customFormat="1" x14ac:dyDescent="0.2">
      <c r="A110" s="310" t="str">
        <f t="shared" si="8"/>
        <v>2.3</v>
      </c>
      <c r="B110" s="310" t="str">
        <f t="shared" si="9"/>
        <v>0008-OAUGD2.3.2.1.2.2</v>
      </c>
      <c r="C110" s="311" t="s">
        <v>16</v>
      </c>
      <c r="D110" s="311" t="s">
        <v>543</v>
      </c>
      <c r="E110" s="310" t="s">
        <v>544</v>
      </c>
      <c r="F110" s="316">
        <v>0</v>
      </c>
      <c r="G110" s="316">
        <v>0</v>
      </c>
      <c r="H110" s="316">
        <v>0</v>
      </c>
      <c r="I110" s="316">
        <v>0</v>
      </c>
      <c r="J110" s="316">
        <v>0</v>
      </c>
      <c r="K110" s="316">
        <v>0</v>
      </c>
      <c r="L110" s="316">
        <v>0</v>
      </c>
      <c r="M110" s="316">
        <v>0</v>
      </c>
      <c r="N110" s="316">
        <v>0</v>
      </c>
      <c r="O110" s="317">
        <v>0</v>
      </c>
      <c r="P110" s="317">
        <v>0</v>
      </c>
      <c r="Q110" s="317">
        <v>0</v>
      </c>
      <c r="R110" s="315">
        <f t="shared" si="7"/>
        <v>0</v>
      </c>
      <c r="S110" s="319">
        <v>0</v>
      </c>
      <c r="T110" s="319"/>
      <c r="U110" s="319">
        <f t="shared" si="10"/>
        <v>0</v>
      </c>
      <c r="V110" s="317">
        <f t="shared" si="11"/>
        <v>0</v>
      </c>
      <c r="W110" s="317">
        <v>0</v>
      </c>
    </row>
    <row r="111" spans="1:23" s="20" customFormat="1" x14ac:dyDescent="0.2">
      <c r="A111" s="310" t="str">
        <f t="shared" si="8"/>
        <v>2.3</v>
      </c>
      <c r="B111" s="310" t="str">
        <f t="shared" si="9"/>
        <v>0008-OAUGD2.3.2.2.3.1</v>
      </c>
      <c r="C111" s="311" t="s">
        <v>16</v>
      </c>
      <c r="D111" s="311" t="s">
        <v>570</v>
      </c>
      <c r="E111" s="310" t="s">
        <v>571</v>
      </c>
      <c r="F111" s="316">
        <v>0</v>
      </c>
      <c r="G111" s="316">
        <v>0</v>
      </c>
      <c r="H111" s="316">
        <v>2310.5</v>
      </c>
      <c r="I111" s="316">
        <v>1185</v>
      </c>
      <c r="J111" s="316">
        <v>0</v>
      </c>
      <c r="K111" s="316">
        <v>1562</v>
      </c>
      <c r="L111" s="316">
        <v>407</v>
      </c>
      <c r="M111" s="316">
        <v>580</v>
      </c>
      <c r="N111" s="316">
        <v>374</v>
      </c>
      <c r="O111" s="317">
        <v>139</v>
      </c>
      <c r="P111" s="317">
        <v>426</v>
      </c>
      <c r="Q111" s="317">
        <v>850.5</v>
      </c>
      <c r="R111" s="315">
        <f t="shared" si="7"/>
        <v>7834</v>
      </c>
      <c r="S111" s="319">
        <v>0</v>
      </c>
      <c r="T111" s="323"/>
      <c r="U111" s="319">
        <f t="shared" si="10"/>
        <v>0</v>
      </c>
      <c r="V111" s="317">
        <f t="shared" si="11"/>
        <v>7834</v>
      </c>
      <c r="W111" s="317">
        <v>850.5</v>
      </c>
    </row>
    <row r="112" spans="1:23" s="20" customFormat="1" x14ac:dyDescent="0.2">
      <c r="A112" s="310" t="str">
        <f t="shared" si="8"/>
        <v>2.3</v>
      </c>
      <c r="B112" s="310" t="str">
        <f t="shared" si="9"/>
        <v>0008-OAUGD2.3.2.4.2.1</v>
      </c>
      <c r="C112" s="311" t="s">
        <v>16</v>
      </c>
      <c r="D112" s="311" t="s">
        <v>588</v>
      </c>
      <c r="E112" s="310" t="s">
        <v>589</v>
      </c>
      <c r="F112" s="316">
        <v>0</v>
      </c>
      <c r="G112" s="316">
        <v>0</v>
      </c>
      <c r="H112" s="316">
        <v>0</v>
      </c>
      <c r="I112" s="316">
        <v>9895</v>
      </c>
      <c r="J112" s="316">
        <v>0</v>
      </c>
      <c r="K112" s="316">
        <v>0</v>
      </c>
      <c r="L112" s="316">
        <v>0</v>
      </c>
      <c r="M112" s="316">
        <v>0</v>
      </c>
      <c r="N112" s="316">
        <v>0</v>
      </c>
      <c r="O112" s="317">
        <v>0</v>
      </c>
      <c r="P112" s="317">
        <v>0</v>
      </c>
      <c r="Q112" s="317">
        <v>0</v>
      </c>
      <c r="R112" s="315">
        <f t="shared" si="7"/>
        <v>9895</v>
      </c>
      <c r="S112" s="319">
        <v>0</v>
      </c>
      <c r="T112" s="319"/>
      <c r="U112" s="319">
        <f t="shared" si="10"/>
        <v>0</v>
      </c>
      <c r="V112" s="317">
        <f t="shared" si="11"/>
        <v>9895</v>
      </c>
      <c r="W112" s="317">
        <v>0</v>
      </c>
    </row>
    <row r="113" spans="1:23" s="20" customFormat="1" x14ac:dyDescent="0.2">
      <c r="A113" s="310" t="str">
        <f t="shared" si="8"/>
        <v>2.3</v>
      </c>
      <c r="B113" s="310" t="str">
        <f t="shared" si="9"/>
        <v>0008-OAUGD2.3.2.5.1.99</v>
      </c>
      <c r="C113" s="311" t="s">
        <v>16</v>
      </c>
      <c r="D113" s="311" t="s">
        <v>624</v>
      </c>
      <c r="E113" s="310" t="s">
        <v>625</v>
      </c>
      <c r="F113" s="316">
        <v>0</v>
      </c>
      <c r="G113" s="316">
        <v>40356</v>
      </c>
      <c r="H113" s="316">
        <v>0</v>
      </c>
      <c r="I113" s="316">
        <v>0</v>
      </c>
      <c r="J113" s="316">
        <v>0</v>
      </c>
      <c r="K113" s="316">
        <v>0</v>
      </c>
      <c r="L113" s="316">
        <v>0</v>
      </c>
      <c r="M113" s="316">
        <v>0</v>
      </c>
      <c r="N113" s="316">
        <v>0</v>
      </c>
      <c r="O113" s="317">
        <v>0</v>
      </c>
      <c r="P113" s="317">
        <v>0</v>
      </c>
      <c r="Q113" s="317">
        <v>0</v>
      </c>
      <c r="R113" s="315">
        <f t="shared" si="7"/>
        <v>40356</v>
      </c>
      <c r="S113" s="319">
        <v>0</v>
      </c>
      <c r="T113" s="319"/>
      <c r="U113" s="319">
        <f t="shared" si="10"/>
        <v>0</v>
      </c>
      <c r="V113" s="317">
        <f t="shared" si="11"/>
        <v>40356</v>
      </c>
      <c r="W113" s="317">
        <v>0</v>
      </c>
    </row>
    <row r="114" spans="1:23" s="20" customFormat="1" x14ac:dyDescent="0.2">
      <c r="A114" s="310" t="str">
        <f t="shared" si="8"/>
        <v>2.3</v>
      </c>
      <c r="B114" s="310" t="str">
        <f t="shared" si="9"/>
        <v>0008-OAUGD2.3.2.7.11.6</v>
      </c>
      <c r="C114" s="311" t="s">
        <v>16</v>
      </c>
      <c r="D114" s="311" t="s">
        <v>684</v>
      </c>
      <c r="E114" s="310" t="s">
        <v>685</v>
      </c>
      <c r="F114" s="316">
        <v>0</v>
      </c>
      <c r="G114" s="316">
        <v>0</v>
      </c>
      <c r="H114" s="316">
        <v>0</v>
      </c>
      <c r="I114" s="316">
        <v>0</v>
      </c>
      <c r="J114" s="316">
        <v>0</v>
      </c>
      <c r="K114" s="316">
        <v>0</v>
      </c>
      <c r="L114" s="316">
        <v>0</v>
      </c>
      <c r="M114" s="316">
        <v>0</v>
      </c>
      <c r="N114" s="316">
        <v>0</v>
      </c>
      <c r="O114" s="317">
        <v>1829</v>
      </c>
      <c r="P114" s="317">
        <v>0</v>
      </c>
      <c r="Q114" s="317">
        <v>0</v>
      </c>
      <c r="R114" s="315">
        <f t="shared" si="7"/>
        <v>1829</v>
      </c>
      <c r="S114" s="319">
        <v>0</v>
      </c>
      <c r="T114" s="319"/>
      <c r="U114" s="319">
        <f t="shared" si="10"/>
        <v>0</v>
      </c>
      <c r="V114" s="317">
        <f t="shared" si="11"/>
        <v>1829</v>
      </c>
      <c r="W114" s="317">
        <v>0</v>
      </c>
    </row>
    <row r="115" spans="1:23" s="20" customFormat="1" x14ac:dyDescent="0.2">
      <c r="A115" s="310" t="str">
        <f t="shared" si="8"/>
        <v>2.3</v>
      </c>
      <c r="B115" s="310" t="str">
        <f t="shared" si="9"/>
        <v>0008-OAUGD2.3.2.7.13.98</v>
      </c>
      <c r="C115" s="311" t="s">
        <v>16</v>
      </c>
      <c r="D115" s="311" t="s">
        <v>700</v>
      </c>
      <c r="E115" s="310" t="s">
        <v>701</v>
      </c>
      <c r="F115" s="316">
        <v>0</v>
      </c>
      <c r="G115" s="316">
        <v>828.29</v>
      </c>
      <c r="H115" s="316">
        <v>828.29</v>
      </c>
      <c r="I115" s="316">
        <v>828.29</v>
      </c>
      <c r="J115" s="316">
        <v>828.29</v>
      </c>
      <c r="K115" s="316">
        <v>1538.82</v>
      </c>
      <c r="L115" s="316">
        <v>8347.84</v>
      </c>
      <c r="M115" s="316">
        <v>5131.84</v>
      </c>
      <c r="N115" s="316">
        <v>10686.79</v>
      </c>
      <c r="O115" s="317">
        <v>1104.77</v>
      </c>
      <c r="P115" s="317">
        <v>484.13</v>
      </c>
      <c r="Q115" s="317">
        <v>555.29</v>
      </c>
      <c r="R115" s="315">
        <f t="shared" si="7"/>
        <v>31162.640000000003</v>
      </c>
      <c r="S115" s="319">
        <v>0</v>
      </c>
      <c r="T115" s="319">
        <v>861.3599999999999</v>
      </c>
      <c r="U115" s="319">
        <f t="shared" si="10"/>
        <v>861.3599999999999</v>
      </c>
      <c r="V115" s="317">
        <f t="shared" si="11"/>
        <v>32024.000000000004</v>
      </c>
      <c r="W115" s="317">
        <v>1416.6499999999999</v>
      </c>
    </row>
    <row r="116" spans="1:23" s="20" customFormat="1" x14ac:dyDescent="0.2">
      <c r="A116" s="310" t="str">
        <f t="shared" si="8"/>
        <v>2.3</v>
      </c>
      <c r="B116" s="310" t="str">
        <f t="shared" si="9"/>
        <v>0008-OAUGD2.3.2.7.14.98</v>
      </c>
      <c r="C116" s="311" t="s">
        <v>16</v>
      </c>
      <c r="D116" s="311" t="s">
        <v>706</v>
      </c>
      <c r="E116" s="310" t="s">
        <v>707</v>
      </c>
      <c r="F116" s="316">
        <v>0</v>
      </c>
      <c r="G116" s="316">
        <v>0</v>
      </c>
      <c r="H116" s="316">
        <v>0</v>
      </c>
      <c r="I116" s="316">
        <v>4500</v>
      </c>
      <c r="J116" s="316">
        <v>0</v>
      </c>
      <c r="K116" s="316">
        <v>0</v>
      </c>
      <c r="L116" s="316">
        <v>5250</v>
      </c>
      <c r="M116" s="316">
        <v>0</v>
      </c>
      <c r="N116" s="316">
        <v>5250</v>
      </c>
      <c r="O116" s="317">
        <v>0</v>
      </c>
      <c r="P116" s="317">
        <v>30836.5</v>
      </c>
      <c r="Q116" s="317">
        <v>30836.5</v>
      </c>
      <c r="R116" s="315">
        <f t="shared" si="7"/>
        <v>76673</v>
      </c>
      <c r="S116" s="319">
        <v>0</v>
      </c>
      <c r="T116" s="319"/>
      <c r="U116" s="319">
        <f t="shared" si="10"/>
        <v>0</v>
      </c>
      <c r="V116" s="317">
        <f t="shared" si="11"/>
        <v>76673</v>
      </c>
      <c r="W116" s="317">
        <v>30836.5</v>
      </c>
    </row>
    <row r="117" spans="1:23" s="20" customFormat="1" x14ac:dyDescent="0.2">
      <c r="A117" s="310" t="str">
        <f t="shared" si="8"/>
        <v>2.3</v>
      </c>
      <c r="B117" s="310" t="str">
        <f t="shared" si="9"/>
        <v>0008-OAUGD2.3.2.9.1.1</v>
      </c>
      <c r="C117" s="311" t="s">
        <v>16</v>
      </c>
      <c r="D117" s="311" t="s">
        <v>774</v>
      </c>
      <c r="E117" s="310" t="s">
        <v>775</v>
      </c>
      <c r="F117" s="316">
        <v>0</v>
      </c>
      <c r="G117" s="316">
        <v>0</v>
      </c>
      <c r="H117" s="316">
        <v>6000</v>
      </c>
      <c r="I117" s="316">
        <v>9500</v>
      </c>
      <c r="J117" s="316">
        <v>13000</v>
      </c>
      <c r="K117" s="316">
        <v>6000</v>
      </c>
      <c r="L117" s="316">
        <v>9500</v>
      </c>
      <c r="M117" s="316">
        <v>9500</v>
      </c>
      <c r="N117" s="316">
        <v>9500</v>
      </c>
      <c r="O117" s="317">
        <v>9500</v>
      </c>
      <c r="P117" s="317">
        <v>6000</v>
      </c>
      <c r="Q117" s="317">
        <v>9000</v>
      </c>
      <c r="R117" s="315">
        <f t="shared" si="7"/>
        <v>87500</v>
      </c>
      <c r="S117" s="319">
        <v>0</v>
      </c>
      <c r="T117" s="319"/>
      <c r="U117" s="319">
        <f t="shared" si="10"/>
        <v>0</v>
      </c>
      <c r="V117" s="317">
        <f t="shared" si="11"/>
        <v>87500</v>
      </c>
      <c r="W117" s="317">
        <v>9000</v>
      </c>
    </row>
    <row r="118" spans="1:23" s="20" customFormat="1" x14ac:dyDescent="0.2">
      <c r="A118" s="310" t="str">
        <f t="shared" si="8"/>
        <v>2.1</v>
      </c>
      <c r="B118" s="310" t="str">
        <f t="shared" si="9"/>
        <v>0009-OTI2.1.1.1.1.8</v>
      </c>
      <c r="C118" s="311" t="s">
        <v>17</v>
      </c>
      <c r="D118" s="311" t="s">
        <v>71</v>
      </c>
      <c r="E118" s="310" t="s">
        <v>72</v>
      </c>
      <c r="F118" s="316">
        <v>0</v>
      </c>
      <c r="G118" s="316">
        <v>0</v>
      </c>
      <c r="H118" s="316">
        <v>0</v>
      </c>
      <c r="I118" s="316">
        <v>5029.17</v>
      </c>
      <c r="J118" s="316">
        <v>15087.5</v>
      </c>
      <c r="K118" s="316">
        <v>3017.5</v>
      </c>
      <c r="L118" s="316">
        <v>8046.67</v>
      </c>
      <c r="M118" s="316">
        <v>15087.5</v>
      </c>
      <c r="N118" s="316">
        <v>15087.5</v>
      </c>
      <c r="O118" s="317">
        <v>15189.71</v>
      </c>
      <c r="P118" s="317">
        <v>15189.71</v>
      </c>
      <c r="Q118" s="317">
        <v>15189.710000000006</v>
      </c>
      <c r="R118" s="315">
        <f t="shared" si="7"/>
        <v>106924.96999999999</v>
      </c>
      <c r="S118" s="319">
        <v>0</v>
      </c>
      <c r="T118" s="319">
        <v>75352.03</v>
      </c>
      <c r="U118" s="319">
        <f t="shared" si="10"/>
        <v>75352.03</v>
      </c>
      <c r="V118" s="317">
        <f t="shared" si="11"/>
        <v>182277</v>
      </c>
      <c r="W118" s="317">
        <v>90541.74</v>
      </c>
    </row>
    <row r="119" spans="1:23" s="20" customFormat="1" x14ac:dyDescent="0.2">
      <c r="A119" s="310" t="str">
        <f t="shared" si="8"/>
        <v>2.1</v>
      </c>
      <c r="B119" s="310" t="str">
        <f t="shared" si="9"/>
        <v>0009-OTI2.1.1.13.1.1</v>
      </c>
      <c r="C119" s="311" t="s">
        <v>17</v>
      </c>
      <c r="D119" s="311" t="s">
        <v>115</v>
      </c>
      <c r="E119" s="310" t="s">
        <v>116</v>
      </c>
      <c r="F119" s="316">
        <v>111453.74000000002</v>
      </c>
      <c r="G119" s="316">
        <v>106377.69</v>
      </c>
      <c r="H119" s="316">
        <v>107243.51000000001</v>
      </c>
      <c r="I119" s="316">
        <v>108427.04000000002</v>
      </c>
      <c r="J119" s="316">
        <v>103889.75000000001</v>
      </c>
      <c r="K119" s="316">
        <v>87348.920000000013</v>
      </c>
      <c r="L119" s="316">
        <v>83910.700000000012</v>
      </c>
      <c r="M119" s="316">
        <v>77943.710000000021</v>
      </c>
      <c r="N119" s="316">
        <v>78447.010000000009</v>
      </c>
      <c r="O119" s="317">
        <v>87934.470000000016</v>
      </c>
      <c r="P119" s="317">
        <v>87934.470000000016</v>
      </c>
      <c r="Q119" s="317">
        <v>95198.660000000018</v>
      </c>
      <c r="R119" s="315">
        <f t="shared" si="7"/>
        <v>1136109.67</v>
      </c>
      <c r="S119" s="319">
        <v>0</v>
      </c>
      <c r="T119" s="319">
        <v>272926.33</v>
      </c>
      <c r="U119" s="319">
        <f t="shared" si="10"/>
        <v>272926.33</v>
      </c>
      <c r="V119" s="317">
        <f t="shared" si="11"/>
        <v>1409036</v>
      </c>
      <c r="W119" s="317">
        <v>368124.99</v>
      </c>
    </row>
    <row r="120" spans="1:23" s="20" customFormat="1" x14ac:dyDescent="0.2">
      <c r="A120" s="310" t="str">
        <f t="shared" si="8"/>
        <v>2.1</v>
      </c>
      <c r="B120" s="310" t="str">
        <f t="shared" si="9"/>
        <v>0009-OTI2.1.1.13.1.2</v>
      </c>
      <c r="C120" s="311" t="s">
        <v>17</v>
      </c>
      <c r="D120" s="311" t="s">
        <v>120</v>
      </c>
      <c r="E120" s="310" t="s">
        <v>121</v>
      </c>
      <c r="F120" s="316">
        <v>38512.129999999997</v>
      </c>
      <c r="G120" s="316">
        <v>26200</v>
      </c>
      <c r="H120" s="316">
        <v>26300</v>
      </c>
      <c r="I120" s="316">
        <v>26300</v>
      </c>
      <c r="J120" s="316">
        <v>7302.7800000000007</v>
      </c>
      <c r="K120" s="316">
        <v>36226.61</v>
      </c>
      <c r="L120" s="316">
        <v>64636.41</v>
      </c>
      <c r="M120" s="316">
        <v>79097.440000000002</v>
      </c>
      <c r="N120" s="316">
        <v>68708.209999999992</v>
      </c>
      <c r="O120" s="317">
        <v>80720.95</v>
      </c>
      <c r="P120" s="317">
        <v>80720.95</v>
      </c>
      <c r="Q120" s="317">
        <v>580720.94999999995</v>
      </c>
      <c r="R120" s="315">
        <f t="shared" si="7"/>
        <v>1115446.43</v>
      </c>
      <c r="S120" s="319">
        <v>0</v>
      </c>
      <c r="T120" s="319">
        <v>49055.569999999992</v>
      </c>
      <c r="U120" s="319">
        <f t="shared" si="10"/>
        <v>49055.569999999992</v>
      </c>
      <c r="V120" s="317">
        <f t="shared" si="11"/>
        <v>1164502</v>
      </c>
      <c r="W120" s="317">
        <v>629776.52000000014</v>
      </c>
    </row>
    <row r="121" spans="1:23" s="20" customFormat="1" x14ac:dyDescent="0.2">
      <c r="A121" s="310" t="str">
        <f t="shared" si="8"/>
        <v>2.1</v>
      </c>
      <c r="B121" s="310" t="str">
        <f t="shared" si="9"/>
        <v>0009-OTI2.1.1.9.1.2</v>
      </c>
      <c r="C121" s="311" t="s">
        <v>17</v>
      </c>
      <c r="D121" s="311" t="s">
        <v>226</v>
      </c>
      <c r="E121" s="310" t="s">
        <v>227</v>
      </c>
      <c r="F121" s="316">
        <v>0</v>
      </c>
      <c r="G121" s="316">
        <v>0</v>
      </c>
      <c r="H121" s="316">
        <v>0</v>
      </c>
      <c r="I121" s="316">
        <v>0</v>
      </c>
      <c r="J121" s="316">
        <v>0</v>
      </c>
      <c r="K121" s="316">
        <v>0</v>
      </c>
      <c r="L121" s="316">
        <v>2514.58</v>
      </c>
      <c r="M121" s="316">
        <v>0</v>
      </c>
      <c r="N121" s="316">
        <v>0</v>
      </c>
      <c r="O121" s="317">
        <v>0</v>
      </c>
      <c r="P121" s="317">
        <v>0</v>
      </c>
      <c r="Q121" s="317">
        <v>15189.71</v>
      </c>
      <c r="R121" s="315">
        <f t="shared" si="7"/>
        <v>17704.29</v>
      </c>
      <c r="S121" s="319">
        <v>0</v>
      </c>
      <c r="T121" s="319">
        <v>12675.71</v>
      </c>
      <c r="U121" s="319">
        <f t="shared" si="10"/>
        <v>12675.71</v>
      </c>
      <c r="V121" s="317">
        <f t="shared" si="11"/>
        <v>30380</v>
      </c>
      <c r="W121" s="317">
        <v>27865.42</v>
      </c>
    </row>
    <row r="122" spans="1:23" s="20" customFormat="1" x14ac:dyDescent="0.2">
      <c r="A122" s="310" t="str">
        <f t="shared" si="8"/>
        <v>2.1</v>
      </c>
      <c r="B122" s="310" t="str">
        <f t="shared" si="9"/>
        <v>0009-OTI2.1.1.9.1.4</v>
      </c>
      <c r="C122" s="311" t="s">
        <v>17</v>
      </c>
      <c r="D122" s="311" t="s">
        <v>230</v>
      </c>
      <c r="E122" s="310" t="s">
        <v>231</v>
      </c>
      <c r="F122" s="316">
        <v>0</v>
      </c>
      <c r="G122" s="316">
        <v>0</v>
      </c>
      <c r="H122" s="316">
        <v>0</v>
      </c>
      <c r="I122" s="316">
        <v>0</v>
      </c>
      <c r="J122" s="316">
        <v>0</v>
      </c>
      <c r="K122" s="316">
        <v>0</v>
      </c>
      <c r="L122" s="316">
        <v>5043.34</v>
      </c>
      <c r="M122" s="316">
        <v>0</v>
      </c>
      <c r="N122" s="316">
        <v>0</v>
      </c>
      <c r="O122" s="317">
        <v>0</v>
      </c>
      <c r="P122" s="317">
        <v>0</v>
      </c>
      <c r="Q122" s="317">
        <v>7200</v>
      </c>
      <c r="R122" s="315">
        <f t="shared" si="7"/>
        <v>12243.34</v>
      </c>
      <c r="S122" s="319">
        <v>0</v>
      </c>
      <c r="T122" s="319">
        <v>5156.66</v>
      </c>
      <c r="U122" s="319">
        <f t="shared" si="10"/>
        <v>5156.66</v>
      </c>
      <c r="V122" s="317">
        <f t="shared" si="11"/>
        <v>17400</v>
      </c>
      <c r="W122" s="317">
        <v>12356.66</v>
      </c>
    </row>
    <row r="123" spans="1:23" s="20" customFormat="1" x14ac:dyDescent="0.2">
      <c r="A123" s="310" t="str">
        <f t="shared" si="8"/>
        <v>2.1</v>
      </c>
      <c r="B123" s="310" t="str">
        <f t="shared" si="9"/>
        <v>0009-OTI2.1.3.1.1.13</v>
      </c>
      <c r="C123" s="311" t="s">
        <v>17</v>
      </c>
      <c r="D123" s="311" t="s">
        <v>272</v>
      </c>
      <c r="E123" s="310" t="s">
        <v>273</v>
      </c>
      <c r="F123" s="316">
        <v>0</v>
      </c>
      <c r="G123" s="316">
        <v>0</v>
      </c>
      <c r="H123" s="316">
        <v>0</v>
      </c>
      <c r="I123" s="316">
        <v>452.63</v>
      </c>
      <c r="J123" s="316">
        <v>1357.88</v>
      </c>
      <c r="K123" s="316">
        <v>271.58</v>
      </c>
      <c r="L123" s="316">
        <v>897.71</v>
      </c>
      <c r="M123" s="316">
        <v>1357.88</v>
      </c>
      <c r="N123" s="316">
        <v>1357.88</v>
      </c>
      <c r="O123" s="317">
        <v>1367.07</v>
      </c>
      <c r="P123" s="317">
        <v>1367.07</v>
      </c>
      <c r="Q123" s="317">
        <v>1367.0699999999997</v>
      </c>
      <c r="R123" s="315">
        <f t="shared" si="7"/>
        <v>9796.77</v>
      </c>
      <c r="S123" s="319">
        <v>0</v>
      </c>
      <c r="T123" s="319">
        <v>6608.2300000000005</v>
      </c>
      <c r="U123" s="319">
        <f t="shared" si="10"/>
        <v>6608.2300000000005</v>
      </c>
      <c r="V123" s="317">
        <f t="shared" si="11"/>
        <v>16405</v>
      </c>
      <c r="W123" s="317">
        <v>7975.3</v>
      </c>
    </row>
    <row r="124" spans="1:23" s="20" customFormat="1" x14ac:dyDescent="0.2">
      <c r="A124" s="310" t="str">
        <f t="shared" si="8"/>
        <v>2.1</v>
      </c>
      <c r="B124" s="310" t="str">
        <f t="shared" si="9"/>
        <v>0009-OTI2.1.3.1.1.15</v>
      </c>
      <c r="C124" s="311" t="s">
        <v>17</v>
      </c>
      <c r="D124" s="311" t="s">
        <v>276</v>
      </c>
      <c r="E124" s="310" t="s">
        <v>277</v>
      </c>
      <c r="F124" s="316">
        <v>4766.96</v>
      </c>
      <c r="G124" s="316">
        <v>4333.5999999999995</v>
      </c>
      <c r="H124" s="316">
        <v>4333.5999999999995</v>
      </c>
      <c r="I124" s="316">
        <v>4550.28</v>
      </c>
      <c r="J124" s="316">
        <v>4333.5999999999995</v>
      </c>
      <c r="K124" s="316">
        <v>4501.5999999999995</v>
      </c>
      <c r="L124" s="316">
        <v>4766.96</v>
      </c>
      <c r="M124" s="316">
        <v>4719.67</v>
      </c>
      <c r="N124" s="316">
        <v>4983.6400000000003</v>
      </c>
      <c r="O124" s="317">
        <v>4983.6400000000003</v>
      </c>
      <c r="P124" s="317">
        <v>4983.6400000000003</v>
      </c>
      <c r="Q124" s="317">
        <v>5200.3200000000006</v>
      </c>
      <c r="R124" s="315">
        <f t="shared" si="7"/>
        <v>56457.509999999995</v>
      </c>
      <c r="S124" s="319">
        <v>0</v>
      </c>
      <c r="T124" s="319">
        <v>18752.490000000002</v>
      </c>
      <c r="U124" s="319">
        <f t="shared" si="10"/>
        <v>18752.490000000002</v>
      </c>
      <c r="V124" s="317">
        <f t="shared" si="11"/>
        <v>75210</v>
      </c>
      <c r="W124" s="317">
        <v>23952.81</v>
      </c>
    </row>
    <row r="125" spans="1:23" s="20" customFormat="1" x14ac:dyDescent="0.2">
      <c r="A125" s="310" t="str">
        <f t="shared" si="8"/>
        <v>2.1</v>
      </c>
      <c r="B125" s="310" t="str">
        <f t="shared" si="9"/>
        <v>0009-OTI2.1.4.1.1.1</v>
      </c>
      <c r="C125" s="311" t="s">
        <v>17</v>
      </c>
      <c r="D125" s="311" t="s">
        <v>288</v>
      </c>
      <c r="E125" s="310" t="s">
        <v>289</v>
      </c>
      <c r="F125" s="316">
        <v>0</v>
      </c>
      <c r="G125" s="316">
        <v>0</v>
      </c>
      <c r="H125" s="316">
        <v>0</v>
      </c>
      <c r="I125" s="316">
        <v>0</v>
      </c>
      <c r="J125" s="316">
        <v>0</v>
      </c>
      <c r="K125" s="316">
        <v>0</v>
      </c>
      <c r="L125" s="316">
        <v>971.84</v>
      </c>
      <c r="M125" s="316">
        <v>0</v>
      </c>
      <c r="N125" s="316">
        <v>0</v>
      </c>
      <c r="O125" s="317">
        <v>0</v>
      </c>
      <c r="P125" s="317">
        <v>7594.86</v>
      </c>
      <c r="Q125" s="317">
        <v>0</v>
      </c>
      <c r="R125" s="315">
        <f t="shared" si="7"/>
        <v>8566.6999999999989</v>
      </c>
      <c r="S125" s="319">
        <v>0</v>
      </c>
      <c r="T125" s="319">
        <v>4695.3</v>
      </c>
      <c r="U125" s="319">
        <f t="shared" si="10"/>
        <v>4695.3</v>
      </c>
      <c r="V125" s="317">
        <f t="shared" si="11"/>
        <v>13262</v>
      </c>
      <c r="W125" s="317">
        <v>4695.3</v>
      </c>
    </row>
    <row r="126" spans="1:23" s="20" customFormat="1" x14ac:dyDescent="0.2">
      <c r="A126" s="310" t="str">
        <f t="shared" si="8"/>
        <v>2.1</v>
      </c>
      <c r="B126" s="310" t="str">
        <f t="shared" si="9"/>
        <v>0009-OTI2.1.4.1.1.6</v>
      </c>
      <c r="C126" s="311" t="s">
        <v>17</v>
      </c>
      <c r="D126" s="311" t="s">
        <v>300</v>
      </c>
      <c r="E126" s="310" t="s">
        <v>301</v>
      </c>
      <c r="F126" s="316">
        <v>0</v>
      </c>
      <c r="G126" s="316">
        <v>0</v>
      </c>
      <c r="H126" s="316">
        <v>0</v>
      </c>
      <c r="I126" s="316">
        <v>0</v>
      </c>
      <c r="J126" s="316">
        <v>0</v>
      </c>
      <c r="K126" s="316">
        <v>0</v>
      </c>
      <c r="L126" s="316">
        <v>1927.85</v>
      </c>
      <c r="M126" s="316">
        <v>0</v>
      </c>
      <c r="N126" s="316">
        <v>0</v>
      </c>
      <c r="O126" s="317">
        <v>0</v>
      </c>
      <c r="P126" s="317">
        <v>0</v>
      </c>
      <c r="Q126" s="317">
        <v>0</v>
      </c>
      <c r="R126" s="315">
        <f t="shared" si="7"/>
        <v>1927.85</v>
      </c>
      <c r="S126" s="319">
        <v>0</v>
      </c>
      <c r="T126" s="319">
        <v>0.15</v>
      </c>
      <c r="U126" s="319">
        <f t="shared" si="10"/>
        <v>0.15</v>
      </c>
      <c r="V126" s="317">
        <f t="shared" si="11"/>
        <v>1928</v>
      </c>
      <c r="W126" s="317">
        <v>0.15</v>
      </c>
    </row>
    <row r="127" spans="1:23" s="20" customFormat="1" x14ac:dyDescent="0.2">
      <c r="A127" s="310" t="str">
        <f t="shared" si="8"/>
        <v>2.1</v>
      </c>
      <c r="B127" s="310" t="str">
        <f t="shared" si="9"/>
        <v>0009-OTI2.1.4.1.1.7</v>
      </c>
      <c r="C127" s="311" t="s">
        <v>17</v>
      </c>
      <c r="D127" s="311" t="s">
        <v>302</v>
      </c>
      <c r="E127" s="310" t="s">
        <v>303</v>
      </c>
      <c r="F127" s="316">
        <v>0</v>
      </c>
      <c r="G127" s="316">
        <v>0</v>
      </c>
      <c r="H127" s="316">
        <v>0</v>
      </c>
      <c r="I127" s="316">
        <v>3693.92</v>
      </c>
      <c r="J127" s="316">
        <v>18016.449999999997</v>
      </c>
      <c r="K127" s="316">
        <v>-500.53</v>
      </c>
      <c r="L127" s="316">
        <v>0</v>
      </c>
      <c r="M127" s="316">
        <v>0</v>
      </c>
      <c r="N127" s="316">
        <v>10483.209999999999</v>
      </c>
      <c r="O127" s="317">
        <v>0</v>
      </c>
      <c r="P127" s="317">
        <v>0</v>
      </c>
      <c r="Q127" s="317">
        <v>0.87</v>
      </c>
      <c r="R127" s="315">
        <f t="shared" si="7"/>
        <v>31693.919999999995</v>
      </c>
      <c r="S127" s="319">
        <v>0</v>
      </c>
      <c r="T127" s="319">
        <v>502.08000000000004</v>
      </c>
      <c r="U127" s="319">
        <f t="shared" si="10"/>
        <v>502.08000000000004</v>
      </c>
      <c r="V127" s="317">
        <f t="shared" si="11"/>
        <v>32195.999999999996</v>
      </c>
      <c r="W127" s="317">
        <v>502.95000000000005</v>
      </c>
    </row>
    <row r="128" spans="1:23" s="20" customFormat="1" x14ac:dyDescent="0.2">
      <c r="A128" s="310" t="str">
        <f t="shared" si="8"/>
        <v>2.3</v>
      </c>
      <c r="B128" s="310" t="str">
        <f t="shared" si="9"/>
        <v>0009-OTI2.3.1.5.1.1</v>
      </c>
      <c r="C128" s="311" t="s">
        <v>17</v>
      </c>
      <c r="D128" s="311" t="s">
        <v>459</v>
      </c>
      <c r="E128" s="310" t="s">
        <v>460</v>
      </c>
      <c r="F128" s="316">
        <v>0</v>
      </c>
      <c r="G128" s="316">
        <v>0</v>
      </c>
      <c r="H128" s="316">
        <v>0</v>
      </c>
      <c r="I128" s="316">
        <v>0</v>
      </c>
      <c r="J128" s="316">
        <v>21331.1</v>
      </c>
      <c r="K128" s="316">
        <v>0</v>
      </c>
      <c r="L128" s="316">
        <v>3000</v>
      </c>
      <c r="M128" s="316">
        <v>0</v>
      </c>
      <c r="N128" s="316">
        <v>0</v>
      </c>
      <c r="O128" s="317">
        <v>23350</v>
      </c>
      <c r="P128" s="317">
        <v>0</v>
      </c>
      <c r="Q128" s="317">
        <v>25350.9</v>
      </c>
      <c r="R128" s="315">
        <f t="shared" si="7"/>
        <v>73032</v>
      </c>
      <c r="S128" s="319">
        <v>0</v>
      </c>
      <c r="T128" s="319">
        <v>0</v>
      </c>
      <c r="U128" s="319">
        <f t="shared" si="10"/>
        <v>0</v>
      </c>
      <c r="V128" s="317">
        <f t="shared" si="11"/>
        <v>73032</v>
      </c>
      <c r="W128" s="317">
        <v>25350.9</v>
      </c>
    </row>
    <row r="129" spans="1:23" s="20" customFormat="1" x14ac:dyDescent="0.2">
      <c r="A129" s="310" t="str">
        <f t="shared" si="8"/>
        <v>2.3</v>
      </c>
      <c r="B129" s="310" t="str">
        <f t="shared" si="9"/>
        <v>0009-OTI2.3.1.5.1.2</v>
      </c>
      <c r="C129" s="311" t="s">
        <v>17</v>
      </c>
      <c r="D129" s="311" t="s">
        <v>464</v>
      </c>
      <c r="E129" s="310" t="s">
        <v>465</v>
      </c>
      <c r="F129" s="316">
        <v>0</v>
      </c>
      <c r="G129" s="316">
        <v>0</v>
      </c>
      <c r="H129" s="316">
        <v>0</v>
      </c>
      <c r="I129" s="316">
        <v>0</v>
      </c>
      <c r="J129" s="316">
        <v>4720</v>
      </c>
      <c r="K129" s="316">
        <v>0</v>
      </c>
      <c r="L129" s="316">
        <v>0</v>
      </c>
      <c r="M129" s="316">
        <v>0</v>
      </c>
      <c r="N129" s="316">
        <v>0</v>
      </c>
      <c r="O129" s="317">
        <v>200</v>
      </c>
      <c r="P129" s="317">
        <v>0</v>
      </c>
      <c r="Q129" s="317">
        <v>0</v>
      </c>
      <c r="R129" s="315">
        <f t="shared" si="7"/>
        <v>4920</v>
      </c>
      <c r="S129" s="319">
        <v>0</v>
      </c>
      <c r="T129" s="319">
        <v>0</v>
      </c>
      <c r="U129" s="319">
        <f t="shared" si="10"/>
        <v>0</v>
      </c>
      <c r="V129" s="317">
        <f t="shared" si="11"/>
        <v>4920</v>
      </c>
      <c r="W129" s="317">
        <v>0</v>
      </c>
    </row>
    <row r="130" spans="1:23" s="20" customFormat="1" x14ac:dyDescent="0.2">
      <c r="A130" s="310" t="str">
        <f t="shared" si="8"/>
        <v>2.3</v>
      </c>
      <c r="B130" s="310" t="str">
        <f t="shared" si="9"/>
        <v>0009-OTI2.3.1.5.3.1</v>
      </c>
      <c r="C130" s="311" t="s">
        <v>17</v>
      </c>
      <c r="D130" s="311" t="s">
        <v>468</v>
      </c>
      <c r="E130" s="310" t="s">
        <v>469</v>
      </c>
      <c r="F130" s="316">
        <v>0</v>
      </c>
      <c r="G130" s="316">
        <v>0</v>
      </c>
      <c r="H130" s="316">
        <v>0</v>
      </c>
      <c r="I130" s="316">
        <v>0</v>
      </c>
      <c r="J130" s="316">
        <v>0</v>
      </c>
      <c r="K130" s="316">
        <v>0</v>
      </c>
      <c r="L130" s="316">
        <v>0</v>
      </c>
      <c r="M130" s="316">
        <v>0</v>
      </c>
      <c r="N130" s="316">
        <v>0</v>
      </c>
      <c r="O130" s="317">
        <v>860</v>
      </c>
      <c r="P130" s="317">
        <v>0</v>
      </c>
      <c r="Q130" s="317">
        <v>0</v>
      </c>
      <c r="R130" s="315">
        <f t="shared" si="7"/>
        <v>860</v>
      </c>
      <c r="S130" s="319">
        <v>0</v>
      </c>
      <c r="T130" s="319">
        <v>0</v>
      </c>
      <c r="U130" s="319">
        <f t="shared" si="10"/>
        <v>0</v>
      </c>
      <c r="V130" s="317">
        <f t="shared" si="11"/>
        <v>860</v>
      </c>
      <c r="W130" s="317">
        <v>0</v>
      </c>
    </row>
    <row r="131" spans="1:23" s="20" customFormat="1" x14ac:dyDescent="0.2">
      <c r="A131" s="310" t="str">
        <f t="shared" si="8"/>
        <v>2.3</v>
      </c>
      <c r="B131" s="310" t="str">
        <f t="shared" si="9"/>
        <v>0009-OTI2.3.1.5.4.1</v>
      </c>
      <c r="C131" s="311" t="s">
        <v>17</v>
      </c>
      <c r="D131" s="311" t="s">
        <v>472</v>
      </c>
      <c r="E131" s="310" t="s">
        <v>473</v>
      </c>
      <c r="F131" s="316">
        <v>0</v>
      </c>
      <c r="G131" s="316">
        <v>0</v>
      </c>
      <c r="H131" s="316">
        <v>0</v>
      </c>
      <c r="I131" s="316">
        <v>0</v>
      </c>
      <c r="J131" s="316">
        <v>0</v>
      </c>
      <c r="K131" s="316">
        <v>0</v>
      </c>
      <c r="L131" s="316">
        <v>0</v>
      </c>
      <c r="M131" s="316">
        <v>0</v>
      </c>
      <c r="N131" s="316">
        <v>0</v>
      </c>
      <c r="O131" s="317">
        <v>8400</v>
      </c>
      <c r="P131" s="317">
        <v>0</v>
      </c>
      <c r="Q131" s="317">
        <v>0</v>
      </c>
      <c r="R131" s="315">
        <f t="shared" si="7"/>
        <v>8400</v>
      </c>
      <c r="S131" s="319">
        <v>0</v>
      </c>
      <c r="T131" s="319">
        <v>0</v>
      </c>
      <c r="U131" s="319">
        <f t="shared" si="10"/>
        <v>0</v>
      </c>
      <c r="V131" s="317">
        <f t="shared" si="11"/>
        <v>8400</v>
      </c>
      <c r="W131" s="317">
        <v>0</v>
      </c>
    </row>
    <row r="132" spans="1:23" s="20" customFormat="1" x14ac:dyDescent="0.2">
      <c r="A132" s="310" t="str">
        <f t="shared" si="8"/>
        <v>2.3</v>
      </c>
      <c r="B132" s="310" t="str">
        <f t="shared" si="9"/>
        <v>0009-OTI2.3.1.6.1.4</v>
      </c>
      <c r="C132" s="311" t="s">
        <v>17</v>
      </c>
      <c r="D132" s="311" t="s">
        <v>485</v>
      </c>
      <c r="E132" s="310" t="s">
        <v>486</v>
      </c>
      <c r="F132" s="316">
        <v>0</v>
      </c>
      <c r="G132" s="316">
        <v>0</v>
      </c>
      <c r="H132" s="316">
        <v>0</v>
      </c>
      <c r="I132" s="316">
        <v>0</v>
      </c>
      <c r="J132" s="316">
        <v>0</v>
      </c>
      <c r="K132" s="316">
        <v>0</v>
      </c>
      <c r="L132" s="316">
        <v>0</v>
      </c>
      <c r="M132" s="316">
        <v>0</v>
      </c>
      <c r="N132" s="316">
        <v>0</v>
      </c>
      <c r="O132" s="317">
        <v>0</v>
      </c>
      <c r="P132" s="317">
        <v>0</v>
      </c>
      <c r="Q132" s="317">
        <v>0</v>
      </c>
      <c r="R132" s="315">
        <f t="shared" si="7"/>
        <v>0</v>
      </c>
      <c r="S132" s="319">
        <v>0</v>
      </c>
      <c r="T132" s="319">
        <v>0</v>
      </c>
      <c r="U132" s="319">
        <f t="shared" si="10"/>
        <v>0</v>
      </c>
      <c r="V132" s="317">
        <f t="shared" si="11"/>
        <v>0</v>
      </c>
      <c r="W132" s="317">
        <v>0</v>
      </c>
    </row>
    <row r="133" spans="1:23" s="20" customFormat="1" x14ac:dyDescent="0.2">
      <c r="A133" s="310" t="str">
        <f t="shared" si="8"/>
        <v>2.3</v>
      </c>
      <c r="B133" s="310" t="str">
        <f t="shared" si="9"/>
        <v>0009-OTI2.3.1.6.1.99</v>
      </c>
      <c r="C133" s="311" t="s">
        <v>17</v>
      </c>
      <c r="D133" s="311" t="s">
        <v>487</v>
      </c>
      <c r="E133" s="310" t="s">
        <v>488</v>
      </c>
      <c r="F133" s="316">
        <v>0</v>
      </c>
      <c r="G133" s="316">
        <v>0</v>
      </c>
      <c r="H133" s="316">
        <v>0</v>
      </c>
      <c r="I133" s="316">
        <v>0</v>
      </c>
      <c r="J133" s="316">
        <v>0</v>
      </c>
      <c r="K133" s="316">
        <v>0</v>
      </c>
      <c r="L133" s="316">
        <v>0</v>
      </c>
      <c r="M133" s="316">
        <v>0</v>
      </c>
      <c r="N133" s="316">
        <v>0</v>
      </c>
      <c r="O133" s="317">
        <v>100</v>
      </c>
      <c r="P133" s="317">
        <v>0</v>
      </c>
      <c r="Q133" s="317">
        <v>0</v>
      </c>
      <c r="R133" s="315">
        <f t="shared" si="7"/>
        <v>100</v>
      </c>
      <c r="S133" s="319">
        <v>0</v>
      </c>
      <c r="T133" s="319">
        <v>0</v>
      </c>
      <c r="U133" s="319">
        <f t="shared" si="10"/>
        <v>0</v>
      </c>
      <c r="V133" s="317">
        <f t="shared" si="11"/>
        <v>100</v>
      </c>
      <c r="W133" s="317">
        <v>0</v>
      </c>
    </row>
    <row r="134" spans="1:23" s="20" customFormat="1" x14ac:dyDescent="0.2">
      <c r="A134" s="310" t="str">
        <f t="shared" si="8"/>
        <v>2.3</v>
      </c>
      <c r="B134" s="310" t="str">
        <f t="shared" si="9"/>
        <v>0009-OTI2.3.1.99.1.1</v>
      </c>
      <c r="C134" s="311" t="s">
        <v>17</v>
      </c>
      <c r="D134" s="311" t="s">
        <v>514</v>
      </c>
      <c r="E134" s="310" t="s">
        <v>515</v>
      </c>
      <c r="F134" s="316">
        <v>0</v>
      </c>
      <c r="G134" s="316">
        <v>0</v>
      </c>
      <c r="H134" s="316">
        <v>0</v>
      </c>
      <c r="I134" s="316">
        <v>0</v>
      </c>
      <c r="J134" s="316">
        <v>0</v>
      </c>
      <c r="K134" s="316">
        <v>0</v>
      </c>
      <c r="L134" s="316">
        <v>0</v>
      </c>
      <c r="M134" s="316">
        <v>0</v>
      </c>
      <c r="N134" s="316">
        <v>0</v>
      </c>
      <c r="O134" s="317">
        <v>750</v>
      </c>
      <c r="P134" s="317">
        <v>0</v>
      </c>
      <c r="Q134" s="317">
        <v>0</v>
      </c>
      <c r="R134" s="315">
        <f t="shared" si="7"/>
        <v>750</v>
      </c>
      <c r="S134" s="319">
        <v>0</v>
      </c>
      <c r="T134" s="319">
        <v>0</v>
      </c>
      <c r="U134" s="319">
        <f t="shared" si="10"/>
        <v>0</v>
      </c>
      <c r="V134" s="317">
        <f t="shared" si="11"/>
        <v>750</v>
      </c>
      <c r="W134" s="317">
        <v>0</v>
      </c>
    </row>
    <row r="135" spans="1:23" s="20" customFormat="1" x14ac:dyDescent="0.2">
      <c r="A135" s="310" t="str">
        <f t="shared" si="8"/>
        <v>2.3</v>
      </c>
      <c r="B135" s="310" t="str">
        <f t="shared" si="9"/>
        <v>0009-OTI2.3.1.99.1.99</v>
      </c>
      <c r="C135" s="311" t="s">
        <v>17</v>
      </c>
      <c r="D135" s="311" t="s">
        <v>527</v>
      </c>
      <c r="E135" s="310" t="s">
        <v>528</v>
      </c>
      <c r="F135" s="316">
        <v>0</v>
      </c>
      <c r="G135" s="316">
        <v>0</v>
      </c>
      <c r="H135" s="316">
        <v>0</v>
      </c>
      <c r="I135" s="316">
        <v>0</v>
      </c>
      <c r="J135" s="316">
        <v>0</v>
      </c>
      <c r="K135" s="316">
        <v>0</v>
      </c>
      <c r="L135" s="316">
        <v>0</v>
      </c>
      <c r="M135" s="316">
        <v>0</v>
      </c>
      <c r="N135" s="316">
        <v>0</v>
      </c>
      <c r="O135" s="317">
        <v>700</v>
      </c>
      <c r="P135" s="317">
        <v>0</v>
      </c>
      <c r="Q135" s="317">
        <v>0</v>
      </c>
      <c r="R135" s="315">
        <f t="shared" ref="R135:R198" si="12">+SUM(F135:Q135)</f>
        <v>700</v>
      </c>
      <c r="S135" s="319">
        <v>0</v>
      </c>
      <c r="T135" s="319">
        <v>0</v>
      </c>
      <c r="U135" s="319">
        <f t="shared" si="10"/>
        <v>0</v>
      </c>
      <c r="V135" s="317">
        <f t="shared" si="11"/>
        <v>700</v>
      </c>
      <c r="W135" s="317">
        <v>0</v>
      </c>
    </row>
    <row r="136" spans="1:23" s="20" customFormat="1" x14ac:dyDescent="0.2">
      <c r="A136" s="310" t="str">
        <f t="shared" ref="A136:A199" si="13">+MID(D136,1,3)</f>
        <v>2.3</v>
      </c>
      <c r="B136" s="310" t="str">
        <f t="shared" ref="B136:B199" si="14">+CONCATENATE(C136,D136)</f>
        <v>0009-OTI2.3.2.2.2.1</v>
      </c>
      <c r="C136" s="311" t="s">
        <v>17</v>
      </c>
      <c r="D136" s="311" t="s">
        <v>563</v>
      </c>
      <c r="E136" s="310" t="s">
        <v>564</v>
      </c>
      <c r="F136" s="316">
        <v>0</v>
      </c>
      <c r="G136" s="316">
        <v>5358</v>
      </c>
      <c r="H136" s="316">
        <v>0</v>
      </c>
      <c r="I136" s="316">
        <v>2679</v>
      </c>
      <c r="J136" s="316">
        <v>5358</v>
      </c>
      <c r="K136" s="316">
        <v>2679</v>
      </c>
      <c r="L136" s="316">
        <v>2679</v>
      </c>
      <c r="M136" s="316">
        <v>2679</v>
      </c>
      <c r="N136" s="316">
        <v>0</v>
      </c>
      <c r="O136" s="317">
        <v>2679</v>
      </c>
      <c r="P136" s="317">
        <v>2679</v>
      </c>
      <c r="Q136" s="317">
        <v>5679</v>
      </c>
      <c r="R136" s="315">
        <f t="shared" si="12"/>
        <v>32469</v>
      </c>
      <c r="S136" s="319">
        <v>0</v>
      </c>
      <c r="T136" s="319">
        <v>0</v>
      </c>
      <c r="U136" s="319">
        <f t="shared" ref="U136:U199" si="15">+S136+T136</f>
        <v>0</v>
      </c>
      <c r="V136" s="317">
        <f t="shared" ref="V136:V199" si="16">+R136+U136</f>
        <v>32469</v>
      </c>
      <c r="W136" s="317">
        <v>5679</v>
      </c>
    </row>
    <row r="137" spans="1:23" s="20" customFormat="1" x14ac:dyDescent="0.2">
      <c r="A137" s="310" t="str">
        <f t="shared" si="13"/>
        <v>2.3</v>
      </c>
      <c r="B137" s="310" t="str">
        <f t="shared" si="14"/>
        <v>0009-OTI2.3.2.2.2.2</v>
      </c>
      <c r="C137" s="311" t="s">
        <v>17</v>
      </c>
      <c r="D137" s="311" t="s">
        <v>566</v>
      </c>
      <c r="E137" s="310" t="s">
        <v>567</v>
      </c>
      <c r="F137" s="316">
        <v>0</v>
      </c>
      <c r="G137" s="316">
        <v>14073.34</v>
      </c>
      <c r="H137" s="316">
        <v>7036.67</v>
      </c>
      <c r="I137" s="316">
        <v>0</v>
      </c>
      <c r="J137" s="316">
        <v>7036.67</v>
      </c>
      <c r="K137" s="316">
        <v>-1203.33</v>
      </c>
      <c r="L137" s="316">
        <v>2916.67</v>
      </c>
      <c r="M137" s="316">
        <v>2916.67</v>
      </c>
      <c r="N137" s="316">
        <v>10916.67</v>
      </c>
      <c r="O137" s="317">
        <v>6916.67</v>
      </c>
      <c r="P137" s="317">
        <v>6916.67</v>
      </c>
      <c r="Q137" s="317">
        <v>9833.3100000000013</v>
      </c>
      <c r="R137" s="315">
        <f t="shared" si="12"/>
        <v>67360.009999999995</v>
      </c>
      <c r="S137" s="319">
        <v>0</v>
      </c>
      <c r="T137" s="319">
        <v>0.99</v>
      </c>
      <c r="U137" s="319">
        <f t="shared" si="15"/>
        <v>0.99</v>
      </c>
      <c r="V137" s="317">
        <f t="shared" si="16"/>
        <v>67361</v>
      </c>
      <c r="W137" s="317">
        <v>9834.2999999999993</v>
      </c>
    </row>
    <row r="138" spans="1:23" s="20" customFormat="1" x14ac:dyDescent="0.2">
      <c r="A138" s="310" t="str">
        <f t="shared" si="13"/>
        <v>2.3</v>
      </c>
      <c r="B138" s="310" t="str">
        <f t="shared" si="14"/>
        <v>0009-OTI2.3.2.2.2.3</v>
      </c>
      <c r="C138" s="311" t="s">
        <v>17</v>
      </c>
      <c r="D138" s="311" t="s">
        <v>568</v>
      </c>
      <c r="E138" s="310" t="s">
        <v>569</v>
      </c>
      <c r="F138" s="316">
        <v>0</v>
      </c>
      <c r="G138" s="316">
        <v>10920.939999999999</v>
      </c>
      <c r="H138" s="316">
        <v>5460.4699999999993</v>
      </c>
      <c r="I138" s="316">
        <v>0</v>
      </c>
      <c r="J138" s="316">
        <v>5460.4699999999993</v>
      </c>
      <c r="K138" s="316">
        <v>6702.4</v>
      </c>
      <c r="L138" s="316">
        <v>0</v>
      </c>
      <c r="M138" s="316">
        <v>6702.4</v>
      </c>
      <c r="N138" s="316">
        <v>3351.2</v>
      </c>
      <c r="O138" s="317">
        <v>14849.15</v>
      </c>
      <c r="P138" s="317">
        <v>6546.2</v>
      </c>
      <c r="Q138" s="317">
        <v>9741.77</v>
      </c>
      <c r="R138" s="315">
        <f t="shared" si="12"/>
        <v>69735</v>
      </c>
      <c r="S138" s="319">
        <v>0</v>
      </c>
      <c r="T138" s="319">
        <v>0</v>
      </c>
      <c r="U138" s="319">
        <f t="shared" si="15"/>
        <v>0</v>
      </c>
      <c r="V138" s="317">
        <f t="shared" si="16"/>
        <v>69735</v>
      </c>
      <c r="W138" s="317">
        <v>9741.77</v>
      </c>
    </row>
    <row r="139" spans="1:23" s="20" customFormat="1" x14ac:dyDescent="0.2">
      <c r="A139" s="310" t="str">
        <f t="shared" si="13"/>
        <v>2.3</v>
      </c>
      <c r="B139" s="310" t="str">
        <f t="shared" si="14"/>
        <v>0009-OTI2.3.2.2.3.99</v>
      </c>
      <c r="C139" s="311" t="s">
        <v>17</v>
      </c>
      <c r="D139" s="311" t="s">
        <v>572</v>
      </c>
      <c r="E139" s="310" t="s">
        <v>573</v>
      </c>
      <c r="F139" s="316">
        <v>0</v>
      </c>
      <c r="G139" s="316">
        <v>72931.3</v>
      </c>
      <c r="H139" s="316">
        <v>73985.490000000005</v>
      </c>
      <c r="I139" s="316">
        <v>69571.77</v>
      </c>
      <c r="J139" s="316">
        <v>156432.64000000001</v>
      </c>
      <c r="K139" s="316">
        <v>77214.570000000007</v>
      </c>
      <c r="L139" s="316">
        <v>79083.41</v>
      </c>
      <c r="M139" s="316">
        <v>0</v>
      </c>
      <c r="N139" s="316">
        <v>85728.65</v>
      </c>
      <c r="O139" s="317">
        <v>152337.67000000001</v>
      </c>
      <c r="P139" s="317">
        <v>80000</v>
      </c>
      <c r="Q139" s="317">
        <v>246296.5</v>
      </c>
      <c r="R139" s="315">
        <f t="shared" si="12"/>
        <v>1093582</v>
      </c>
      <c r="S139" s="319">
        <v>0</v>
      </c>
      <c r="T139" s="319">
        <v>0</v>
      </c>
      <c r="U139" s="319">
        <f t="shared" si="15"/>
        <v>0</v>
      </c>
      <c r="V139" s="317">
        <f t="shared" si="16"/>
        <v>1093582</v>
      </c>
      <c r="W139" s="317">
        <v>246296.5</v>
      </c>
    </row>
    <row r="140" spans="1:23" s="20" customFormat="1" x14ac:dyDescent="0.2">
      <c r="A140" s="310" t="str">
        <f t="shared" si="13"/>
        <v>2.3</v>
      </c>
      <c r="B140" s="310" t="str">
        <f t="shared" si="14"/>
        <v>0009-OTI2.3.2.4.7.1</v>
      </c>
      <c r="C140" s="311" t="s">
        <v>17</v>
      </c>
      <c r="D140" s="311" t="s">
        <v>609</v>
      </c>
      <c r="E140" s="310" t="s">
        <v>610</v>
      </c>
      <c r="F140" s="316">
        <v>0</v>
      </c>
      <c r="G140" s="316">
        <v>0</v>
      </c>
      <c r="H140" s="316">
        <v>0</v>
      </c>
      <c r="I140" s="316">
        <v>0</v>
      </c>
      <c r="J140" s="316">
        <v>0</v>
      </c>
      <c r="K140" s="316">
        <v>0</v>
      </c>
      <c r="L140" s="316">
        <v>4000</v>
      </c>
      <c r="M140" s="316">
        <v>11200</v>
      </c>
      <c r="N140" s="316">
        <v>12772</v>
      </c>
      <c r="O140" s="317">
        <v>1930.91</v>
      </c>
      <c r="P140" s="317">
        <v>10800</v>
      </c>
      <c r="Q140" s="317">
        <v>10897.09</v>
      </c>
      <c r="R140" s="315">
        <f t="shared" si="12"/>
        <v>51600</v>
      </c>
      <c r="S140" s="319">
        <v>0</v>
      </c>
      <c r="T140" s="319">
        <v>0</v>
      </c>
      <c r="U140" s="319">
        <f t="shared" si="15"/>
        <v>0</v>
      </c>
      <c r="V140" s="317">
        <f t="shared" si="16"/>
        <v>51600</v>
      </c>
      <c r="W140" s="317">
        <v>10897.09</v>
      </c>
    </row>
    <row r="141" spans="1:23" s="20" customFormat="1" x14ac:dyDescent="0.2">
      <c r="A141" s="310" t="str">
        <f t="shared" si="13"/>
        <v>2.3</v>
      </c>
      <c r="B141" s="310" t="str">
        <f t="shared" si="14"/>
        <v>0009-OTI2.3.2.5.1.4</v>
      </c>
      <c r="C141" s="311" t="s">
        <v>17</v>
      </c>
      <c r="D141" s="311" t="s">
        <v>622</v>
      </c>
      <c r="E141" s="310" t="s">
        <v>623</v>
      </c>
      <c r="F141" s="316">
        <v>3249.33</v>
      </c>
      <c r="G141" s="316">
        <v>3938.43</v>
      </c>
      <c r="H141" s="316">
        <v>4426.9399999999996</v>
      </c>
      <c r="I141" s="316">
        <v>5274.46</v>
      </c>
      <c r="J141" s="316">
        <v>3351.57</v>
      </c>
      <c r="K141" s="316">
        <v>3746.74</v>
      </c>
      <c r="L141" s="316">
        <v>3575.56</v>
      </c>
      <c r="M141" s="316">
        <v>3619.12</v>
      </c>
      <c r="N141" s="316">
        <v>11312.49</v>
      </c>
      <c r="O141" s="317">
        <v>6787.51</v>
      </c>
      <c r="P141" s="317">
        <v>11121.18</v>
      </c>
      <c r="Q141" s="317">
        <v>9150.67</v>
      </c>
      <c r="R141" s="315">
        <f t="shared" si="12"/>
        <v>69554</v>
      </c>
      <c r="S141" s="319">
        <v>0</v>
      </c>
      <c r="T141" s="319">
        <v>0</v>
      </c>
      <c r="U141" s="319">
        <f t="shared" si="15"/>
        <v>0</v>
      </c>
      <c r="V141" s="317">
        <f t="shared" si="16"/>
        <v>69554</v>
      </c>
      <c r="W141" s="317">
        <v>9150.67</v>
      </c>
    </row>
    <row r="142" spans="1:23" s="20" customFormat="1" x14ac:dyDescent="0.2">
      <c r="A142" s="310" t="str">
        <f t="shared" si="13"/>
        <v>2.3</v>
      </c>
      <c r="B142" s="310" t="str">
        <f t="shared" si="14"/>
        <v>0009-OTI2.3.2.5.1.99</v>
      </c>
      <c r="C142" s="311" t="s">
        <v>17</v>
      </c>
      <c r="D142" s="311" t="s">
        <v>624</v>
      </c>
      <c r="E142" s="310" t="s">
        <v>625</v>
      </c>
      <c r="F142" s="316">
        <v>0</v>
      </c>
      <c r="G142" s="316">
        <v>3985.45</v>
      </c>
      <c r="H142" s="316">
        <v>3985.45</v>
      </c>
      <c r="I142" s="316">
        <v>3985.45</v>
      </c>
      <c r="J142" s="316">
        <v>0</v>
      </c>
      <c r="K142" s="316">
        <v>3985.45</v>
      </c>
      <c r="L142" s="316">
        <v>3985.45</v>
      </c>
      <c r="M142" s="316">
        <v>3985.45</v>
      </c>
      <c r="N142" s="316">
        <v>5905.9</v>
      </c>
      <c r="O142" s="317">
        <v>5905.9</v>
      </c>
      <c r="P142" s="317">
        <v>27254.9</v>
      </c>
      <c r="Q142" s="317">
        <v>117470.6</v>
      </c>
      <c r="R142" s="315">
        <f t="shared" si="12"/>
        <v>180450</v>
      </c>
      <c r="S142" s="319">
        <v>0</v>
      </c>
      <c r="T142" s="319">
        <v>0</v>
      </c>
      <c r="U142" s="319">
        <f t="shared" si="15"/>
        <v>0</v>
      </c>
      <c r="V142" s="317">
        <f t="shared" si="16"/>
        <v>180450</v>
      </c>
      <c r="W142" s="317">
        <v>117470.6</v>
      </c>
    </row>
    <row r="143" spans="1:23" s="20" customFormat="1" x14ac:dyDescent="0.2">
      <c r="A143" s="310" t="str">
        <f t="shared" si="13"/>
        <v>2.3</v>
      </c>
      <c r="B143" s="310" t="str">
        <f t="shared" si="14"/>
        <v>0009-OTI2.3.2.7.11.99</v>
      </c>
      <c r="C143" s="311" t="s">
        <v>17</v>
      </c>
      <c r="D143" s="311" t="s">
        <v>688</v>
      </c>
      <c r="E143" s="310" t="s">
        <v>689</v>
      </c>
      <c r="F143" s="316">
        <v>0</v>
      </c>
      <c r="G143" s="316">
        <v>0</v>
      </c>
      <c r="H143" s="316">
        <v>0</v>
      </c>
      <c r="I143" s="316">
        <v>0</v>
      </c>
      <c r="J143" s="316">
        <v>0</v>
      </c>
      <c r="K143" s="316">
        <v>0</v>
      </c>
      <c r="L143" s="316">
        <v>0</v>
      </c>
      <c r="M143" s="316">
        <v>0</v>
      </c>
      <c r="N143" s="316">
        <v>1173.2</v>
      </c>
      <c r="O143" s="317">
        <v>0</v>
      </c>
      <c r="P143" s="317">
        <v>0</v>
      </c>
      <c r="Q143" s="317">
        <v>0.8</v>
      </c>
      <c r="R143" s="315">
        <f t="shared" si="12"/>
        <v>1174</v>
      </c>
      <c r="S143" s="319">
        <v>0</v>
      </c>
      <c r="T143" s="319">
        <v>0</v>
      </c>
      <c r="U143" s="319">
        <f t="shared" si="15"/>
        <v>0</v>
      </c>
      <c r="V143" s="317">
        <f t="shared" si="16"/>
        <v>1174</v>
      </c>
      <c r="W143" s="317">
        <v>0.8</v>
      </c>
    </row>
    <row r="144" spans="1:23" s="20" customFormat="1" x14ac:dyDescent="0.2">
      <c r="A144" s="310" t="str">
        <f t="shared" si="13"/>
        <v>2.3</v>
      </c>
      <c r="B144" s="310" t="str">
        <f t="shared" si="14"/>
        <v>0009-OTI2.3.2.7.13.98</v>
      </c>
      <c r="C144" s="311" t="s">
        <v>17</v>
      </c>
      <c r="D144" s="311" t="s">
        <v>700</v>
      </c>
      <c r="E144" s="310" t="s">
        <v>701</v>
      </c>
      <c r="F144" s="316">
        <v>0</v>
      </c>
      <c r="G144" s="316">
        <v>0</v>
      </c>
      <c r="H144" s="316">
        <v>0</v>
      </c>
      <c r="I144" s="316">
        <v>0</v>
      </c>
      <c r="J144" s="316">
        <v>0</v>
      </c>
      <c r="K144" s="316">
        <v>0</v>
      </c>
      <c r="L144" s="316">
        <v>0</v>
      </c>
      <c r="M144" s="316">
        <v>0</v>
      </c>
      <c r="N144" s="316">
        <v>0</v>
      </c>
      <c r="O144" s="317">
        <v>0</v>
      </c>
      <c r="P144" s="317">
        <v>6000</v>
      </c>
      <c r="Q144" s="317">
        <v>0</v>
      </c>
      <c r="R144" s="315">
        <f t="shared" si="12"/>
        <v>6000</v>
      </c>
      <c r="S144" s="319">
        <v>0</v>
      </c>
      <c r="T144" s="319">
        <v>0</v>
      </c>
      <c r="U144" s="319">
        <f t="shared" si="15"/>
        <v>0</v>
      </c>
      <c r="V144" s="317">
        <f t="shared" si="16"/>
        <v>6000</v>
      </c>
      <c r="W144" s="317">
        <v>0</v>
      </c>
    </row>
    <row r="145" spans="1:23" s="20" customFormat="1" x14ac:dyDescent="0.2">
      <c r="A145" s="310" t="str">
        <f t="shared" si="13"/>
        <v>2.3</v>
      </c>
      <c r="B145" s="310" t="str">
        <f t="shared" si="14"/>
        <v>0009-OTI2.3.2.7.4.1</v>
      </c>
      <c r="C145" s="311" t="s">
        <v>17</v>
      </c>
      <c r="D145" s="311" t="s">
        <v>726</v>
      </c>
      <c r="E145" s="310" t="s">
        <v>727</v>
      </c>
      <c r="F145" s="316">
        <v>0</v>
      </c>
      <c r="G145" s="316">
        <v>0</v>
      </c>
      <c r="H145" s="316">
        <v>0</v>
      </c>
      <c r="I145" s="316">
        <v>6300</v>
      </c>
      <c r="J145" s="316">
        <v>6300</v>
      </c>
      <c r="K145" s="316">
        <v>6000</v>
      </c>
      <c r="L145" s="316">
        <v>0</v>
      </c>
      <c r="M145" s="316">
        <v>6000</v>
      </c>
      <c r="N145" s="316">
        <v>6000</v>
      </c>
      <c r="O145" s="317">
        <v>0</v>
      </c>
      <c r="P145" s="317">
        <v>0</v>
      </c>
      <c r="Q145" s="317">
        <v>3599</v>
      </c>
      <c r="R145" s="315">
        <f t="shared" si="12"/>
        <v>34199</v>
      </c>
      <c r="S145" s="319">
        <v>0</v>
      </c>
      <c r="T145" s="319">
        <v>0</v>
      </c>
      <c r="U145" s="319">
        <f t="shared" si="15"/>
        <v>0</v>
      </c>
      <c r="V145" s="317">
        <f t="shared" si="16"/>
        <v>34199</v>
      </c>
      <c r="W145" s="317">
        <v>3599</v>
      </c>
    </row>
    <row r="146" spans="1:23" s="20" customFormat="1" x14ac:dyDescent="0.2">
      <c r="A146" s="310" t="str">
        <f t="shared" si="13"/>
        <v>2.3</v>
      </c>
      <c r="B146" s="310" t="str">
        <f t="shared" si="14"/>
        <v>0009-OTI2.3.2.7.4.2</v>
      </c>
      <c r="C146" s="311" t="s">
        <v>17</v>
      </c>
      <c r="D146" s="311" t="s">
        <v>728</v>
      </c>
      <c r="E146" s="310" t="s">
        <v>729</v>
      </c>
      <c r="F146" s="316">
        <v>0</v>
      </c>
      <c r="G146" s="316">
        <v>0</v>
      </c>
      <c r="H146" s="316">
        <v>0</v>
      </c>
      <c r="I146" s="316">
        <v>0</v>
      </c>
      <c r="J146" s="316">
        <v>0</v>
      </c>
      <c r="K146" s="316">
        <v>0</v>
      </c>
      <c r="L146" s="316">
        <v>0</v>
      </c>
      <c r="M146" s="316">
        <v>0</v>
      </c>
      <c r="N146" s="316">
        <v>15500</v>
      </c>
      <c r="O146" s="317">
        <v>0</v>
      </c>
      <c r="P146" s="317">
        <v>0</v>
      </c>
      <c r="Q146" s="317">
        <v>37800</v>
      </c>
      <c r="R146" s="315">
        <f t="shared" si="12"/>
        <v>53300</v>
      </c>
      <c r="S146" s="319">
        <v>0</v>
      </c>
      <c r="T146" s="319">
        <v>0</v>
      </c>
      <c r="U146" s="319">
        <f t="shared" si="15"/>
        <v>0</v>
      </c>
      <c r="V146" s="317">
        <f t="shared" si="16"/>
        <v>53300</v>
      </c>
      <c r="W146" s="317">
        <v>37800</v>
      </c>
    </row>
    <row r="147" spans="1:23" s="20" customFormat="1" x14ac:dyDescent="0.2">
      <c r="A147" s="310" t="str">
        <f t="shared" si="13"/>
        <v>2.3</v>
      </c>
      <c r="B147" s="310" t="str">
        <f t="shared" si="14"/>
        <v>0009-OTI2.3.2.7.4.3</v>
      </c>
      <c r="C147" s="311" t="s">
        <v>17</v>
      </c>
      <c r="D147" s="311" t="s">
        <v>730</v>
      </c>
      <c r="E147" s="310" t="s">
        <v>731</v>
      </c>
      <c r="F147" s="316">
        <v>0</v>
      </c>
      <c r="G147" s="316">
        <v>0</v>
      </c>
      <c r="H147" s="316">
        <v>0</v>
      </c>
      <c r="I147" s="316">
        <v>0</v>
      </c>
      <c r="J147" s="316">
        <v>0</v>
      </c>
      <c r="K147" s="316">
        <v>0</v>
      </c>
      <c r="L147" s="316">
        <v>0</v>
      </c>
      <c r="M147" s="316">
        <v>0</v>
      </c>
      <c r="N147" s="316">
        <v>0</v>
      </c>
      <c r="O147" s="317">
        <v>0</v>
      </c>
      <c r="P147" s="317">
        <v>42800</v>
      </c>
      <c r="Q147" s="317">
        <v>0</v>
      </c>
      <c r="R147" s="315">
        <f t="shared" si="12"/>
        <v>42800</v>
      </c>
      <c r="S147" s="319">
        <v>0</v>
      </c>
      <c r="T147" s="319">
        <v>0</v>
      </c>
      <c r="U147" s="319">
        <f t="shared" si="15"/>
        <v>0</v>
      </c>
      <c r="V147" s="317">
        <f t="shared" si="16"/>
        <v>42800</v>
      </c>
      <c r="W147" s="317">
        <v>0</v>
      </c>
    </row>
    <row r="148" spans="1:23" s="20" customFormat="1" x14ac:dyDescent="0.2">
      <c r="A148" s="310" t="str">
        <f t="shared" si="13"/>
        <v>2.3</v>
      </c>
      <c r="B148" s="310" t="str">
        <f t="shared" si="14"/>
        <v>0009-OTI2.3.2.7.4.99</v>
      </c>
      <c r="C148" s="311" t="s">
        <v>17</v>
      </c>
      <c r="D148" s="311" t="s">
        <v>732</v>
      </c>
      <c r="E148" s="310" t="s">
        <v>733</v>
      </c>
      <c r="F148" s="316">
        <v>0</v>
      </c>
      <c r="G148" s="316">
        <v>0</v>
      </c>
      <c r="H148" s="316">
        <v>24000</v>
      </c>
      <c r="I148" s="316">
        <v>36000</v>
      </c>
      <c r="J148" s="316">
        <v>12000</v>
      </c>
      <c r="K148" s="316">
        <v>12000</v>
      </c>
      <c r="L148" s="316">
        <v>12000</v>
      </c>
      <c r="M148" s="316">
        <v>40500</v>
      </c>
      <c r="N148" s="316">
        <v>0</v>
      </c>
      <c r="O148" s="317">
        <v>0</v>
      </c>
      <c r="P148" s="317">
        <v>0</v>
      </c>
      <c r="Q148" s="317">
        <v>6100</v>
      </c>
      <c r="R148" s="315">
        <f t="shared" si="12"/>
        <v>142600</v>
      </c>
      <c r="S148" s="319">
        <v>0</v>
      </c>
      <c r="T148" s="319">
        <v>0</v>
      </c>
      <c r="U148" s="319">
        <f t="shared" si="15"/>
        <v>0</v>
      </c>
      <c r="V148" s="317">
        <f t="shared" si="16"/>
        <v>142600</v>
      </c>
      <c r="W148" s="317">
        <v>6100</v>
      </c>
    </row>
    <row r="149" spans="1:23" s="20" customFormat="1" x14ac:dyDescent="0.2">
      <c r="A149" s="310" t="str">
        <f t="shared" si="13"/>
        <v>2.3</v>
      </c>
      <c r="B149" s="310" t="str">
        <f t="shared" si="14"/>
        <v>0009-OTI2.3.2.9.1.1</v>
      </c>
      <c r="C149" s="311" t="s">
        <v>17</v>
      </c>
      <c r="D149" s="311" t="s">
        <v>774</v>
      </c>
      <c r="E149" s="310" t="s">
        <v>775</v>
      </c>
      <c r="F149" s="316">
        <v>0</v>
      </c>
      <c r="G149" s="316">
        <v>0</v>
      </c>
      <c r="H149" s="316">
        <v>7000</v>
      </c>
      <c r="I149" s="316">
        <v>0</v>
      </c>
      <c r="J149" s="316">
        <v>7000</v>
      </c>
      <c r="K149" s="316">
        <v>4000</v>
      </c>
      <c r="L149" s="316">
        <v>3500</v>
      </c>
      <c r="M149" s="316">
        <v>7500</v>
      </c>
      <c r="N149" s="316">
        <v>7000</v>
      </c>
      <c r="O149" s="317">
        <v>0</v>
      </c>
      <c r="P149" s="317">
        <v>4000</v>
      </c>
      <c r="Q149" s="317">
        <v>8000</v>
      </c>
      <c r="R149" s="315">
        <f t="shared" si="12"/>
        <v>48000</v>
      </c>
      <c r="S149" s="319">
        <v>0</v>
      </c>
      <c r="T149" s="319">
        <v>0</v>
      </c>
      <c r="U149" s="319">
        <f t="shared" si="15"/>
        <v>0</v>
      </c>
      <c r="V149" s="317">
        <f t="shared" si="16"/>
        <v>48000</v>
      </c>
      <c r="W149" s="317">
        <v>8000</v>
      </c>
    </row>
    <row r="150" spans="1:23" s="20" customFormat="1" x14ac:dyDescent="0.2">
      <c r="A150" s="310" t="str">
        <f t="shared" si="13"/>
        <v>2.5</v>
      </c>
      <c r="B150" s="310" t="str">
        <f t="shared" si="14"/>
        <v>0009-OTI2.5.4.1.2.1</v>
      </c>
      <c r="C150" s="311" t="s">
        <v>17</v>
      </c>
      <c r="D150" s="311" t="s">
        <v>907</v>
      </c>
      <c r="E150" s="310" t="s">
        <v>908</v>
      </c>
      <c r="F150" s="316">
        <v>0</v>
      </c>
      <c r="G150" s="316">
        <v>226.8</v>
      </c>
      <c r="H150" s="316">
        <v>1116.9000000000001</v>
      </c>
      <c r="I150" s="316">
        <v>1005.9</v>
      </c>
      <c r="J150" s="316">
        <v>621.6</v>
      </c>
      <c r="K150" s="316">
        <v>396.9</v>
      </c>
      <c r="L150" s="316">
        <v>358.9</v>
      </c>
      <c r="M150" s="316">
        <v>336.6</v>
      </c>
      <c r="N150" s="316">
        <v>662.09999999999991</v>
      </c>
      <c r="O150" s="317">
        <v>530</v>
      </c>
      <c r="P150" s="317">
        <v>532.20000000000005</v>
      </c>
      <c r="Q150" s="317">
        <v>868.1</v>
      </c>
      <c r="R150" s="315">
        <f t="shared" si="12"/>
        <v>6656</v>
      </c>
      <c r="S150" s="319">
        <v>0</v>
      </c>
      <c r="T150" s="319">
        <v>0</v>
      </c>
      <c r="U150" s="319">
        <f t="shared" si="15"/>
        <v>0</v>
      </c>
      <c r="V150" s="317">
        <f t="shared" si="16"/>
        <v>6656</v>
      </c>
      <c r="W150" s="317">
        <v>868.1</v>
      </c>
    </row>
    <row r="151" spans="1:23" s="20" customFormat="1" x14ac:dyDescent="0.2">
      <c r="A151" s="310" t="str">
        <f t="shared" si="13"/>
        <v>2.6</v>
      </c>
      <c r="B151" s="310" t="str">
        <f t="shared" si="14"/>
        <v>0009-OTI2.6.3.2.3.2</v>
      </c>
      <c r="C151" s="311" t="s">
        <v>17</v>
      </c>
      <c r="D151" s="311" t="s">
        <v>1151</v>
      </c>
      <c r="E151" s="310" t="s">
        <v>1152</v>
      </c>
      <c r="F151" s="316">
        <v>0</v>
      </c>
      <c r="G151" s="316">
        <v>0</v>
      </c>
      <c r="H151" s="316">
        <v>0</v>
      </c>
      <c r="I151" s="316">
        <v>0</v>
      </c>
      <c r="J151" s="316">
        <v>1636</v>
      </c>
      <c r="K151" s="316">
        <v>0</v>
      </c>
      <c r="L151" s="316">
        <v>0</v>
      </c>
      <c r="M151" s="316">
        <v>0</v>
      </c>
      <c r="N151" s="316">
        <v>0</v>
      </c>
      <c r="O151" s="317">
        <v>7000</v>
      </c>
      <c r="P151" s="317">
        <v>0</v>
      </c>
      <c r="Q151" s="317">
        <v>240004</v>
      </c>
      <c r="R151" s="315">
        <f t="shared" si="12"/>
        <v>248640</v>
      </c>
      <c r="S151" s="319">
        <v>0</v>
      </c>
      <c r="T151" s="319">
        <v>0</v>
      </c>
      <c r="U151" s="319">
        <f t="shared" si="15"/>
        <v>0</v>
      </c>
      <c r="V151" s="317">
        <f t="shared" si="16"/>
        <v>248640</v>
      </c>
      <c r="W151" s="317">
        <v>240004</v>
      </c>
    </row>
    <row r="152" spans="1:23" s="20" customFormat="1" x14ac:dyDescent="0.2">
      <c r="A152" s="310" t="str">
        <f t="shared" si="13"/>
        <v>2.6</v>
      </c>
      <c r="B152" s="310" t="str">
        <f t="shared" si="14"/>
        <v>0009-OTI2.6.3.2.3.3</v>
      </c>
      <c r="C152" s="311" t="s">
        <v>17</v>
      </c>
      <c r="D152" s="311" t="s">
        <v>1153</v>
      </c>
      <c r="E152" s="310" t="s">
        <v>1154</v>
      </c>
      <c r="F152" s="316">
        <v>0</v>
      </c>
      <c r="G152" s="316">
        <v>0</v>
      </c>
      <c r="H152" s="316">
        <v>0</v>
      </c>
      <c r="I152" s="316">
        <v>0</v>
      </c>
      <c r="J152" s="316">
        <v>0</v>
      </c>
      <c r="K152" s="316">
        <v>0</v>
      </c>
      <c r="L152" s="316">
        <v>0</v>
      </c>
      <c r="M152" s="316">
        <v>0</v>
      </c>
      <c r="N152" s="316">
        <v>0</v>
      </c>
      <c r="O152" s="317">
        <v>6000</v>
      </c>
      <c r="P152" s="317">
        <v>3485</v>
      </c>
      <c r="Q152" s="317">
        <v>0</v>
      </c>
      <c r="R152" s="315">
        <f t="shared" si="12"/>
        <v>9485</v>
      </c>
      <c r="S152" s="319">
        <v>0</v>
      </c>
      <c r="T152" s="319">
        <v>0</v>
      </c>
      <c r="U152" s="319">
        <f t="shared" si="15"/>
        <v>0</v>
      </c>
      <c r="V152" s="317">
        <f t="shared" si="16"/>
        <v>9485</v>
      </c>
      <c r="W152" s="317">
        <v>0</v>
      </c>
    </row>
    <row r="153" spans="1:23" s="20" customFormat="1" x14ac:dyDescent="0.2">
      <c r="A153" s="310" t="str">
        <f t="shared" si="13"/>
        <v>2.6</v>
      </c>
      <c r="B153" s="310" t="str">
        <f t="shared" si="14"/>
        <v>0009-OTI2.6.3.2.9.4</v>
      </c>
      <c r="C153" s="311" t="s">
        <v>17</v>
      </c>
      <c r="D153" s="311" t="s">
        <v>1181</v>
      </c>
      <c r="E153" s="310" t="s">
        <v>1182</v>
      </c>
      <c r="F153" s="316">
        <v>0</v>
      </c>
      <c r="G153" s="316">
        <v>0</v>
      </c>
      <c r="H153" s="316">
        <v>0</v>
      </c>
      <c r="I153" s="316">
        <v>0</v>
      </c>
      <c r="J153" s="316">
        <v>0</v>
      </c>
      <c r="K153" s="316">
        <v>0</v>
      </c>
      <c r="L153" s="316">
        <v>0</v>
      </c>
      <c r="M153" s="316">
        <v>0</v>
      </c>
      <c r="N153" s="316">
        <v>0</v>
      </c>
      <c r="O153" s="317">
        <v>0</v>
      </c>
      <c r="P153" s="317">
        <v>25000</v>
      </c>
      <c r="Q153" s="317">
        <v>0</v>
      </c>
      <c r="R153" s="315">
        <f t="shared" si="12"/>
        <v>25000</v>
      </c>
      <c r="S153" s="319">
        <v>0</v>
      </c>
      <c r="T153" s="319">
        <v>0</v>
      </c>
      <c r="U153" s="319">
        <f t="shared" si="15"/>
        <v>0</v>
      </c>
      <c r="V153" s="317">
        <f t="shared" si="16"/>
        <v>25000</v>
      </c>
      <c r="W153" s="317">
        <v>0</v>
      </c>
    </row>
    <row r="154" spans="1:23" s="20" customFormat="1" x14ac:dyDescent="0.2">
      <c r="A154" s="310" t="str">
        <f t="shared" si="13"/>
        <v>2.6</v>
      </c>
      <c r="B154" s="310" t="str">
        <f t="shared" si="14"/>
        <v>0009-OTI2.6.6.1.3.99</v>
      </c>
      <c r="C154" s="311" t="s">
        <v>17</v>
      </c>
      <c r="D154" s="311" t="s">
        <v>1236</v>
      </c>
      <c r="E154" s="310" t="s">
        <v>1237</v>
      </c>
      <c r="F154" s="316">
        <v>0</v>
      </c>
      <c r="G154" s="316">
        <v>0</v>
      </c>
      <c r="H154" s="316">
        <v>0</v>
      </c>
      <c r="I154" s="316">
        <v>0</v>
      </c>
      <c r="J154" s="316">
        <v>34503</v>
      </c>
      <c r="K154" s="316">
        <v>0</v>
      </c>
      <c r="L154" s="316">
        <v>0</v>
      </c>
      <c r="M154" s="316">
        <v>0</v>
      </c>
      <c r="N154" s="316">
        <v>0</v>
      </c>
      <c r="O154" s="317">
        <v>0</v>
      </c>
      <c r="P154" s="317">
        <v>0</v>
      </c>
      <c r="Q154" s="317">
        <v>0</v>
      </c>
      <c r="R154" s="315">
        <f t="shared" si="12"/>
        <v>34503</v>
      </c>
      <c r="S154" s="319">
        <v>0</v>
      </c>
      <c r="T154" s="319">
        <v>0</v>
      </c>
      <c r="U154" s="319">
        <f t="shared" si="15"/>
        <v>0</v>
      </c>
      <c r="V154" s="317">
        <f t="shared" si="16"/>
        <v>34503</v>
      </c>
      <c r="W154" s="317">
        <v>0</v>
      </c>
    </row>
    <row r="155" spans="1:23" s="20" customFormat="1" x14ac:dyDescent="0.2">
      <c r="A155" s="310" t="str">
        <f t="shared" si="13"/>
        <v>2.1</v>
      </c>
      <c r="B155" s="310" t="str">
        <f t="shared" si="14"/>
        <v>0010-OA2.1.1.1.1.8</v>
      </c>
      <c r="C155" s="311" t="s">
        <v>18</v>
      </c>
      <c r="D155" s="311" t="s">
        <v>71</v>
      </c>
      <c r="E155" s="310" t="s">
        <v>72</v>
      </c>
      <c r="F155" s="316">
        <v>15087.5</v>
      </c>
      <c r="G155" s="316">
        <v>15087.5</v>
      </c>
      <c r="H155" s="316">
        <v>11567.08</v>
      </c>
      <c r="I155" s="316">
        <v>15087.5</v>
      </c>
      <c r="J155" s="316">
        <v>15087.5</v>
      </c>
      <c r="K155" s="316">
        <v>15087.5</v>
      </c>
      <c r="L155" s="316">
        <v>15087.5</v>
      </c>
      <c r="M155" s="316">
        <v>24140</v>
      </c>
      <c r="N155" s="316">
        <v>6035</v>
      </c>
      <c r="O155" s="317">
        <v>15189.709999999994</v>
      </c>
      <c r="P155" s="317">
        <v>15189.709999999994</v>
      </c>
      <c r="Q155" s="317">
        <v>15189.709999999994</v>
      </c>
      <c r="R155" s="315">
        <f t="shared" si="12"/>
        <v>177836.21</v>
      </c>
      <c r="S155" s="319">
        <v>0</v>
      </c>
      <c r="T155" s="319">
        <v>4440.7900000000063</v>
      </c>
      <c r="U155" s="319">
        <f t="shared" si="15"/>
        <v>4440.7900000000063</v>
      </c>
      <c r="V155" s="317">
        <f t="shared" si="16"/>
        <v>182277</v>
      </c>
      <c r="W155" s="317">
        <v>19630.5</v>
      </c>
    </row>
    <row r="156" spans="1:23" s="20" customFormat="1" x14ac:dyDescent="0.2">
      <c r="A156" s="310" t="str">
        <f t="shared" si="13"/>
        <v>2.1</v>
      </c>
      <c r="B156" s="310" t="str">
        <f t="shared" si="14"/>
        <v>0010-OA2.1.1.13.1.1</v>
      </c>
      <c r="C156" s="311" t="s">
        <v>18</v>
      </c>
      <c r="D156" s="311" t="s">
        <v>115</v>
      </c>
      <c r="E156" s="310" t="s">
        <v>116</v>
      </c>
      <c r="F156" s="316">
        <v>247707.65000000002</v>
      </c>
      <c r="G156" s="316">
        <v>246163.96000000005</v>
      </c>
      <c r="H156" s="316">
        <v>235573.33000000002</v>
      </c>
      <c r="I156" s="316">
        <v>239664.97000000006</v>
      </c>
      <c r="J156" s="316">
        <v>242946.66000000006</v>
      </c>
      <c r="K156" s="316">
        <v>242685.68000000005</v>
      </c>
      <c r="L156" s="316">
        <v>241337.48</v>
      </c>
      <c r="M156" s="316">
        <v>247738.25000000003</v>
      </c>
      <c r="N156" s="316">
        <v>254243.69000000006</v>
      </c>
      <c r="O156" s="317">
        <v>250246.65000000005</v>
      </c>
      <c r="P156" s="317">
        <v>250246.65000000005</v>
      </c>
      <c r="Q156" s="317">
        <v>250246.65000000005</v>
      </c>
      <c r="R156" s="315">
        <f t="shared" si="12"/>
        <v>2948801.62</v>
      </c>
      <c r="S156" s="319">
        <v>0</v>
      </c>
      <c r="T156" s="319">
        <v>59423.37999999999</v>
      </c>
      <c r="U156" s="319">
        <f t="shared" si="15"/>
        <v>59423.37999999999</v>
      </c>
      <c r="V156" s="317">
        <f t="shared" si="16"/>
        <v>3008225</v>
      </c>
      <c r="W156" s="317">
        <v>309670.03000000003</v>
      </c>
    </row>
    <row r="157" spans="1:23" s="20" customFormat="1" x14ac:dyDescent="0.2">
      <c r="A157" s="310" t="str">
        <f t="shared" si="13"/>
        <v>2.1</v>
      </c>
      <c r="B157" s="310" t="str">
        <f t="shared" si="14"/>
        <v>0010-OA2.1.1.13.1.2</v>
      </c>
      <c r="C157" s="311" t="s">
        <v>18</v>
      </c>
      <c r="D157" s="311" t="s">
        <v>120</v>
      </c>
      <c r="E157" s="310" t="s">
        <v>121</v>
      </c>
      <c r="F157" s="316">
        <v>13317.5</v>
      </c>
      <c r="G157" s="316">
        <v>13329.83</v>
      </c>
      <c r="H157" s="316">
        <v>13850</v>
      </c>
      <c r="I157" s="316">
        <v>20683.330000000002</v>
      </c>
      <c r="J157" s="316">
        <v>23683.33</v>
      </c>
      <c r="K157" s="316">
        <v>25850</v>
      </c>
      <c r="L157" s="316">
        <v>40145.83</v>
      </c>
      <c r="M157" s="316">
        <v>46335.59</v>
      </c>
      <c r="N157" s="316">
        <v>41301.490000000005</v>
      </c>
      <c r="O157" s="317">
        <v>47220.950000000004</v>
      </c>
      <c r="P157" s="317">
        <v>47220.950000000004</v>
      </c>
      <c r="Q157" s="317">
        <v>197220.95</v>
      </c>
      <c r="R157" s="315">
        <f t="shared" si="12"/>
        <v>530159.75</v>
      </c>
      <c r="S157" s="319">
        <v>0</v>
      </c>
      <c r="T157" s="319">
        <v>38338.25</v>
      </c>
      <c r="U157" s="319">
        <f t="shared" si="15"/>
        <v>38338.25</v>
      </c>
      <c r="V157" s="317">
        <f t="shared" si="16"/>
        <v>568498</v>
      </c>
      <c r="W157" s="317">
        <v>235559.19999999998</v>
      </c>
    </row>
    <row r="158" spans="1:23" s="20" customFormat="1" x14ac:dyDescent="0.2">
      <c r="A158" s="310" t="str">
        <f t="shared" si="13"/>
        <v>2.1</v>
      </c>
      <c r="B158" s="310" t="str">
        <f t="shared" si="14"/>
        <v>0010-OA2.1.1.9.1.2</v>
      </c>
      <c r="C158" s="311" t="s">
        <v>18</v>
      </c>
      <c r="D158" s="311" t="s">
        <v>226</v>
      </c>
      <c r="E158" s="310" t="s">
        <v>227</v>
      </c>
      <c r="F158" s="316">
        <v>0</v>
      </c>
      <c r="G158" s="316">
        <v>0</v>
      </c>
      <c r="H158" s="316">
        <v>0</v>
      </c>
      <c r="I158" s="316">
        <v>5029.17</v>
      </c>
      <c r="J158" s="316">
        <v>0</v>
      </c>
      <c r="K158" s="316">
        <v>0</v>
      </c>
      <c r="L158" s="316">
        <v>8717.2199999999993</v>
      </c>
      <c r="M158" s="316">
        <v>0</v>
      </c>
      <c r="N158" s="316">
        <v>2514.58</v>
      </c>
      <c r="O158" s="317">
        <v>0</v>
      </c>
      <c r="P158" s="317">
        <v>0</v>
      </c>
      <c r="Q158" s="317">
        <v>15190</v>
      </c>
      <c r="R158" s="315">
        <f t="shared" si="12"/>
        <v>31450.97</v>
      </c>
      <c r="S158" s="319">
        <v>0</v>
      </c>
      <c r="T158" s="319">
        <v>-1070.9699999999993</v>
      </c>
      <c r="U158" s="319">
        <f t="shared" si="15"/>
        <v>-1070.9699999999993</v>
      </c>
      <c r="V158" s="317">
        <f t="shared" si="16"/>
        <v>30380</v>
      </c>
      <c r="W158" s="317">
        <v>14119.03</v>
      </c>
    </row>
    <row r="159" spans="1:23" s="20" customFormat="1" x14ac:dyDescent="0.2">
      <c r="A159" s="310" t="str">
        <f t="shared" si="13"/>
        <v>2.1</v>
      </c>
      <c r="B159" s="310" t="str">
        <f t="shared" si="14"/>
        <v>0010-OA2.1.1.9.1.4</v>
      </c>
      <c r="C159" s="311" t="s">
        <v>18</v>
      </c>
      <c r="D159" s="311" t="s">
        <v>230</v>
      </c>
      <c r="E159" s="310" t="s">
        <v>231</v>
      </c>
      <c r="F159" s="316">
        <v>0</v>
      </c>
      <c r="G159" s="316">
        <v>0</v>
      </c>
      <c r="H159" s="316">
        <v>0</v>
      </c>
      <c r="I159" s="316">
        <v>0</v>
      </c>
      <c r="J159" s="316">
        <v>0</v>
      </c>
      <c r="K159" s="316">
        <v>0</v>
      </c>
      <c r="L159" s="316">
        <v>11453.34</v>
      </c>
      <c r="M159" s="316">
        <v>0</v>
      </c>
      <c r="N159" s="316">
        <v>0</v>
      </c>
      <c r="O159" s="317">
        <v>0</v>
      </c>
      <c r="P159" s="317">
        <v>0</v>
      </c>
      <c r="Q159" s="317">
        <v>12900</v>
      </c>
      <c r="R159" s="315">
        <f t="shared" si="12"/>
        <v>24353.34</v>
      </c>
      <c r="S159" s="319">
        <v>0</v>
      </c>
      <c r="T159" s="319">
        <v>1446.6599999999999</v>
      </c>
      <c r="U159" s="319">
        <f t="shared" si="15"/>
        <v>1446.6599999999999</v>
      </c>
      <c r="V159" s="317">
        <f t="shared" si="16"/>
        <v>25800</v>
      </c>
      <c r="W159" s="317">
        <v>14346.66</v>
      </c>
    </row>
    <row r="160" spans="1:23" s="20" customFormat="1" x14ac:dyDescent="0.2">
      <c r="A160" s="310" t="str">
        <f t="shared" si="13"/>
        <v>2.1</v>
      </c>
      <c r="B160" s="310" t="str">
        <f t="shared" si="14"/>
        <v>0010-OA2.1.1.9.3.14</v>
      </c>
      <c r="C160" s="311" t="s">
        <v>18</v>
      </c>
      <c r="D160" s="311" t="s">
        <v>238</v>
      </c>
      <c r="E160" s="310" t="s">
        <v>239</v>
      </c>
      <c r="F160" s="316">
        <v>49000</v>
      </c>
      <c r="G160" s="316">
        <v>0</v>
      </c>
      <c r="H160" s="316">
        <v>0</v>
      </c>
      <c r="I160" s="316">
        <v>0</v>
      </c>
      <c r="J160" s="316">
        <v>0</v>
      </c>
      <c r="K160" s="316">
        <v>0</v>
      </c>
      <c r="L160" s="316">
        <v>0</v>
      </c>
      <c r="M160" s="316">
        <v>0</v>
      </c>
      <c r="N160" s="316">
        <v>0</v>
      </c>
      <c r="O160" s="317">
        <v>0</v>
      </c>
      <c r="P160" s="317">
        <v>0</v>
      </c>
      <c r="Q160" s="317">
        <v>0</v>
      </c>
      <c r="R160" s="315">
        <f t="shared" si="12"/>
        <v>49000</v>
      </c>
      <c r="S160" s="319">
        <v>0</v>
      </c>
      <c r="T160" s="319">
        <v>0</v>
      </c>
      <c r="U160" s="319">
        <f t="shared" si="15"/>
        <v>0</v>
      </c>
      <c r="V160" s="317">
        <f t="shared" si="16"/>
        <v>49000</v>
      </c>
      <c r="W160" s="317">
        <v>0</v>
      </c>
    </row>
    <row r="161" spans="1:23" s="20" customFormat="1" x14ac:dyDescent="0.2">
      <c r="A161" s="310" t="str">
        <f t="shared" si="13"/>
        <v>2.1</v>
      </c>
      <c r="B161" s="310" t="str">
        <f t="shared" si="14"/>
        <v>0010-OA2.1.3.1.1.12</v>
      </c>
      <c r="C161" s="311" t="s">
        <v>18</v>
      </c>
      <c r="D161" s="311" t="s">
        <v>270</v>
      </c>
      <c r="E161" s="310" t="s">
        <v>271</v>
      </c>
      <c r="F161" s="316">
        <v>0</v>
      </c>
      <c r="G161" s="316">
        <v>0</v>
      </c>
      <c r="H161" s="316">
        <v>0</v>
      </c>
      <c r="I161" s="316">
        <v>0</v>
      </c>
      <c r="J161" s="316">
        <v>0</v>
      </c>
      <c r="K161" s="316">
        <v>0</v>
      </c>
      <c r="L161" s="316">
        <v>0</v>
      </c>
      <c r="M161" s="316">
        <v>0</v>
      </c>
      <c r="N161" s="316">
        <v>0</v>
      </c>
      <c r="O161" s="317">
        <v>0</v>
      </c>
      <c r="P161" s="317">
        <v>0</v>
      </c>
      <c r="Q161" s="317">
        <v>0</v>
      </c>
      <c r="R161" s="315">
        <f t="shared" si="12"/>
        <v>0</v>
      </c>
      <c r="S161" s="319">
        <v>0</v>
      </c>
      <c r="T161" s="319">
        <v>0</v>
      </c>
      <c r="U161" s="319">
        <f t="shared" si="15"/>
        <v>0</v>
      </c>
      <c r="V161" s="317">
        <f t="shared" si="16"/>
        <v>0</v>
      </c>
      <c r="W161" s="317">
        <v>0</v>
      </c>
    </row>
    <row r="162" spans="1:23" s="20" customFormat="1" x14ac:dyDescent="0.2">
      <c r="A162" s="310" t="str">
        <f t="shared" si="13"/>
        <v>2.1</v>
      </c>
      <c r="B162" s="310" t="str">
        <f t="shared" si="14"/>
        <v>0010-OA2.1.3.1.1.13</v>
      </c>
      <c r="C162" s="311" t="s">
        <v>18</v>
      </c>
      <c r="D162" s="311" t="s">
        <v>272</v>
      </c>
      <c r="E162" s="310" t="s">
        <v>273</v>
      </c>
      <c r="F162" s="316">
        <v>1357.88</v>
      </c>
      <c r="G162" s="316">
        <v>1357.88</v>
      </c>
      <c r="H162" s="316">
        <v>1041.03</v>
      </c>
      <c r="I162" s="316">
        <v>1889.71</v>
      </c>
      <c r="J162" s="316">
        <v>1357.88</v>
      </c>
      <c r="K162" s="316">
        <v>1357.88</v>
      </c>
      <c r="L162" s="316">
        <v>1357.88</v>
      </c>
      <c r="M162" s="316">
        <v>2172.61</v>
      </c>
      <c r="N162" s="316">
        <v>1093.8400000000001</v>
      </c>
      <c r="O162" s="317">
        <v>1357.88</v>
      </c>
      <c r="P162" s="317">
        <v>1357.88</v>
      </c>
      <c r="Q162" s="317">
        <v>1253.3399999999999</v>
      </c>
      <c r="R162" s="315">
        <f t="shared" si="12"/>
        <v>16955.690000000002</v>
      </c>
      <c r="S162" s="319">
        <v>0</v>
      </c>
      <c r="T162" s="319">
        <v>-550.68999999999994</v>
      </c>
      <c r="U162" s="319">
        <f t="shared" si="15"/>
        <v>-550.68999999999994</v>
      </c>
      <c r="V162" s="317">
        <f t="shared" si="16"/>
        <v>16405.000000000004</v>
      </c>
      <c r="W162" s="317">
        <v>702.65</v>
      </c>
    </row>
    <row r="163" spans="1:23" s="20" customFormat="1" x14ac:dyDescent="0.2">
      <c r="A163" s="310" t="str">
        <f t="shared" si="13"/>
        <v>2.1</v>
      </c>
      <c r="B163" s="310" t="str">
        <f t="shared" si="14"/>
        <v>0010-OA2.1.3.1.1.15</v>
      </c>
      <c r="C163" s="311" t="s">
        <v>18</v>
      </c>
      <c r="D163" s="311" t="s">
        <v>276</v>
      </c>
      <c r="E163" s="310" t="s">
        <v>277</v>
      </c>
      <c r="F163" s="316">
        <v>8233.8400000000038</v>
      </c>
      <c r="G163" s="316">
        <v>7800.4800000000041</v>
      </c>
      <c r="H163" s="316">
        <v>7676.0500000000038</v>
      </c>
      <c r="I163" s="316">
        <v>8017.1600000000044</v>
      </c>
      <c r="J163" s="316">
        <v>8450.5200000000041</v>
      </c>
      <c r="K163" s="316">
        <v>8450.5200000000041</v>
      </c>
      <c r="L163" s="316">
        <v>8883.8800000000047</v>
      </c>
      <c r="M163" s="316">
        <v>9317.2400000000052</v>
      </c>
      <c r="N163" s="316">
        <v>9501.2800000000061</v>
      </c>
      <c r="O163" s="317">
        <v>9317.2400000000052</v>
      </c>
      <c r="P163" s="317">
        <v>9317.2400000000052</v>
      </c>
      <c r="Q163" s="317">
        <v>9317.2400000000052</v>
      </c>
      <c r="R163" s="315">
        <f t="shared" si="12"/>
        <v>104282.69000000005</v>
      </c>
      <c r="S163" s="319">
        <v>0</v>
      </c>
      <c r="T163" s="319">
        <v>4646.3099999999995</v>
      </c>
      <c r="U163" s="319">
        <f t="shared" si="15"/>
        <v>4646.3099999999995</v>
      </c>
      <c r="V163" s="317">
        <f t="shared" si="16"/>
        <v>108929.00000000004</v>
      </c>
      <c r="W163" s="317">
        <v>13963.550000000005</v>
      </c>
    </row>
    <row r="164" spans="1:23" s="20" customFormat="1" x14ac:dyDescent="0.2">
      <c r="A164" s="310" t="str">
        <f t="shared" si="13"/>
        <v>2.1</v>
      </c>
      <c r="B164" s="310" t="str">
        <f t="shared" si="14"/>
        <v>0010-OA2.1.4.1.1.1</v>
      </c>
      <c r="C164" s="311" t="s">
        <v>18</v>
      </c>
      <c r="D164" s="311" t="s">
        <v>288</v>
      </c>
      <c r="E164" s="310" t="s">
        <v>289</v>
      </c>
      <c r="F164" s="316">
        <v>0</v>
      </c>
      <c r="G164" s="316">
        <v>0</v>
      </c>
      <c r="H164" s="316">
        <v>0</v>
      </c>
      <c r="I164" s="316">
        <v>4542.34</v>
      </c>
      <c r="J164" s="316">
        <v>1333.76</v>
      </c>
      <c r="K164" s="316">
        <v>0</v>
      </c>
      <c r="L164" s="316">
        <v>0</v>
      </c>
      <c r="M164" s="316">
        <v>0</v>
      </c>
      <c r="N164" s="316">
        <v>3419.83</v>
      </c>
      <c r="O164" s="317">
        <v>0</v>
      </c>
      <c r="P164" s="317">
        <v>4318.07</v>
      </c>
      <c r="Q164" s="317">
        <v>0</v>
      </c>
      <c r="R164" s="315">
        <f t="shared" si="12"/>
        <v>13614</v>
      </c>
      <c r="S164" s="319">
        <v>0</v>
      </c>
      <c r="T164" s="319">
        <v>0</v>
      </c>
      <c r="U164" s="319">
        <f t="shared" si="15"/>
        <v>0</v>
      </c>
      <c r="V164" s="317">
        <f t="shared" si="16"/>
        <v>13614</v>
      </c>
      <c r="W164" s="317">
        <v>0</v>
      </c>
    </row>
    <row r="165" spans="1:23" s="20" customFormat="1" x14ac:dyDescent="0.2">
      <c r="A165" s="310" t="str">
        <f t="shared" si="13"/>
        <v>2.1</v>
      </c>
      <c r="B165" s="310" t="str">
        <f t="shared" si="14"/>
        <v>0010-OA2.1.4.1.1.6</v>
      </c>
      <c r="C165" s="311" t="s">
        <v>18</v>
      </c>
      <c r="D165" s="311" t="s">
        <v>300</v>
      </c>
      <c r="E165" s="310" t="s">
        <v>301</v>
      </c>
      <c r="F165" s="316">
        <v>0</v>
      </c>
      <c r="G165" s="316">
        <v>0</v>
      </c>
      <c r="H165" s="316">
        <v>0</v>
      </c>
      <c r="I165" s="316">
        <v>5909.27</v>
      </c>
      <c r="J165" s="316">
        <v>0</v>
      </c>
      <c r="K165" s="316">
        <v>0</v>
      </c>
      <c r="L165" s="316">
        <v>0</v>
      </c>
      <c r="M165" s="316">
        <v>0</v>
      </c>
      <c r="N165" s="316">
        <v>6118.82</v>
      </c>
      <c r="O165" s="317">
        <v>0</v>
      </c>
      <c r="P165" s="317">
        <v>0</v>
      </c>
      <c r="Q165" s="317">
        <v>0</v>
      </c>
      <c r="R165" s="315">
        <f t="shared" si="12"/>
        <v>12028.09</v>
      </c>
      <c r="S165" s="319">
        <v>0</v>
      </c>
      <c r="T165" s="319">
        <v>0.91</v>
      </c>
      <c r="U165" s="319">
        <f t="shared" si="15"/>
        <v>0.91</v>
      </c>
      <c r="V165" s="317">
        <f t="shared" si="16"/>
        <v>12029</v>
      </c>
      <c r="W165" s="317">
        <v>0.91</v>
      </c>
    </row>
    <row r="166" spans="1:23" s="20" customFormat="1" x14ac:dyDescent="0.2">
      <c r="A166" s="310" t="str">
        <f t="shared" si="13"/>
        <v>2.1</v>
      </c>
      <c r="B166" s="310" t="str">
        <f t="shared" si="14"/>
        <v>0010-OA2.1.4.1.1.7</v>
      </c>
      <c r="C166" s="311" t="s">
        <v>18</v>
      </c>
      <c r="D166" s="311" t="s">
        <v>302</v>
      </c>
      <c r="E166" s="310" t="s">
        <v>303</v>
      </c>
      <c r="F166" s="316">
        <v>0</v>
      </c>
      <c r="G166" s="316">
        <v>0</v>
      </c>
      <c r="H166" s="316">
        <v>0</v>
      </c>
      <c r="I166" s="316">
        <v>0</v>
      </c>
      <c r="J166" s="316">
        <v>0</v>
      </c>
      <c r="K166" s="316">
        <v>0</v>
      </c>
      <c r="L166" s="316">
        <v>0</v>
      </c>
      <c r="M166" s="316">
        <v>0</v>
      </c>
      <c r="N166" s="316">
        <v>2069.4899999999998</v>
      </c>
      <c r="O166" s="317">
        <v>0</v>
      </c>
      <c r="P166" s="317">
        <v>0</v>
      </c>
      <c r="Q166" s="317">
        <v>0</v>
      </c>
      <c r="R166" s="315">
        <f t="shared" si="12"/>
        <v>2069.4899999999998</v>
      </c>
      <c r="S166" s="319">
        <v>0</v>
      </c>
      <c r="T166" s="319">
        <v>0.51</v>
      </c>
      <c r="U166" s="319">
        <f t="shared" si="15"/>
        <v>0.51</v>
      </c>
      <c r="V166" s="317">
        <f t="shared" si="16"/>
        <v>2070</v>
      </c>
      <c r="W166" s="317">
        <v>0.51</v>
      </c>
    </row>
    <row r="167" spans="1:23" s="20" customFormat="1" x14ac:dyDescent="0.2">
      <c r="A167" s="310" t="str">
        <f t="shared" si="13"/>
        <v>2.3</v>
      </c>
      <c r="B167" s="310" t="str">
        <f t="shared" si="14"/>
        <v>0010-OA2.3.1.1.1.1</v>
      </c>
      <c r="C167" s="311" t="s">
        <v>18</v>
      </c>
      <c r="D167" s="311" t="s">
        <v>394</v>
      </c>
      <c r="E167" s="310" t="s">
        <v>395</v>
      </c>
      <c r="F167" s="316">
        <v>0</v>
      </c>
      <c r="G167" s="316">
        <v>0</v>
      </c>
      <c r="H167" s="316">
        <v>0</v>
      </c>
      <c r="I167" s="316">
        <v>0</v>
      </c>
      <c r="J167" s="316">
        <v>2699</v>
      </c>
      <c r="K167" s="316">
        <v>0</v>
      </c>
      <c r="L167" s="316">
        <v>0</v>
      </c>
      <c r="M167" s="316">
        <v>0</v>
      </c>
      <c r="N167" s="316">
        <v>3930.9</v>
      </c>
      <c r="O167" s="317">
        <v>0</v>
      </c>
      <c r="P167" s="317">
        <v>0</v>
      </c>
      <c r="Q167" s="317">
        <v>0.1</v>
      </c>
      <c r="R167" s="315">
        <f t="shared" si="12"/>
        <v>6630</v>
      </c>
      <c r="S167" s="319">
        <v>0</v>
      </c>
      <c r="T167" s="319"/>
      <c r="U167" s="319">
        <f t="shared" si="15"/>
        <v>0</v>
      </c>
      <c r="V167" s="317">
        <f t="shared" si="16"/>
        <v>6630</v>
      </c>
      <c r="W167" s="317">
        <v>0.1</v>
      </c>
    </row>
    <row r="168" spans="1:23" s="20" customFormat="1" x14ac:dyDescent="0.2">
      <c r="A168" s="310" t="str">
        <f t="shared" si="13"/>
        <v>2.3</v>
      </c>
      <c r="B168" s="310" t="str">
        <f t="shared" si="14"/>
        <v>0010-OA2.3.1.11.1.5</v>
      </c>
      <c r="C168" s="311" t="s">
        <v>18</v>
      </c>
      <c r="D168" s="311" t="s">
        <v>429</v>
      </c>
      <c r="E168" s="310" t="s">
        <v>430</v>
      </c>
      <c r="F168" s="316">
        <v>200</v>
      </c>
      <c r="G168" s="316">
        <v>0</v>
      </c>
      <c r="H168" s="316">
        <v>0</v>
      </c>
      <c r="I168" s="316">
        <v>139.79</v>
      </c>
      <c r="J168" s="316">
        <v>0</v>
      </c>
      <c r="K168" s="316">
        <v>0</v>
      </c>
      <c r="L168" s="316">
        <v>46.9</v>
      </c>
      <c r="M168" s="316">
        <v>0</v>
      </c>
      <c r="N168" s="316">
        <v>0</v>
      </c>
      <c r="O168" s="317">
        <v>150</v>
      </c>
      <c r="P168" s="317">
        <v>150</v>
      </c>
      <c r="Q168" s="317">
        <v>1013.31</v>
      </c>
      <c r="R168" s="315">
        <f t="shared" si="12"/>
        <v>1700</v>
      </c>
      <c r="S168" s="319">
        <v>0</v>
      </c>
      <c r="T168" s="319"/>
      <c r="U168" s="319">
        <f t="shared" si="15"/>
        <v>0</v>
      </c>
      <c r="V168" s="317">
        <f t="shared" si="16"/>
        <v>1700</v>
      </c>
      <c r="W168" s="317">
        <v>1013.31</v>
      </c>
    </row>
    <row r="169" spans="1:23" s="20" customFormat="1" x14ac:dyDescent="0.2">
      <c r="A169" s="310" t="str">
        <f t="shared" si="13"/>
        <v>2.3</v>
      </c>
      <c r="B169" s="310" t="str">
        <f t="shared" si="14"/>
        <v>0010-OA2.3.1.2.1.1</v>
      </c>
      <c r="C169" s="311" t="s">
        <v>18</v>
      </c>
      <c r="D169" s="311" t="s">
        <v>433</v>
      </c>
      <c r="E169" s="310" t="s">
        <v>434</v>
      </c>
      <c r="F169" s="316">
        <v>0</v>
      </c>
      <c r="G169" s="316">
        <v>0</v>
      </c>
      <c r="H169" s="316">
        <v>0</v>
      </c>
      <c r="I169" s="316">
        <v>0</v>
      </c>
      <c r="J169" s="316">
        <v>0</v>
      </c>
      <c r="K169" s="316">
        <v>0</v>
      </c>
      <c r="L169" s="316">
        <v>0</v>
      </c>
      <c r="M169" s="316">
        <v>0</v>
      </c>
      <c r="N169" s="316">
        <v>0</v>
      </c>
      <c r="O169" s="317">
        <v>0</v>
      </c>
      <c r="P169" s="317">
        <v>0</v>
      </c>
      <c r="Q169" s="317">
        <v>0</v>
      </c>
      <c r="R169" s="315">
        <f t="shared" si="12"/>
        <v>0</v>
      </c>
      <c r="S169" s="319">
        <v>0</v>
      </c>
      <c r="T169" s="319"/>
      <c r="U169" s="319">
        <f t="shared" si="15"/>
        <v>0</v>
      </c>
      <c r="V169" s="317">
        <f t="shared" si="16"/>
        <v>0</v>
      </c>
      <c r="W169" s="317">
        <v>0</v>
      </c>
    </row>
    <row r="170" spans="1:23" s="20" customFormat="1" x14ac:dyDescent="0.2">
      <c r="A170" s="310" t="str">
        <f t="shared" si="13"/>
        <v>2.3</v>
      </c>
      <c r="B170" s="310" t="str">
        <f t="shared" si="14"/>
        <v>0010-OA2.3.1.3.1.1</v>
      </c>
      <c r="C170" s="311" t="s">
        <v>18</v>
      </c>
      <c r="D170" s="311" t="s">
        <v>444</v>
      </c>
      <c r="E170" s="310" t="s">
        <v>445</v>
      </c>
      <c r="F170" s="316">
        <v>0</v>
      </c>
      <c r="G170" s="316">
        <v>0</v>
      </c>
      <c r="H170" s="316">
        <v>0</v>
      </c>
      <c r="I170" s="316">
        <v>12585.6</v>
      </c>
      <c r="J170" s="316">
        <v>0</v>
      </c>
      <c r="K170" s="316">
        <v>0</v>
      </c>
      <c r="L170" s="316">
        <v>0</v>
      </c>
      <c r="M170" s="316">
        <v>0</v>
      </c>
      <c r="N170" s="316">
        <v>0</v>
      </c>
      <c r="O170" s="317">
        <v>0</v>
      </c>
      <c r="P170" s="317">
        <v>0</v>
      </c>
      <c r="Q170" s="317">
        <v>2414.4</v>
      </c>
      <c r="R170" s="315">
        <f t="shared" si="12"/>
        <v>15000</v>
      </c>
      <c r="S170" s="319">
        <v>0</v>
      </c>
      <c r="T170" s="319"/>
      <c r="U170" s="319">
        <f t="shared" si="15"/>
        <v>0</v>
      </c>
      <c r="V170" s="317">
        <f t="shared" si="16"/>
        <v>15000</v>
      </c>
      <c r="W170" s="317">
        <v>2414.4</v>
      </c>
    </row>
    <row r="171" spans="1:23" s="20" customFormat="1" x14ac:dyDescent="0.2">
      <c r="A171" s="310" t="str">
        <f t="shared" si="13"/>
        <v>2.3</v>
      </c>
      <c r="B171" s="310" t="str">
        <f t="shared" si="14"/>
        <v>0010-OA2.3.1.5.1.2</v>
      </c>
      <c r="C171" s="311" t="s">
        <v>18</v>
      </c>
      <c r="D171" s="311" t="s">
        <v>464</v>
      </c>
      <c r="E171" s="310" t="s">
        <v>465</v>
      </c>
      <c r="F171" s="316">
        <v>150</v>
      </c>
      <c r="G171" s="316">
        <v>0</v>
      </c>
      <c r="H171" s="316">
        <v>3440</v>
      </c>
      <c r="I171" s="316">
        <v>0</v>
      </c>
      <c r="J171" s="316">
        <v>594.4</v>
      </c>
      <c r="K171" s="316">
        <v>1327.3999999999999</v>
      </c>
      <c r="L171" s="316">
        <v>14832.609999999999</v>
      </c>
      <c r="M171" s="316">
        <v>218.9</v>
      </c>
      <c r="N171" s="316">
        <v>3750</v>
      </c>
      <c r="O171" s="317">
        <v>80</v>
      </c>
      <c r="P171" s="317">
        <v>80</v>
      </c>
      <c r="Q171" s="317">
        <v>5234.6899999999996</v>
      </c>
      <c r="R171" s="315">
        <f t="shared" si="12"/>
        <v>29707.999999999996</v>
      </c>
      <c r="S171" s="319">
        <v>0</v>
      </c>
      <c r="T171" s="319">
        <v>0</v>
      </c>
      <c r="U171" s="319">
        <f t="shared" si="15"/>
        <v>0</v>
      </c>
      <c r="V171" s="317">
        <f t="shared" si="16"/>
        <v>29707.999999999996</v>
      </c>
      <c r="W171" s="317">
        <v>5234.6899999999996</v>
      </c>
    </row>
    <row r="172" spans="1:23" s="20" customFormat="1" x14ac:dyDescent="0.2">
      <c r="A172" s="310" t="str">
        <f t="shared" si="13"/>
        <v>2.3</v>
      </c>
      <c r="B172" s="310" t="str">
        <f t="shared" si="14"/>
        <v>0010-OA2.3.1.5.3.1</v>
      </c>
      <c r="C172" s="311" t="s">
        <v>18</v>
      </c>
      <c r="D172" s="311" t="s">
        <v>468</v>
      </c>
      <c r="E172" s="310" t="s">
        <v>469</v>
      </c>
      <c r="F172" s="316">
        <v>0</v>
      </c>
      <c r="G172" s="316">
        <v>1996.67</v>
      </c>
      <c r="H172" s="316">
        <v>0</v>
      </c>
      <c r="I172" s="316">
        <v>0</v>
      </c>
      <c r="J172" s="316">
        <v>8668.19</v>
      </c>
      <c r="K172" s="316">
        <v>19774.550000000003</v>
      </c>
      <c r="L172" s="316">
        <v>0</v>
      </c>
      <c r="M172" s="316">
        <v>0</v>
      </c>
      <c r="N172" s="316">
        <v>0</v>
      </c>
      <c r="O172" s="317">
        <v>0</v>
      </c>
      <c r="P172" s="317">
        <v>0</v>
      </c>
      <c r="Q172" s="317">
        <v>3.4924285685633549E-12</v>
      </c>
      <c r="R172" s="315">
        <f t="shared" si="12"/>
        <v>30439.410000000007</v>
      </c>
      <c r="S172" s="319">
        <v>0</v>
      </c>
      <c r="T172" s="319">
        <v>0.58999999999650754</v>
      </c>
      <c r="U172" s="319">
        <f t="shared" si="15"/>
        <v>0.58999999999650754</v>
      </c>
      <c r="V172" s="317">
        <f t="shared" si="16"/>
        <v>30440.000000000004</v>
      </c>
      <c r="W172" s="317">
        <v>0.59</v>
      </c>
    </row>
    <row r="173" spans="1:23" s="20" customFormat="1" x14ac:dyDescent="0.2">
      <c r="A173" s="310" t="str">
        <f t="shared" si="13"/>
        <v>2.3</v>
      </c>
      <c r="B173" s="310" t="str">
        <f t="shared" si="14"/>
        <v>0010-OA2.3.1.5.4.1</v>
      </c>
      <c r="C173" s="311" t="s">
        <v>18</v>
      </c>
      <c r="D173" s="311" t="s">
        <v>472</v>
      </c>
      <c r="E173" s="310" t="s">
        <v>473</v>
      </c>
      <c r="F173" s="316">
        <v>150</v>
      </c>
      <c r="G173" s="316">
        <v>0</v>
      </c>
      <c r="H173" s="316">
        <v>0</v>
      </c>
      <c r="I173" s="316">
        <v>0</v>
      </c>
      <c r="J173" s="316">
        <v>255</v>
      </c>
      <c r="K173" s="316">
        <v>0</v>
      </c>
      <c r="L173" s="316">
        <v>0</v>
      </c>
      <c r="M173" s="316">
        <v>0</v>
      </c>
      <c r="N173" s="316">
        <v>0</v>
      </c>
      <c r="O173" s="317">
        <v>90</v>
      </c>
      <c r="P173" s="317">
        <v>90</v>
      </c>
      <c r="Q173" s="317">
        <v>415</v>
      </c>
      <c r="R173" s="315">
        <f t="shared" si="12"/>
        <v>1000</v>
      </c>
      <c r="S173" s="319">
        <v>0</v>
      </c>
      <c r="T173" s="319"/>
      <c r="U173" s="319">
        <f t="shared" si="15"/>
        <v>0</v>
      </c>
      <c r="V173" s="317">
        <f t="shared" si="16"/>
        <v>1000</v>
      </c>
      <c r="W173" s="317">
        <v>415</v>
      </c>
    </row>
    <row r="174" spans="1:23" s="20" customFormat="1" x14ac:dyDescent="0.2">
      <c r="A174" s="310" t="str">
        <f t="shared" si="13"/>
        <v>2.3</v>
      </c>
      <c r="B174" s="310" t="str">
        <f t="shared" si="14"/>
        <v>0010-OA2.3.1.5.99.99</v>
      </c>
      <c r="C174" s="311" t="s">
        <v>18</v>
      </c>
      <c r="D174" s="311" t="s">
        <v>474</v>
      </c>
      <c r="E174" s="310" t="s">
        <v>475</v>
      </c>
      <c r="F174" s="316">
        <v>0</v>
      </c>
      <c r="G174" s="316">
        <v>0</v>
      </c>
      <c r="H174" s="316">
        <v>0</v>
      </c>
      <c r="I174" s="316">
        <v>0</v>
      </c>
      <c r="J174" s="316">
        <v>0</v>
      </c>
      <c r="K174" s="316">
        <v>0</v>
      </c>
      <c r="L174" s="316">
        <v>0</v>
      </c>
      <c r="M174" s="316">
        <v>0</v>
      </c>
      <c r="N174" s="316">
        <v>0</v>
      </c>
      <c r="O174" s="317">
        <v>0</v>
      </c>
      <c r="P174" s="317">
        <v>0</v>
      </c>
      <c r="Q174" s="317">
        <v>0</v>
      </c>
      <c r="R174" s="315">
        <f t="shared" si="12"/>
        <v>0</v>
      </c>
      <c r="S174" s="319">
        <v>0</v>
      </c>
      <c r="T174" s="319"/>
      <c r="U174" s="319">
        <f t="shared" si="15"/>
        <v>0</v>
      </c>
      <c r="V174" s="317">
        <f t="shared" si="16"/>
        <v>0</v>
      </c>
      <c r="W174" s="317">
        <v>0</v>
      </c>
    </row>
    <row r="175" spans="1:23" s="20" customFormat="1" x14ac:dyDescent="0.2">
      <c r="A175" s="310" t="str">
        <f t="shared" si="13"/>
        <v>2.3</v>
      </c>
      <c r="B175" s="310" t="str">
        <f t="shared" si="14"/>
        <v>0010-OA2.3.1.6.1.1</v>
      </c>
      <c r="C175" s="311" t="s">
        <v>18</v>
      </c>
      <c r="D175" s="311" t="s">
        <v>476</v>
      </c>
      <c r="E175" s="310" t="s">
        <v>477</v>
      </c>
      <c r="F175" s="316">
        <v>0</v>
      </c>
      <c r="G175" s="316">
        <v>0</v>
      </c>
      <c r="H175" s="316">
        <v>0</v>
      </c>
      <c r="I175" s="316">
        <v>0</v>
      </c>
      <c r="J175" s="316">
        <v>0</v>
      </c>
      <c r="K175" s="316">
        <v>0</v>
      </c>
      <c r="L175" s="316">
        <v>0</v>
      </c>
      <c r="M175" s="316">
        <v>0</v>
      </c>
      <c r="N175" s="316">
        <v>999</v>
      </c>
      <c r="O175" s="317">
        <v>0</v>
      </c>
      <c r="P175" s="317">
        <v>0</v>
      </c>
      <c r="Q175" s="317">
        <v>0</v>
      </c>
      <c r="R175" s="315">
        <f t="shared" si="12"/>
        <v>999</v>
      </c>
      <c r="S175" s="319">
        <v>0</v>
      </c>
      <c r="T175" s="319">
        <v>1</v>
      </c>
      <c r="U175" s="319">
        <f t="shared" si="15"/>
        <v>1</v>
      </c>
      <c r="V175" s="317">
        <f t="shared" si="16"/>
        <v>1000</v>
      </c>
      <c r="W175" s="317">
        <v>1</v>
      </c>
    </row>
    <row r="176" spans="1:23" s="20" customFormat="1" x14ac:dyDescent="0.2">
      <c r="A176" s="310" t="str">
        <f t="shared" si="13"/>
        <v>2.3</v>
      </c>
      <c r="B176" s="310" t="str">
        <f t="shared" si="14"/>
        <v>0010-OA2.3.1.6.1.4</v>
      </c>
      <c r="C176" s="311" t="s">
        <v>18</v>
      </c>
      <c r="D176" s="311" t="s">
        <v>485</v>
      </c>
      <c r="E176" s="310" t="s">
        <v>486</v>
      </c>
      <c r="F176" s="316">
        <v>0</v>
      </c>
      <c r="G176" s="316">
        <v>0</v>
      </c>
      <c r="H176" s="316">
        <v>0</v>
      </c>
      <c r="I176" s="316">
        <v>0</v>
      </c>
      <c r="J176" s="316">
        <v>0</v>
      </c>
      <c r="K176" s="316">
        <v>0</v>
      </c>
      <c r="L176" s="316">
        <v>0</v>
      </c>
      <c r="M176" s="316">
        <v>0</v>
      </c>
      <c r="N176" s="316">
        <v>0</v>
      </c>
      <c r="O176" s="317">
        <v>0</v>
      </c>
      <c r="P176" s="317">
        <v>0</v>
      </c>
      <c r="Q176" s="317">
        <v>2000</v>
      </c>
      <c r="R176" s="315">
        <f t="shared" si="12"/>
        <v>2000</v>
      </c>
      <c r="S176" s="319">
        <v>0</v>
      </c>
      <c r="T176" s="319"/>
      <c r="U176" s="319">
        <f t="shared" si="15"/>
        <v>0</v>
      </c>
      <c r="V176" s="317">
        <f t="shared" si="16"/>
        <v>2000</v>
      </c>
      <c r="W176" s="317">
        <v>2000</v>
      </c>
    </row>
    <row r="177" spans="1:23" s="20" customFormat="1" x14ac:dyDescent="0.2">
      <c r="A177" s="310" t="str">
        <f t="shared" si="13"/>
        <v>2.3</v>
      </c>
      <c r="B177" s="310" t="str">
        <f t="shared" si="14"/>
        <v>0010-OA2.3.1.7.1.1</v>
      </c>
      <c r="C177" s="311" t="s">
        <v>18</v>
      </c>
      <c r="D177" s="311" t="s">
        <v>489</v>
      </c>
      <c r="E177" s="310" t="s">
        <v>490</v>
      </c>
      <c r="F177" s="316">
        <v>0</v>
      </c>
      <c r="G177" s="316">
        <v>0</v>
      </c>
      <c r="H177" s="316">
        <v>500</v>
      </c>
      <c r="I177" s="316">
        <v>0</v>
      </c>
      <c r="J177" s="316">
        <v>4245</v>
      </c>
      <c r="K177" s="316">
        <v>0</v>
      </c>
      <c r="L177" s="316">
        <v>0</v>
      </c>
      <c r="M177" s="316">
        <v>0</v>
      </c>
      <c r="N177" s="316">
        <v>0</v>
      </c>
      <c r="O177" s="317">
        <v>0</v>
      </c>
      <c r="P177" s="317">
        <v>0</v>
      </c>
      <c r="Q177" s="317">
        <v>0</v>
      </c>
      <c r="R177" s="315">
        <f t="shared" si="12"/>
        <v>4745</v>
      </c>
      <c r="S177" s="319">
        <v>0</v>
      </c>
      <c r="T177" s="319"/>
      <c r="U177" s="319">
        <f t="shared" si="15"/>
        <v>0</v>
      </c>
      <c r="V177" s="317">
        <f t="shared" si="16"/>
        <v>4745</v>
      </c>
      <c r="W177" s="317">
        <v>0</v>
      </c>
    </row>
    <row r="178" spans="1:23" s="20" customFormat="1" x14ac:dyDescent="0.2">
      <c r="A178" s="310" t="str">
        <f t="shared" si="13"/>
        <v>2.3</v>
      </c>
      <c r="B178" s="310" t="str">
        <f t="shared" si="14"/>
        <v>0010-OA2.3.1.8.1.2</v>
      </c>
      <c r="C178" s="311" t="s">
        <v>18</v>
      </c>
      <c r="D178" s="311" t="s">
        <v>499</v>
      </c>
      <c r="E178" s="310" t="s">
        <v>500</v>
      </c>
      <c r="F178" s="316">
        <v>0</v>
      </c>
      <c r="G178" s="316">
        <v>0</v>
      </c>
      <c r="H178" s="316">
        <v>0</v>
      </c>
      <c r="I178" s="316">
        <v>0</v>
      </c>
      <c r="J178" s="316">
        <v>0</v>
      </c>
      <c r="K178" s="316">
        <v>0</v>
      </c>
      <c r="L178" s="316">
        <v>0</v>
      </c>
      <c r="M178" s="316">
        <v>0</v>
      </c>
      <c r="N178" s="316">
        <v>0</v>
      </c>
      <c r="O178" s="317">
        <v>1413.5</v>
      </c>
      <c r="P178" s="317">
        <v>0</v>
      </c>
      <c r="Q178" s="317">
        <v>198.5</v>
      </c>
      <c r="R178" s="315">
        <f t="shared" si="12"/>
        <v>1612</v>
      </c>
      <c r="S178" s="319">
        <v>0</v>
      </c>
      <c r="T178" s="319"/>
      <c r="U178" s="319">
        <f t="shared" si="15"/>
        <v>0</v>
      </c>
      <c r="V178" s="317">
        <f t="shared" si="16"/>
        <v>1612</v>
      </c>
      <c r="W178" s="317">
        <v>198.5</v>
      </c>
    </row>
    <row r="179" spans="1:23" s="20" customFormat="1" x14ac:dyDescent="0.2">
      <c r="A179" s="310" t="str">
        <f t="shared" si="13"/>
        <v>2.3</v>
      </c>
      <c r="B179" s="310" t="str">
        <f t="shared" si="14"/>
        <v>0010-OA2.3.1.8.2.1</v>
      </c>
      <c r="C179" s="311" t="s">
        <v>18</v>
      </c>
      <c r="D179" s="311" t="s">
        <v>503</v>
      </c>
      <c r="E179" s="310" t="s">
        <v>504</v>
      </c>
      <c r="F179" s="316">
        <v>0</v>
      </c>
      <c r="G179" s="316">
        <v>0</v>
      </c>
      <c r="H179" s="316">
        <v>0</v>
      </c>
      <c r="I179" s="316">
        <v>0</v>
      </c>
      <c r="J179" s="316">
        <v>0</v>
      </c>
      <c r="K179" s="316">
        <v>0</v>
      </c>
      <c r="L179" s="316">
        <v>0</v>
      </c>
      <c r="M179" s="316">
        <v>0</v>
      </c>
      <c r="N179" s="316">
        <v>0</v>
      </c>
      <c r="O179" s="317">
        <v>0</v>
      </c>
      <c r="P179" s="317">
        <v>359</v>
      </c>
      <c r="Q179" s="317">
        <v>29</v>
      </c>
      <c r="R179" s="315">
        <f t="shared" si="12"/>
        <v>388</v>
      </c>
      <c r="S179" s="319">
        <v>0</v>
      </c>
      <c r="T179" s="319"/>
      <c r="U179" s="319">
        <f t="shared" si="15"/>
        <v>0</v>
      </c>
      <c r="V179" s="317">
        <f t="shared" si="16"/>
        <v>388</v>
      </c>
      <c r="W179" s="317">
        <v>29</v>
      </c>
    </row>
    <row r="180" spans="1:23" s="20" customFormat="1" x14ac:dyDescent="0.2">
      <c r="A180" s="310" t="str">
        <f t="shared" si="13"/>
        <v>2.3</v>
      </c>
      <c r="B180" s="310" t="str">
        <f t="shared" si="14"/>
        <v>0010-OA2.3.1.99.1.4</v>
      </c>
      <c r="C180" s="311" t="s">
        <v>18</v>
      </c>
      <c r="D180" s="311" t="s">
        <v>523</v>
      </c>
      <c r="E180" s="310" t="s">
        <v>524</v>
      </c>
      <c r="F180" s="316">
        <v>0</v>
      </c>
      <c r="G180" s="316">
        <v>0</v>
      </c>
      <c r="H180" s="316">
        <v>0</v>
      </c>
      <c r="I180" s="316">
        <v>0</v>
      </c>
      <c r="J180" s="316">
        <v>0</v>
      </c>
      <c r="K180" s="316">
        <v>0</v>
      </c>
      <c r="L180" s="316">
        <v>1580</v>
      </c>
      <c r="M180" s="316">
        <v>0</v>
      </c>
      <c r="N180" s="316">
        <v>0</v>
      </c>
      <c r="O180" s="317">
        <v>0</v>
      </c>
      <c r="P180" s="317">
        <v>0</v>
      </c>
      <c r="Q180" s="317">
        <v>220</v>
      </c>
      <c r="R180" s="315">
        <f t="shared" si="12"/>
        <v>1800</v>
      </c>
      <c r="S180" s="319">
        <v>0</v>
      </c>
      <c r="T180" s="319"/>
      <c r="U180" s="319">
        <f t="shared" si="15"/>
        <v>0</v>
      </c>
      <c r="V180" s="317">
        <f t="shared" si="16"/>
        <v>1800</v>
      </c>
      <c r="W180" s="317">
        <v>220</v>
      </c>
    </row>
    <row r="181" spans="1:23" s="20" customFormat="1" x14ac:dyDescent="0.2">
      <c r="A181" s="310" t="str">
        <f t="shared" si="13"/>
        <v>2.3</v>
      </c>
      <c r="B181" s="310" t="str">
        <f t="shared" si="14"/>
        <v>0010-OA2.3.1.99.1.99</v>
      </c>
      <c r="C181" s="311" t="s">
        <v>18</v>
      </c>
      <c r="D181" s="311" t="s">
        <v>527</v>
      </c>
      <c r="E181" s="310" t="s">
        <v>528</v>
      </c>
      <c r="F181" s="316">
        <v>200</v>
      </c>
      <c r="G181" s="316">
        <v>0</v>
      </c>
      <c r="H181" s="316">
        <v>0</v>
      </c>
      <c r="I181" s="316">
        <v>633.9</v>
      </c>
      <c r="J181" s="316">
        <v>148</v>
      </c>
      <c r="K181" s="316">
        <v>675.53</v>
      </c>
      <c r="L181" s="316">
        <v>544</v>
      </c>
      <c r="M181" s="316">
        <v>253</v>
      </c>
      <c r="N181" s="316">
        <v>76.900000000000006</v>
      </c>
      <c r="O181" s="317">
        <v>170</v>
      </c>
      <c r="P181" s="317">
        <v>170</v>
      </c>
      <c r="Q181" s="317">
        <v>428.67</v>
      </c>
      <c r="R181" s="315">
        <f t="shared" si="12"/>
        <v>3300</v>
      </c>
      <c r="S181" s="319">
        <v>0</v>
      </c>
      <c r="T181" s="319"/>
      <c r="U181" s="319">
        <f t="shared" si="15"/>
        <v>0</v>
      </c>
      <c r="V181" s="317">
        <f t="shared" si="16"/>
        <v>3300</v>
      </c>
      <c r="W181" s="317">
        <v>428.67</v>
      </c>
    </row>
    <row r="182" spans="1:23" s="20" customFormat="1" x14ac:dyDescent="0.2">
      <c r="A182" s="310" t="str">
        <f t="shared" si="13"/>
        <v>2.3</v>
      </c>
      <c r="B182" s="310" t="str">
        <f t="shared" si="14"/>
        <v>0010-OA2.3.2.1.2.99</v>
      </c>
      <c r="C182" s="311" t="s">
        <v>18</v>
      </c>
      <c r="D182" s="311" t="s">
        <v>547</v>
      </c>
      <c r="E182" s="310" t="s">
        <v>548</v>
      </c>
      <c r="F182" s="316">
        <v>700</v>
      </c>
      <c r="G182" s="316">
        <v>0</v>
      </c>
      <c r="H182" s="316">
        <v>977.5</v>
      </c>
      <c r="I182" s="316">
        <v>1173.5</v>
      </c>
      <c r="J182" s="316">
        <v>1690</v>
      </c>
      <c r="K182" s="316">
        <v>639</v>
      </c>
      <c r="L182" s="316">
        <v>2311.5</v>
      </c>
      <c r="M182" s="316">
        <v>671</v>
      </c>
      <c r="N182" s="316">
        <v>506.5</v>
      </c>
      <c r="O182" s="317">
        <v>1200</v>
      </c>
      <c r="P182" s="317">
        <v>1200</v>
      </c>
      <c r="Q182" s="317">
        <v>1731</v>
      </c>
      <c r="R182" s="315">
        <f t="shared" si="12"/>
        <v>12800</v>
      </c>
      <c r="S182" s="319">
        <v>0</v>
      </c>
      <c r="T182" s="319"/>
      <c r="U182" s="319">
        <f t="shared" si="15"/>
        <v>0</v>
      </c>
      <c r="V182" s="317">
        <f t="shared" si="16"/>
        <v>12800</v>
      </c>
      <c r="W182" s="317">
        <v>1731</v>
      </c>
    </row>
    <row r="183" spans="1:23" s="20" customFormat="1" x14ac:dyDescent="0.2">
      <c r="A183" s="310" t="str">
        <f t="shared" si="13"/>
        <v>2.3</v>
      </c>
      <c r="B183" s="310" t="str">
        <f t="shared" si="14"/>
        <v>0010-OA2.3.2.2.1.1</v>
      </c>
      <c r="C183" s="311" t="s">
        <v>18</v>
      </c>
      <c r="D183" s="311" t="s">
        <v>554</v>
      </c>
      <c r="E183" s="310" t="s">
        <v>555</v>
      </c>
      <c r="F183" s="316">
        <v>0</v>
      </c>
      <c r="G183" s="316">
        <v>26996.17</v>
      </c>
      <c r="H183" s="316">
        <v>21420.32</v>
      </c>
      <c r="I183" s="316">
        <v>15826.89</v>
      </c>
      <c r="J183" s="316">
        <v>16006.13</v>
      </c>
      <c r="K183" s="316">
        <v>9422.27</v>
      </c>
      <c r="L183" s="316">
        <v>15795.6</v>
      </c>
      <c r="M183" s="316">
        <v>8738.48</v>
      </c>
      <c r="N183" s="316">
        <v>14293.71</v>
      </c>
      <c r="O183" s="317">
        <v>12431.03</v>
      </c>
      <c r="P183" s="317">
        <v>12230</v>
      </c>
      <c r="Q183" s="317">
        <v>15839.399999999994</v>
      </c>
      <c r="R183" s="315">
        <f t="shared" si="12"/>
        <v>169000</v>
      </c>
      <c r="S183" s="319">
        <v>0</v>
      </c>
      <c r="T183" s="319"/>
      <c r="U183" s="319">
        <f t="shared" si="15"/>
        <v>0</v>
      </c>
      <c r="V183" s="317">
        <f t="shared" si="16"/>
        <v>169000</v>
      </c>
      <c r="W183" s="317">
        <v>15839.399999999994</v>
      </c>
    </row>
    <row r="184" spans="1:23" s="20" customFormat="1" x14ac:dyDescent="0.2">
      <c r="A184" s="310" t="str">
        <f t="shared" si="13"/>
        <v>2.3</v>
      </c>
      <c r="B184" s="310" t="str">
        <f t="shared" si="14"/>
        <v>0010-OA2.3.2.2.1.2</v>
      </c>
      <c r="C184" s="311" t="s">
        <v>18</v>
      </c>
      <c r="D184" s="311" t="s">
        <v>559</v>
      </c>
      <c r="E184" s="310" t="s">
        <v>560</v>
      </c>
      <c r="F184" s="316">
        <v>0</v>
      </c>
      <c r="G184" s="316">
        <v>2884.2</v>
      </c>
      <c r="H184" s="316">
        <v>7.4</v>
      </c>
      <c r="I184" s="316">
        <v>2915.1</v>
      </c>
      <c r="J184" s="316">
        <v>1386.7</v>
      </c>
      <c r="K184" s="316">
        <v>1332.7</v>
      </c>
      <c r="L184" s="316">
        <v>1498.5</v>
      </c>
      <c r="M184" s="316">
        <v>0</v>
      </c>
      <c r="N184" s="316">
        <v>2986.26</v>
      </c>
      <c r="O184" s="317">
        <v>1551.0800000000002</v>
      </c>
      <c r="P184" s="317">
        <v>438.05999999999949</v>
      </c>
      <c r="Q184" s="317">
        <v>0</v>
      </c>
      <c r="R184" s="315">
        <f t="shared" si="12"/>
        <v>15000</v>
      </c>
      <c r="S184" s="319">
        <v>0</v>
      </c>
      <c r="T184" s="319"/>
      <c r="U184" s="319">
        <f t="shared" si="15"/>
        <v>0</v>
      </c>
      <c r="V184" s="317">
        <f t="shared" si="16"/>
        <v>15000</v>
      </c>
      <c r="W184" s="317">
        <v>0</v>
      </c>
    </row>
    <row r="185" spans="1:23" s="20" customFormat="1" x14ac:dyDescent="0.2">
      <c r="A185" s="310" t="str">
        <f t="shared" si="13"/>
        <v>2.3</v>
      </c>
      <c r="B185" s="310" t="str">
        <f t="shared" si="14"/>
        <v>0010-OA2.3.2.2.3.99</v>
      </c>
      <c r="C185" s="311" t="s">
        <v>18</v>
      </c>
      <c r="D185" s="311" t="s">
        <v>572</v>
      </c>
      <c r="E185" s="310" t="s">
        <v>573</v>
      </c>
      <c r="F185" s="316">
        <v>0</v>
      </c>
      <c r="G185" s="316">
        <v>700</v>
      </c>
      <c r="H185" s="316">
        <v>1400</v>
      </c>
      <c r="I185" s="316">
        <v>0</v>
      </c>
      <c r="J185" s="316">
        <v>1400</v>
      </c>
      <c r="K185" s="316">
        <v>0</v>
      </c>
      <c r="L185" s="316">
        <v>0</v>
      </c>
      <c r="M185" s="316">
        <v>0</v>
      </c>
      <c r="N185" s="316">
        <v>375</v>
      </c>
      <c r="O185" s="317">
        <v>375</v>
      </c>
      <c r="P185" s="317">
        <v>375</v>
      </c>
      <c r="Q185" s="317">
        <v>1500</v>
      </c>
      <c r="R185" s="315">
        <f t="shared" si="12"/>
        <v>6125</v>
      </c>
      <c r="S185" s="319">
        <v>0</v>
      </c>
      <c r="T185" s="319"/>
      <c r="U185" s="319">
        <f t="shared" si="15"/>
        <v>0</v>
      </c>
      <c r="V185" s="317">
        <f t="shared" si="16"/>
        <v>6125</v>
      </c>
      <c r="W185" s="317">
        <v>1500</v>
      </c>
    </row>
    <row r="186" spans="1:23" s="20" customFormat="1" x14ac:dyDescent="0.2">
      <c r="A186" s="310" t="str">
        <f t="shared" si="13"/>
        <v>2.3</v>
      </c>
      <c r="B186" s="310" t="str">
        <f t="shared" si="14"/>
        <v>0010-OA2.3.2.2.5.1</v>
      </c>
      <c r="C186" s="311" t="s">
        <v>18</v>
      </c>
      <c r="D186" s="311" t="s">
        <v>579</v>
      </c>
      <c r="E186" s="310" t="s">
        <v>580</v>
      </c>
      <c r="F186" s="316">
        <v>9930.2900000000009</v>
      </c>
      <c r="G186" s="316">
        <v>4611.25</v>
      </c>
      <c r="H186" s="316">
        <v>7206.42</v>
      </c>
      <c r="I186" s="316">
        <v>15109.91</v>
      </c>
      <c r="J186" s="316">
        <v>6080.42</v>
      </c>
      <c r="K186" s="316">
        <v>6252</v>
      </c>
      <c r="L186" s="316">
        <v>3656.84</v>
      </c>
      <c r="M186" s="316">
        <v>11833.77</v>
      </c>
      <c r="N186" s="316">
        <v>15946.37</v>
      </c>
      <c r="O186" s="317">
        <v>5500</v>
      </c>
      <c r="P186" s="317">
        <v>2624.73</v>
      </c>
      <c r="Q186" s="317">
        <v>0</v>
      </c>
      <c r="R186" s="315">
        <f t="shared" si="12"/>
        <v>88751.999999999985</v>
      </c>
      <c r="S186" s="319">
        <v>0</v>
      </c>
      <c r="T186" s="319"/>
      <c r="U186" s="319">
        <f t="shared" si="15"/>
        <v>0</v>
      </c>
      <c r="V186" s="317">
        <f t="shared" si="16"/>
        <v>88751.999999999985</v>
      </c>
      <c r="W186" s="317">
        <v>0</v>
      </c>
    </row>
    <row r="187" spans="1:23" s="20" customFormat="1" x14ac:dyDescent="0.2">
      <c r="A187" s="310" t="str">
        <f t="shared" si="13"/>
        <v>2.3</v>
      </c>
      <c r="B187" s="310" t="str">
        <f t="shared" si="14"/>
        <v>0010-OA2.3.2.3.1.1</v>
      </c>
      <c r="C187" s="311" t="s">
        <v>18</v>
      </c>
      <c r="D187" s="311" t="s">
        <v>581</v>
      </c>
      <c r="E187" s="310" t="s">
        <v>582</v>
      </c>
      <c r="F187" s="316">
        <v>0</v>
      </c>
      <c r="G187" s="316">
        <v>44695.68</v>
      </c>
      <c r="H187" s="316">
        <v>33546.959999999999</v>
      </c>
      <c r="I187" s="316">
        <v>36244.1</v>
      </c>
      <c r="J187" s="316">
        <v>30573.88</v>
      </c>
      <c r="K187" s="316">
        <v>34372.46</v>
      </c>
      <c r="L187" s="316">
        <v>33546.959999999999</v>
      </c>
      <c r="M187" s="316">
        <v>2697.14</v>
      </c>
      <c r="N187" s="316">
        <v>67183.679999999993</v>
      </c>
      <c r="O187" s="317">
        <v>33770.959999999999</v>
      </c>
      <c r="P187" s="317">
        <v>33770.959999999999</v>
      </c>
      <c r="Q187" s="317">
        <v>64096.220000000008</v>
      </c>
      <c r="R187" s="315">
        <f t="shared" si="12"/>
        <v>414499.00000000006</v>
      </c>
      <c r="S187" s="319">
        <v>0</v>
      </c>
      <c r="T187" s="319">
        <v>0</v>
      </c>
      <c r="U187" s="319">
        <f t="shared" si="15"/>
        <v>0</v>
      </c>
      <c r="V187" s="317">
        <f t="shared" si="16"/>
        <v>414499.00000000006</v>
      </c>
      <c r="W187" s="317">
        <v>64096.220000000008</v>
      </c>
    </row>
    <row r="188" spans="1:23" s="20" customFormat="1" x14ac:dyDescent="0.2">
      <c r="A188" s="310" t="str">
        <f t="shared" si="13"/>
        <v>2.3</v>
      </c>
      <c r="B188" s="310" t="str">
        <f t="shared" si="14"/>
        <v>0010-OA2.3.2.3.1.2</v>
      </c>
      <c r="C188" s="311" t="s">
        <v>18</v>
      </c>
      <c r="D188" s="311" t="s">
        <v>586</v>
      </c>
      <c r="E188" s="310" t="s">
        <v>587</v>
      </c>
      <c r="F188" s="316">
        <v>0</v>
      </c>
      <c r="G188" s="316">
        <v>0</v>
      </c>
      <c r="H188" s="316">
        <v>41665.839999999997</v>
      </c>
      <c r="I188" s="316">
        <v>41665.839999999997</v>
      </c>
      <c r="J188" s="316">
        <v>20832.919999999998</v>
      </c>
      <c r="K188" s="316">
        <v>30465.01</v>
      </c>
      <c r="L188" s="316">
        <v>0</v>
      </c>
      <c r="M188" s="316">
        <v>45493.16</v>
      </c>
      <c r="N188" s="316">
        <v>22746.58</v>
      </c>
      <c r="O188" s="317">
        <v>22746.58</v>
      </c>
      <c r="P188" s="317">
        <v>22746.58</v>
      </c>
      <c r="Q188" s="317">
        <v>22747.49</v>
      </c>
      <c r="R188" s="315">
        <f t="shared" si="12"/>
        <v>271110</v>
      </c>
      <c r="S188" s="319">
        <v>0</v>
      </c>
      <c r="T188" s="319"/>
      <c r="U188" s="319">
        <f t="shared" si="15"/>
        <v>0</v>
      </c>
      <c r="V188" s="317">
        <f t="shared" si="16"/>
        <v>271110</v>
      </c>
      <c r="W188" s="317">
        <v>22747.49</v>
      </c>
    </row>
    <row r="189" spans="1:23" s="20" customFormat="1" x14ac:dyDescent="0.2">
      <c r="A189" s="310" t="str">
        <f t="shared" si="13"/>
        <v>2.3</v>
      </c>
      <c r="B189" s="310" t="str">
        <f t="shared" si="14"/>
        <v>0010-OA2.3.2.4.2.1</v>
      </c>
      <c r="C189" s="311" t="s">
        <v>18</v>
      </c>
      <c r="D189" s="311" t="s">
        <v>588</v>
      </c>
      <c r="E189" s="310" t="s">
        <v>589</v>
      </c>
      <c r="F189" s="316">
        <v>0</v>
      </c>
      <c r="G189" s="316">
        <v>0</v>
      </c>
      <c r="H189" s="316">
        <v>0</v>
      </c>
      <c r="I189" s="316">
        <v>28084</v>
      </c>
      <c r="J189" s="316">
        <v>29576.7</v>
      </c>
      <c r="K189" s="316">
        <v>41650</v>
      </c>
      <c r="L189" s="316">
        <v>72913</v>
      </c>
      <c r="M189" s="316">
        <v>0</v>
      </c>
      <c r="N189" s="316">
        <v>0</v>
      </c>
      <c r="O189" s="317">
        <v>0</v>
      </c>
      <c r="P189" s="317">
        <v>0</v>
      </c>
      <c r="Q189" s="317">
        <v>82.3</v>
      </c>
      <c r="R189" s="315">
        <f t="shared" si="12"/>
        <v>172306</v>
      </c>
      <c r="S189" s="319">
        <v>0</v>
      </c>
      <c r="T189" s="319">
        <v>0</v>
      </c>
      <c r="U189" s="319">
        <f t="shared" si="15"/>
        <v>0</v>
      </c>
      <c r="V189" s="317">
        <f t="shared" si="16"/>
        <v>172306</v>
      </c>
      <c r="W189" s="317">
        <v>82.3</v>
      </c>
    </row>
    <row r="190" spans="1:23" s="20" customFormat="1" x14ac:dyDescent="0.2">
      <c r="A190" s="310" t="str">
        <f t="shared" si="13"/>
        <v>2.3</v>
      </c>
      <c r="B190" s="310" t="str">
        <f t="shared" si="14"/>
        <v>0010-OA2.3.2.4.5.1</v>
      </c>
      <c r="C190" s="311" t="s">
        <v>18</v>
      </c>
      <c r="D190" s="311" t="s">
        <v>605</v>
      </c>
      <c r="E190" s="310" t="s">
        <v>606</v>
      </c>
      <c r="F190" s="316">
        <v>0</v>
      </c>
      <c r="G190" s="316">
        <v>0</v>
      </c>
      <c r="H190" s="316">
        <v>0</v>
      </c>
      <c r="I190" s="316">
        <v>0</v>
      </c>
      <c r="J190" s="316">
        <v>0</v>
      </c>
      <c r="K190" s="316">
        <v>0</v>
      </c>
      <c r="L190" s="316">
        <v>980</v>
      </c>
      <c r="M190" s="316">
        <v>0</v>
      </c>
      <c r="N190" s="316">
        <v>697.89</v>
      </c>
      <c r="O190" s="317">
        <v>5023.47</v>
      </c>
      <c r="P190" s="317">
        <v>0</v>
      </c>
      <c r="Q190" s="317">
        <v>17447.64</v>
      </c>
      <c r="R190" s="315">
        <f t="shared" si="12"/>
        <v>24149</v>
      </c>
      <c r="S190" s="319">
        <v>0</v>
      </c>
      <c r="T190" s="319"/>
      <c r="U190" s="319">
        <f t="shared" si="15"/>
        <v>0</v>
      </c>
      <c r="V190" s="317">
        <f t="shared" si="16"/>
        <v>24149</v>
      </c>
      <c r="W190" s="317">
        <v>17447.64</v>
      </c>
    </row>
    <row r="191" spans="1:23" s="20" customFormat="1" x14ac:dyDescent="0.2">
      <c r="A191" s="310" t="str">
        <f t="shared" si="13"/>
        <v>2.3</v>
      </c>
      <c r="B191" s="310" t="str">
        <f t="shared" si="14"/>
        <v>0010-OA2.3.2.4.6.1</v>
      </c>
      <c r="C191" s="311" t="s">
        <v>18</v>
      </c>
      <c r="D191" s="311" t="s">
        <v>607</v>
      </c>
      <c r="E191" s="310" t="s">
        <v>608</v>
      </c>
      <c r="F191" s="316">
        <v>0</v>
      </c>
      <c r="G191" s="316">
        <v>0</v>
      </c>
      <c r="H191" s="316">
        <v>0</v>
      </c>
      <c r="I191" s="316">
        <v>0</v>
      </c>
      <c r="J191" s="316">
        <v>0</v>
      </c>
      <c r="K191" s="316">
        <v>0</v>
      </c>
      <c r="L191" s="316">
        <v>0</v>
      </c>
      <c r="M191" s="316">
        <v>0</v>
      </c>
      <c r="N191" s="316">
        <v>0</v>
      </c>
      <c r="O191" s="317">
        <v>0</v>
      </c>
      <c r="P191" s="317">
        <v>6246</v>
      </c>
      <c r="Q191" s="317">
        <v>0</v>
      </c>
      <c r="R191" s="315">
        <f t="shared" si="12"/>
        <v>6246</v>
      </c>
      <c r="S191" s="319">
        <v>0</v>
      </c>
      <c r="T191" s="319"/>
      <c r="U191" s="319">
        <f t="shared" si="15"/>
        <v>0</v>
      </c>
      <c r="V191" s="317">
        <f t="shared" si="16"/>
        <v>6246</v>
      </c>
      <c r="W191" s="317">
        <v>0</v>
      </c>
    </row>
    <row r="192" spans="1:23" s="20" customFormat="1" x14ac:dyDescent="0.2">
      <c r="A192" s="310" t="str">
        <f t="shared" si="13"/>
        <v>2.3</v>
      </c>
      <c r="B192" s="310" t="str">
        <f t="shared" si="14"/>
        <v>0010-OA2.3.2.4.7.1</v>
      </c>
      <c r="C192" s="311" t="s">
        <v>18</v>
      </c>
      <c r="D192" s="311" t="s">
        <v>609</v>
      </c>
      <c r="E192" s="310" t="s">
        <v>610</v>
      </c>
      <c r="F192" s="316">
        <v>0</v>
      </c>
      <c r="G192" s="316">
        <v>332</v>
      </c>
      <c r="H192" s="316">
        <v>0</v>
      </c>
      <c r="I192" s="316">
        <v>17341.099999999999</v>
      </c>
      <c r="J192" s="316">
        <v>332</v>
      </c>
      <c r="K192" s="316">
        <v>10766</v>
      </c>
      <c r="L192" s="316">
        <v>166</v>
      </c>
      <c r="M192" s="316">
        <v>0</v>
      </c>
      <c r="N192" s="316">
        <v>28878.5</v>
      </c>
      <c r="O192" s="317">
        <v>166</v>
      </c>
      <c r="P192" s="317">
        <v>0</v>
      </c>
      <c r="Q192" s="317">
        <v>3888.4</v>
      </c>
      <c r="R192" s="315">
        <f t="shared" si="12"/>
        <v>61870</v>
      </c>
      <c r="S192" s="319">
        <v>0</v>
      </c>
      <c r="T192" s="319"/>
      <c r="U192" s="319">
        <f t="shared" si="15"/>
        <v>0</v>
      </c>
      <c r="V192" s="317">
        <f t="shared" si="16"/>
        <v>61870</v>
      </c>
      <c r="W192" s="317">
        <v>3888.4</v>
      </c>
    </row>
    <row r="193" spans="1:23" s="20" customFormat="1" x14ac:dyDescent="0.2">
      <c r="A193" s="310" t="str">
        <f t="shared" si="13"/>
        <v>2.3</v>
      </c>
      <c r="B193" s="310" t="str">
        <f t="shared" si="14"/>
        <v>0010-OA2.3.2.5.1.1</v>
      </c>
      <c r="C193" s="311" t="s">
        <v>18</v>
      </c>
      <c r="D193" s="311" t="s">
        <v>613</v>
      </c>
      <c r="E193" s="310" t="s">
        <v>614</v>
      </c>
      <c r="F193" s="316">
        <v>0</v>
      </c>
      <c r="G193" s="316">
        <v>0</v>
      </c>
      <c r="H193" s="316">
        <v>0</v>
      </c>
      <c r="I193" s="316">
        <v>33858.230000000003</v>
      </c>
      <c r="J193" s="316">
        <v>33858.230000000003</v>
      </c>
      <c r="K193" s="316">
        <v>33858.230000000003</v>
      </c>
      <c r="L193" s="316">
        <v>54508.23</v>
      </c>
      <c r="M193" s="316">
        <v>33858.230000000003</v>
      </c>
      <c r="N193" s="316">
        <v>33858.230000000003</v>
      </c>
      <c r="O193" s="317">
        <v>33858.230000000003</v>
      </c>
      <c r="P193" s="317">
        <v>33858.230000000003</v>
      </c>
      <c r="Q193" s="317">
        <v>33859.160000000003</v>
      </c>
      <c r="R193" s="315">
        <f t="shared" si="12"/>
        <v>325375</v>
      </c>
      <c r="S193" s="319">
        <v>0</v>
      </c>
      <c r="T193" s="319">
        <v>0</v>
      </c>
      <c r="U193" s="319">
        <f t="shared" si="15"/>
        <v>0</v>
      </c>
      <c r="V193" s="317">
        <f t="shared" si="16"/>
        <v>325375</v>
      </c>
      <c r="W193" s="317">
        <v>33859.160000000003</v>
      </c>
    </row>
    <row r="194" spans="1:23" s="20" customFormat="1" x14ac:dyDescent="0.2">
      <c r="A194" s="310" t="str">
        <f t="shared" si="13"/>
        <v>2.3</v>
      </c>
      <c r="B194" s="310" t="str">
        <f t="shared" si="14"/>
        <v>0010-OA2.3.2.5.1.4</v>
      </c>
      <c r="C194" s="311" t="s">
        <v>18</v>
      </c>
      <c r="D194" s="311" t="s">
        <v>622</v>
      </c>
      <c r="E194" s="310" t="s">
        <v>623</v>
      </c>
      <c r="F194" s="316">
        <v>0</v>
      </c>
      <c r="G194" s="316">
        <v>3540</v>
      </c>
      <c r="H194" s="316">
        <v>1770</v>
      </c>
      <c r="I194" s="316">
        <v>1770</v>
      </c>
      <c r="J194" s="316">
        <v>1770</v>
      </c>
      <c r="K194" s="316">
        <v>1770</v>
      </c>
      <c r="L194" s="316">
        <v>0</v>
      </c>
      <c r="M194" s="316">
        <v>3540</v>
      </c>
      <c r="N194" s="316">
        <v>1770</v>
      </c>
      <c r="O194" s="317">
        <v>1770</v>
      </c>
      <c r="P194" s="317">
        <v>1770</v>
      </c>
      <c r="Q194" s="317">
        <v>1770</v>
      </c>
      <c r="R194" s="315">
        <f t="shared" si="12"/>
        <v>21240</v>
      </c>
      <c r="S194" s="319">
        <v>0</v>
      </c>
      <c r="T194" s="319"/>
      <c r="U194" s="319">
        <f t="shared" si="15"/>
        <v>0</v>
      </c>
      <c r="V194" s="317">
        <f t="shared" si="16"/>
        <v>21240</v>
      </c>
      <c r="W194" s="317">
        <v>1770</v>
      </c>
    </row>
    <row r="195" spans="1:23" s="20" customFormat="1" x14ac:dyDescent="0.2">
      <c r="A195" s="310" t="str">
        <f t="shared" si="13"/>
        <v>2.3</v>
      </c>
      <c r="B195" s="310" t="str">
        <f t="shared" si="14"/>
        <v>0010-OA2.3.2.5.1.99</v>
      </c>
      <c r="C195" s="311" t="s">
        <v>18</v>
      </c>
      <c r="D195" s="311" t="s">
        <v>624</v>
      </c>
      <c r="E195" s="310" t="s">
        <v>625</v>
      </c>
      <c r="F195" s="316">
        <v>1600</v>
      </c>
      <c r="G195" s="316">
        <v>1600</v>
      </c>
      <c r="H195" s="316">
        <v>0</v>
      </c>
      <c r="I195" s="316">
        <v>1600</v>
      </c>
      <c r="J195" s="316">
        <v>3200</v>
      </c>
      <c r="K195" s="316">
        <v>0</v>
      </c>
      <c r="L195" s="316">
        <v>1600</v>
      </c>
      <c r="M195" s="316">
        <v>1600</v>
      </c>
      <c r="N195" s="316">
        <v>1600</v>
      </c>
      <c r="O195" s="317">
        <v>1600</v>
      </c>
      <c r="P195" s="317">
        <v>1600</v>
      </c>
      <c r="Q195" s="317">
        <v>4800</v>
      </c>
      <c r="R195" s="315">
        <f t="shared" si="12"/>
        <v>20800</v>
      </c>
      <c r="S195" s="319">
        <v>0</v>
      </c>
      <c r="T195" s="319"/>
      <c r="U195" s="319">
        <f t="shared" si="15"/>
        <v>0</v>
      </c>
      <c r="V195" s="317">
        <f t="shared" si="16"/>
        <v>20800</v>
      </c>
      <c r="W195" s="317">
        <v>4800</v>
      </c>
    </row>
    <row r="196" spans="1:23" s="20" customFormat="1" x14ac:dyDescent="0.2">
      <c r="A196" s="310" t="str">
        <f t="shared" si="13"/>
        <v>2.3</v>
      </c>
      <c r="B196" s="310" t="str">
        <f t="shared" si="14"/>
        <v>0010-OA2.3.2.6.1.2</v>
      </c>
      <c r="C196" s="311" t="s">
        <v>18</v>
      </c>
      <c r="D196" s="311" t="s">
        <v>631</v>
      </c>
      <c r="E196" s="310" t="s">
        <v>632</v>
      </c>
      <c r="F196" s="316">
        <v>200</v>
      </c>
      <c r="G196" s="316">
        <v>0</v>
      </c>
      <c r="H196" s="316">
        <v>295</v>
      </c>
      <c r="I196" s="316">
        <v>30</v>
      </c>
      <c r="J196" s="316">
        <v>0</v>
      </c>
      <c r="K196" s="316">
        <v>0</v>
      </c>
      <c r="L196" s="316">
        <v>0</v>
      </c>
      <c r="M196" s="316">
        <v>345</v>
      </c>
      <c r="N196" s="316">
        <v>70</v>
      </c>
      <c r="O196" s="317">
        <v>160</v>
      </c>
      <c r="P196" s="317">
        <v>160</v>
      </c>
      <c r="Q196" s="317">
        <v>540</v>
      </c>
      <c r="R196" s="315">
        <f t="shared" si="12"/>
        <v>1800</v>
      </c>
      <c r="S196" s="319">
        <v>0</v>
      </c>
      <c r="T196" s="319"/>
      <c r="U196" s="319">
        <f t="shared" si="15"/>
        <v>0</v>
      </c>
      <c r="V196" s="317">
        <f t="shared" si="16"/>
        <v>1800</v>
      </c>
      <c r="W196" s="317">
        <v>540</v>
      </c>
    </row>
    <row r="197" spans="1:23" s="20" customFormat="1" x14ac:dyDescent="0.2">
      <c r="A197" s="310" t="str">
        <f t="shared" si="13"/>
        <v>2.3</v>
      </c>
      <c r="B197" s="310" t="str">
        <f t="shared" si="14"/>
        <v>0010-OA2.3.2.6.2.1</v>
      </c>
      <c r="C197" s="311" t="s">
        <v>18</v>
      </c>
      <c r="D197" s="311" t="s">
        <v>633</v>
      </c>
      <c r="E197" s="310" t="s">
        <v>634</v>
      </c>
      <c r="F197" s="316">
        <v>200</v>
      </c>
      <c r="G197" s="316">
        <v>3640.3</v>
      </c>
      <c r="H197" s="316">
        <v>994.94</v>
      </c>
      <c r="I197" s="316">
        <v>8410.82</v>
      </c>
      <c r="J197" s="316">
        <v>720.75</v>
      </c>
      <c r="K197" s="316">
        <v>2163.25</v>
      </c>
      <c r="L197" s="316">
        <v>725.80000000000007</v>
      </c>
      <c r="M197" s="316">
        <v>1152.8</v>
      </c>
      <c r="N197" s="316">
        <v>985.55000000000007</v>
      </c>
      <c r="O197" s="317">
        <v>5190</v>
      </c>
      <c r="P197" s="317">
        <v>5474</v>
      </c>
      <c r="Q197" s="317">
        <v>15525.789999999999</v>
      </c>
      <c r="R197" s="315">
        <f t="shared" si="12"/>
        <v>45184</v>
      </c>
      <c r="S197" s="319">
        <v>0</v>
      </c>
      <c r="T197" s="319"/>
      <c r="U197" s="319">
        <f t="shared" si="15"/>
        <v>0</v>
      </c>
      <c r="V197" s="317">
        <f t="shared" si="16"/>
        <v>45184</v>
      </c>
      <c r="W197" s="317">
        <v>15525.789999999999</v>
      </c>
    </row>
    <row r="198" spans="1:23" s="20" customFormat="1" x14ac:dyDescent="0.2">
      <c r="A198" s="310" t="str">
        <f t="shared" si="13"/>
        <v>2.3</v>
      </c>
      <c r="B198" s="310" t="str">
        <f t="shared" si="14"/>
        <v>0010-OA2.3.2.6.3.2</v>
      </c>
      <c r="C198" s="311" t="s">
        <v>18</v>
      </c>
      <c r="D198" s="311" t="s">
        <v>641</v>
      </c>
      <c r="E198" s="310" t="s">
        <v>642</v>
      </c>
      <c r="F198" s="316">
        <v>0</v>
      </c>
      <c r="G198" s="316">
        <v>0</v>
      </c>
      <c r="H198" s="316">
        <v>0</v>
      </c>
      <c r="I198" s="316">
        <v>0</v>
      </c>
      <c r="J198" s="316">
        <v>0</v>
      </c>
      <c r="K198" s="316">
        <v>0</v>
      </c>
      <c r="L198" s="316">
        <v>12356.24</v>
      </c>
      <c r="M198" s="316">
        <v>0</v>
      </c>
      <c r="N198" s="316">
        <v>0</v>
      </c>
      <c r="O198" s="317">
        <v>0</v>
      </c>
      <c r="P198" s="317">
        <v>0</v>
      </c>
      <c r="Q198" s="317">
        <v>187.76</v>
      </c>
      <c r="R198" s="315">
        <f t="shared" si="12"/>
        <v>12544</v>
      </c>
      <c r="S198" s="319">
        <v>0</v>
      </c>
      <c r="T198" s="319"/>
      <c r="U198" s="319">
        <f t="shared" si="15"/>
        <v>0</v>
      </c>
      <c r="V198" s="317">
        <f t="shared" si="16"/>
        <v>12544</v>
      </c>
      <c r="W198" s="317">
        <v>187.76</v>
      </c>
    </row>
    <row r="199" spans="1:23" s="20" customFormat="1" x14ac:dyDescent="0.2">
      <c r="A199" s="310" t="str">
        <f t="shared" si="13"/>
        <v>2.3</v>
      </c>
      <c r="B199" s="310" t="str">
        <f t="shared" si="14"/>
        <v>0010-OA2.3.2.6.3.3</v>
      </c>
      <c r="C199" s="311" t="s">
        <v>18</v>
      </c>
      <c r="D199" s="311" t="s">
        <v>643</v>
      </c>
      <c r="E199" s="310" t="s">
        <v>644</v>
      </c>
      <c r="F199" s="316">
        <v>0</v>
      </c>
      <c r="G199" s="316">
        <v>0</v>
      </c>
      <c r="H199" s="316">
        <v>0</v>
      </c>
      <c r="I199" s="316">
        <v>0</v>
      </c>
      <c r="J199" s="316">
        <v>0</v>
      </c>
      <c r="K199" s="316">
        <v>0</v>
      </c>
      <c r="L199" s="316">
        <v>0</v>
      </c>
      <c r="M199" s="316">
        <v>0</v>
      </c>
      <c r="N199" s="316">
        <v>0</v>
      </c>
      <c r="O199" s="317">
        <v>210</v>
      </c>
      <c r="P199" s="317">
        <v>0</v>
      </c>
      <c r="Q199" s="317">
        <v>0</v>
      </c>
      <c r="R199" s="315">
        <f t="shared" ref="R199:R262" si="17">+SUM(F199:Q199)</f>
        <v>210</v>
      </c>
      <c r="S199" s="319">
        <v>0</v>
      </c>
      <c r="T199" s="319"/>
      <c r="U199" s="319">
        <f t="shared" si="15"/>
        <v>0</v>
      </c>
      <c r="V199" s="317">
        <f t="shared" si="16"/>
        <v>210</v>
      </c>
      <c r="W199" s="317">
        <v>0</v>
      </c>
    </row>
    <row r="200" spans="1:23" s="20" customFormat="1" x14ac:dyDescent="0.2">
      <c r="A200" s="310" t="str">
        <f t="shared" ref="A200:A263" si="18">+MID(D200,1,3)</f>
        <v>2.3</v>
      </c>
      <c r="B200" s="310" t="str">
        <f t="shared" ref="B200:B263" si="19">+CONCATENATE(C200,D200)</f>
        <v>0010-OA2.3.2.6.3.4</v>
      </c>
      <c r="C200" s="311" t="s">
        <v>18</v>
      </c>
      <c r="D200" s="311" t="s">
        <v>645</v>
      </c>
      <c r="E200" s="310" t="s">
        <v>646</v>
      </c>
      <c r="F200" s="316">
        <v>0</v>
      </c>
      <c r="G200" s="316">
        <v>1779.67</v>
      </c>
      <c r="H200" s="316">
        <v>305.02999999999997</v>
      </c>
      <c r="I200" s="316">
        <v>0</v>
      </c>
      <c r="J200" s="316">
        <v>0</v>
      </c>
      <c r="K200" s="316">
        <v>0</v>
      </c>
      <c r="L200" s="316">
        <v>830.72</v>
      </c>
      <c r="M200" s="316">
        <v>1445.12</v>
      </c>
      <c r="N200" s="316">
        <v>1095.8800000000001</v>
      </c>
      <c r="O200" s="317">
        <v>590.28</v>
      </c>
      <c r="P200" s="317">
        <v>8545.2099999999991</v>
      </c>
      <c r="Q200" s="317">
        <v>843.08999999999992</v>
      </c>
      <c r="R200" s="315">
        <f t="shared" si="17"/>
        <v>15435</v>
      </c>
      <c r="S200" s="319">
        <v>0</v>
      </c>
      <c r="T200" s="319"/>
      <c r="U200" s="319">
        <f t="shared" ref="U200:U263" si="20">+S200+T200</f>
        <v>0</v>
      </c>
      <c r="V200" s="317">
        <f t="shared" ref="V200:V263" si="21">+R200+U200</f>
        <v>15435</v>
      </c>
      <c r="W200" s="317">
        <v>843.08999999999992</v>
      </c>
    </row>
    <row r="201" spans="1:23" s="20" customFormat="1" x14ac:dyDescent="0.2">
      <c r="A201" s="310" t="str">
        <f t="shared" si="18"/>
        <v>2.3</v>
      </c>
      <c r="B201" s="310" t="str">
        <f t="shared" si="19"/>
        <v>0010-OA2.3.2.6.3.99</v>
      </c>
      <c r="C201" s="311" t="s">
        <v>18</v>
      </c>
      <c r="D201" s="311" t="s">
        <v>647</v>
      </c>
      <c r="E201" s="310" t="s">
        <v>648</v>
      </c>
      <c r="F201" s="316">
        <v>0</v>
      </c>
      <c r="G201" s="316">
        <v>0</v>
      </c>
      <c r="H201" s="316">
        <v>0</v>
      </c>
      <c r="I201" s="316">
        <v>0</v>
      </c>
      <c r="J201" s="316">
        <v>0</v>
      </c>
      <c r="K201" s="316">
        <v>0</v>
      </c>
      <c r="L201" s="316">
        <v>29455.86</v>
      </c>
      <c r="M201" s="316">
        <v>0</v>
      </c>
      <c r="N201" s="316">
        <v>0</v>
      </c>
      <c r="O201" s="317">
        <v>0</v>
      </c>
      <c r="P201" s="317">
        <v>0</v>
      </c>
      <c r="Q201" s="317">
        <v>0.14000000000000001</v>
      </c>
      <c r="R201" s="315">
        <f t="shared" si="17"/>
        <v>29456</v>
      </c>
      <c r="S201" s="319">
        <v>0</v>
      </c>
      <c r="T201" s="319"/>
      <c r="U201" s="319">
        <f t="shared" si="20"/>
        <v>0</v>
      </c>
      <c r="V201" s="317">
        <f t="shared" si="21"/>
        <v>29456</v>
      </c>
      <c r="W201" s="317">
        <v>0.14000000000000001</v>
      </c>
    </row>
    <row r="202" spans="1:23" s="20" customFormat="1" x14ac:dyDescent="0.2">
      <c r="A202" s="310" t="str">
        <f t="shared" si="18"/>
        <v>2.3</v>
      </c>
      <c r="B202" s="310" t="str">
        <f t="shared" si="19"/>
        <v>0010-OA2.3.2.7.10.1</v>
      </c>
      <c r="C202" s="311" t="s">
        <v>18</v>
      </c>
      <c r="D202" s="311" t="s">
        <v>667</v>
      </c>
      <c r="E202" s="310" t="s">
        <v>668</v>
      </c>
      <c r="F202" s="316">
        <v>0</v>
      </c>
      <c r="G202" s="316">
        <v>0</v>
      </c>
      <c r="H202" s="316">
        <v>0</v>
      </c>
      <c r="I202" s="316">
        <v>8759.94</v>
      </c>
      <c r="J202" s="316">
        <v>6592</v>
      </c>
      <c r="K202" s="316">
        <v>4720</v>
      </c>
      <c r="L202" s="316">
        <v>0</v>
      </c>
      <c r="M202" s="316">
        <v>4851</v>
      </c>
      <c r="N202" s="316">
        <v>0</v>
      </c>
      <c r="O202" s="317">
        <v>0</v>
      </c>
      <c r="P202" s="317">
        <v>0</v>
      </c>
      <c r="Q202" s="317">
        <v>259.06</v>
      </c>
      <c r="R202" s="315">
        <f t="shared" si="17"/>
        <v>25182.000000000004</v>
      </c>
      <c r="S202" s="319">
        <v>0</v>
      </c>
      <c r="T202" s="319">
        <v>0</v>
      </c>
      <c r="U202" s="319">
        <f t="shared" si="20"/>
        <v>0</v>
      </c>
      <c r="V202" s="317">
        <f t="shared" si="21"/>
        <v>25182.000000000004</v>
      </c>
      <c r="W202" s="317">
        <v>259.06</v>
      </c>
    </row>
    <row r="203" spans="1:23" s="20" customFormat="1" x14ac:dyDescent="0.2">
      <c r="A203" s="310" t="str">
        <f t="shared" si="18"/>
        <v>2.3</v>
      </c>
      <c r="B203" s="310" t="str">
        <f t="shared" si="19"/>
        <v>0010-OA2.3.2.7.10.99</v>
      </c>
      <c r="C203" s="311" t="s">
        <v>18</v>
      </c>
      <c r="D203" s="311" t="s">
        <v>672</v>
      </c>
      <c r="E203" s="310" t="s">
        <v>673</v>
      </c>
      <c r="F203" s="316">
        <v>0</v>
      </c>
      <c r="G203" s="316">
        <v>0</v>
      </c>
      <c r="H203" s="316">
        <v>0</v>
      </c>
      <c r="I203" s="316">
        <v>0</v>
      </c>
      <c r="J203" s="316">
        <v>0</v>
      </c>
      <c r="K203" s="316">
        <v>0</v>
      </c>
      <c r="L203" s="316">
        <v>0</v>
      </c>
      <c r="M203" s="316">
        <v>0</v>
      </c>
      <c r="N203" s="316">
        <v>0</v>
      </c>
      <c r="O203" s="317">
        <v>0</v>
      </c>
      <c r="P203" s="317">
        <v>0</v>
      </c>
      <c r="Q203" s="317">
        <v>0</v>
      </c>
      <c r="R203" s="315">
        <f t="shared" si="17"/>
        <v>0</v>
      </c>
      <c r="S203" s="319">
        <v>0</v>
      </c>
      <c r="T203" s="319"/>
      <c r="U203" s="319">
        <f t="shared" si="20"/>
        <v>0</v>
      </c>
      <c r="V203" s="317">
        <f t="shared" si="21"/>
        <v>0</v>
      </c>
      <c r="W203" s="317">
        <v>0</v>
      </c>
    </row>
    <row r="204" spans="1:23" s="20" customFormat="1" x14ac:dyDescent="0.2">
      <c r="A204" s="310" t="str">
        <f t="shared" si="18"/>
        <v>2.3</v>
      </c>
      <c r="B204" s="310" t="str">
        <f t="shared" si="19"/>
        <v>0010-OA2.3.2.7.11.3</v>
      </c>
      <c r="C204" s="311" t="s">
        <v>18</v>
      </c>
      <c r="D204" s="311" t="s">
        <v>678</v>
      </c>
      <c r="E204" s="310" t="s">
        <v>679</v>
      </c>
      <c r="F204" s="316">
        <v>200</v>
      </c>
      <c r="G204" s="316">
        <v>0</v>
      </c>
      <c r="H204" s="316">
        <v>0</v>
      </c>
      <c r="I204" s="316">
        <v>0</v>
      </c>
      <c r="J204" s="316">
        <v>0</v>
      </c>
      <c r="K204" s="316">
        <v>0</v>
      </c>
      <c r="L204" s="316">
        <v>0</v>
      </c>
      <c r="M204" s="316">
        <v>0</v>
      </c>
      <c r="N204" s="316">
        <v>0</v>
      </c>
      <c r="O204" s="317">
        <v>150</v>
      </c>
      <c r="P204" s="317">
        <v>150</v>
      </c>
      <c r="Q204" s="317">
        <v>400</v>
      </c>
      <c r="R204" s="315">
        <f t="shared" si="17"/>
        <v>900</v>
      </c>
      <c r="S204" s="319">
        <v>0</v>
      </c>
      <c r="T204" s="319"/>
      <c r="U204" s="319">
        <f t="shared" si="20"/>
        <v>0</v>
      </c>
      <c r="V204" s="317">
        <f t="shared" si="21"/>
        <v>900</v>
      </c>
      <c r="W204" s="317">
        <v>400</v>
      </c>
    </row>
    <row r="205" spans="1:23" s="20" customFormat="1" x14ac:dyDescent="0.2">
      <c r="A205" s="310" t="str">
        <f t="shared" si="18"/>
        <v>2.3</v>
      </c>
      <c r="B205" s="310" t="str">
        <f t="shared" si="19"/>
        <v>0010-OA2.3.2.7.11.99</v>
      </c>
      <c r="C205" s="311" t="s">
        <v>18</v>
      </c>
      <c r="D205" s="311" t="s">
        <v>688</v>
      </c>
      <c r="E205" s="310" t="s">
        <v>689</v>
      </c>
      <c r="F205" s="316">
        <v>1000</v>
      </c>
      <c r="G205" s="316">
        <v>1800</v>
      </c>
      <c r="H205" s="316">
        <v>842</v>
      </c>
      <c r="I205" s="316">
        <v>1851.45</v>
      </c>
      <c r="J205" s="316">
        <v>1018.2</v>
      </c>
      <c r="K205" s="316">
        <v>0</v>
      </c>
      <c r="L205" s="316">
        <v>800.1</v>
      </c>
      <c r="M205" s="316">
        <v>2239.4899999999998</v>
      </c>
      <c r="N205" s="316">
        <v>1058.8</v>
      </c>
      <c r="O205" s="317">
        <v>1000</v>
      </c>
      <c r="P205" s="317">
        <v>1000</v>
      </c>
      <c r="Q205" s="317">
        <v>21550.959999999999</v>
      </c>
      <c r="R205" s="315">
        <f t="shared" si="17"/>
        <v>34161</v>
      </c>
      <c r="S205" s="319">
        <v>0</v>
      </c>
      <c r="T205" s="319"/>
      <c r="U205" s="319">
        <f t="shared" si="20"/>
        <v>0</v>
      </c>
      <c r="V205" s="317">
        <f t="shared" si="21"/>
        <v>34161</v>
      </c>
      <c r="W205" s="317">
        <v>21550.959999999999</v>
      </c>
    </row>
    <row r="206" spans="1:23" s="20" customFormat="1" x14ac:dyDescent="0.2">
      <c r="A206" s="310" t="str">
        <f t="shared" si="18"/>
        <v>2.3</v>
      </c>
      <c r="B206" s="310" t="str">
        <f t="shared" si="19"/>
        <v>0010-OA2.3.2.7.13.98</v>
      </c>
      <c r="C206" s="311" t="s">
        <v>18</v>
      </c>
      <c r="D206" s="311" t="s">
        <v>700</v>
      </c>
      <c r="E206" s="310" t="s">
        <v>701</v>
      </c>
      <c r="F206" s="316">
        <v>0</v>
      </c>
      <c r="G206" s="316">
        <v>0</v>
      </c>
      <c r="H206" s="316">
        <v>0</v>
      </c>
      <c r="I206" s="316">
        <v>20930</v>
      </c>
      <c r="J206" s="316">
        <v>17700</v>
      </c>
      <c r="K206" s="316">
        <v>0</v>
      </c>
      <c r="L206" s="316">
        <v>17700</v>
      </c>
      <c r="M206" s="316">
        <v>17700</v>
      </c>
      <c r="N206" s="316">
        <v>0</v>
      </c>
      <c r="O206" s="317">
        <v>0</v>
      </c>
      <c r="P206" s="317">
        <v>32700</v>
      </c>
      <c r="Q206" s="317">
        <v>10000</v>
      </c>
      <c r="R206" s="315">
        <f t="shared" si="17"/>
        <v>116730</v>
      </c>
      <c r="S206" s="319">
        <v>0</v>
      </c>
      <c r="T206" s="319">
        <v>0</v>
      </c>
      <c r="U206" s="319">
        <f t="shared" si="20"/>
        <v>0</v>
      </c>
      <c r="V206" s="317">
        <f t="shared" si="21"/>
        <v>116730</v>
      </c>
      <c r="W206" s="317">
        <v>10000</v>
      </c>
    </row>
    <row r="207" spans="1:23" s="20" customFormat="1" x14ac:dyDescent="0.2">
      <c r="A207" s="310" t="str">
        <f t="shared" si="18"/>
        <v>2.3</v>
      </c>
      <c r="B207" s="310" t="str">
        <f t="shared" si="19"/>
        <v>0010-OA2.3.2.7.14.5</v>
      </c>
      <c r="C207" s="311" t="s">
        <v>18</v>
      </c>
      <c r="D207" s="311" t="s">
        <v>702</v>
      </c>
      <c r="E207" s="310" t="s">
        <v>703</v>
      </c>
      <c r="F207" s="316">
        <v>0</v>
      </c>
      <c r="G207" s="316">
        <v>0</v>
      </c>
      <c r="H207" s="316">
        <v>0</v>
      </c>
      <c r="I207" s="316">
        <v>0</v>
      </c>
      <c r="J207" s="316">
        <v>0</v>
      </c>
      <c r="K207" s="316">
        <v>0</v>
      </c>
      <c r="L207" s="316">
        <v>0</v>
      </c>
      <c r="M207" s="316">
        <v>0</v>
      </c>
      <c r="N207" s="316">
        <v>0</v>
      </c>
      <c r="O207" s="317">
        <v>0</v>
      </c>
      <c r="P207" s="317">
        <v>0</v>
      </c>
      <c r="Q207" s="317">
        <v>142500</v>
      </c>
      <c r="R207" s="315">
        <f t="shared" si="17"/>
        <v>142500</v>
      </c>
      <c r="S207" s="319">
        <v>0</v>
      </c>
      <c r="T207" s="319"/>
      <c r="U207" s="319">
        <f t="shared" si="20"/>
        <v>0</v>
      </c>
      <c r="V207" s="317">
        <f t="shared" si="21"/>
        <v>142500</v>
      </c>
      <c r="W207" s="317">
        <v>142500</v>
      </c>
    </row>
    <row r="208" spans="1:23" s="20" customFormat="1" x14ac:dyDescent="0.2">
      <c r="A208" s="310" t="str">
        <f t="shared" si="18"/>
        <v>2.3</v>
      </c>
      <c r="B208" s="310" t="str">
        <f t="shared" si="19"/>
        <v>0010-OA2.3.2.7.14.98</v>
      </c>
      <c r="C208" s="311" t="s">
        <v>18</v>
      </c>
      <c r="D208" s="311" t="s">
        <v>706</v>
      </c>
      <c r="E208" s="310" t="s">
        <v>707</v>
      </c>
      <c r="F208" s="316">
        <v>0</v>
      </c>
      <c r="G208" s="316">
        <v>0</v>
      </c>
      <c r="H208" s="316">
        <v>0</v>
      </c>
      <c r="I208" s="316">
        <v>0</v>
      </c>
      <c r="J208" s="316">
        <v>7000</v>
      </c>
      <c r="K208" s="316">
        <v>7000</v>
      </c>
      <c r="L208" s="316">
        <v>0</v>
      </c>
      <c r="M208" s="316">
        <v>0</v>
      </c>
      <c r="N208" s="316">
        <v>21238.2</v>
      </c>
      <c r="O208" s="317">
        <v>0</v>
      </c>
      <c r="P208" s="317">
        <v>0</v>
      </c>
      <c r="Q208" s="317">
        <v>25501.8</v>
      </c>
      <c r="R208" s="315">
        <f t="shared" si="17"/>
        <v>60740</v>
      </c>
      <c r="S208" s="319">
        <v>0</v>
      </c>
      <c r="T208" s="319"/>
      <c r="U208" s="319">
        <f t="shared" si="20"/>
        <v>0</v>
      </c>
      <c r="V208" s="317">
        <f t="shared" si="21"/>
        <v>60740</v>
      </c>
      <c r="W208" s="317">
        <v>25501.8</v>
      </c>
    </row>
    <row r="209" spans="1:23" s="20" customFormat="1" x14ac:dyDescent="0.2">
      <c r="A209" s="310" t="str">
        <f t="shared" si="18"/>
        <v>2.3</v>
      </c>
      <c r="B209" s="310" t="str">
        <f t="shared" si="19"/>
        <v>0010-OA2.3.2.7.3.1</v>
      </c>
      <c r="C209" s="311" t="s">
        <v>18</v>
      </c>
      <c r="D209" s="311" t="s">
        <v>722</v>
      </c>
      <c r="E209" s="310" t="s">
        <v>723</v>
      </c>
      <c r="F209" s="316">
        <v>0</v>
      </c>
      <c r="G209" s="316">
        <v>0</v>
      </c>
      <c r="H209" s="316">
        <v>0</v>
      </c>
      <c r="I209" s="316">
        <v>0</v>
      </c>
      <c r="J209" s="316">
        <v>0</v>
      </c>
      <c r="K209" s="316">
        <v>0</v>
      </c>
      <c r="L209" s="316">
        <v>0</v>
      </c>
      <c r="M209" s="316">
        <v>0</v>
      </c>
      <c r="N209" s="316">
        <v>0</v>
      </c>
      <c r="O209" s="317">
        <v>0</v>
      </c>
      <c r="P209" s="317">
        <v>54960</v>
      </c>
      <c r="Q209" s="317">
        <v>35040</v>
      </c>
      <c r="R209" s="315">
        <f t="shared" si="17"/>
        <v>90000</v>
      </c>
      <c r="S209" s="319">
        <v>0</v>
      </c>
      <c r="T209" s="319"/>
      <c r="U209" s="319">
        <f t="shared" si="20"/>
        <v>0</v>
      </c>
      <c r="V209" s="317">
        <f t="shared" si="21"/>
        <v>90000</v>
      </c>
      <c r="W209" s="317">
        <v>35040</v>
      </c>
    </row>
    <row r="210" spans="1:23" s="20" customFormat="1" x14ac:dyDescent="0.2">
      <c r="A210" s="310" t="str">
        <f t="shared" si="18"/>
        <v>2.3</v>
      </c>
      <c r="B210" s="310" t="str">
        <f t="shared" si="19"/>
        <v>0010-OA2.3.2.7.3.2</v>
      </c>
      <c r="C210" s="311" t="s">
        <v>18</v>
      </c>
      <c r="D210" s="311" t="s">
        <v>724</v>
      </c>
      <c r="E210" s="310" t="s">
        <v>725</v>
      </c>
      <c r="F210" s="316">
        <v>0</v>
      </c>
      <c r="G210" s="316">
        <v>0</v>
      </c>
      <c r="H210" s="316">
        <v>0</v>
      </c>
      <c r="I210" s="316">
        <v>0</v>
      </c>
      <c r="J210" s="316">
        <v>0</v>
      </c>
      <c r="K210" s="316">
        <v>0</v>
      </c>
      <c r="L210" s="316">
        <v>0</v>
      </c>
      <c r="M210" s="316">
        <v>0</v>
      </c>
      <c r="N210" s="316">
        <v>0</v>
      </c>
      <c r="O210" s="317">
        <v>0</v>
      </c>
      <c r="P210" s="317">
        <v>0</v>
      </c>
      <c r="Q210" s="317">
        <v>0</v>
      </c>
      <c r="R210" s="315">
        <f t="shared" si="17"/>
        <v>0</v>
      </c>
      <c r="S210" s="319">
        <v>0</v>
      </c>
      <c r="T210" s="319"/>
      <c r="U210" s="319">
        <f t="shared" si="20"/>
        <v>0</v>
      </c>
      <c r="V210" s="317">
        <f t="shared" si="21"/>
        <v>0</v>
      </c>
      <c r="W210" s="317">
        <v>0</v>
      </c>
    </row>
    <row r="211" spans="1:23" s="20" customFormat="1" x14ac:dyDescent="0.2">
      <c r="A211" s="310" t="str">
        <f t="shared" si="18"/>
        <v>2.3</v>
      </c>
      <c r="B211" s="310" t="str">
        <f t="shared" si="19"/>
        <v>0010-OA2.3.2.7.4.1</v>
      </c>
      <c r="C211" s="311" t="s">
        <v>18</v>
      </c>
      <c r="D211" s="311" t="s">
        <v>726</v>
      </c>
      <c r="E211" s="310" t="s">
        <v>727</v>
      </c>
      <c r="F211" s="316">
        <v>0</v>
      </c>
      <c r="G211" s="316">
        <v>0</v>
      </c>
      <c r="H211" s="316">
        <v>0</v>
      </c>
      <c r="I211" s="316">
        <v>0</v>
      </c>
      <c r="J211" s="316">
        <v>0</v>
      </c>
      <c r="K211" s="316">
        <v>0</v>
      </c>
      <c r="L211" s="316">
        <v>0</v>
      </c>
      <c r="M211" s="316">
        <v>0</v>
      </c>
      <c r="N211" s="316">
        <v>0</v>
      </c>
      <c r="O211" s="317">
        <v>0</v>
      </c>
      <c r="P211" s="317">
        <v>0</v>
      </c>
      <c r="Q211" s="317">
        <v>0</v>
      </c>
      <c r="R211" s="315">
        <f t="shared" si="17"/>
        <v>0</v>
      </c>
      <c r="S211" s="319">
        <v>0</v>
      </c>
      <c r="T211" s="319"/>
      <c r="U211" s="319">
        <f t="shared" si="20"/>
        <v>0</v>
      </c>
      <c r="V211" s="317">
        <f t="shared" si="21"/>
        <v>0</v>
      </c>
      <c r="W211" s="317">
        <v>0</v>
      </c>
    </row>
    <row r="212" spans="1:23" s="20" customFormat="1" x14ac:dyDescent="0.2">
      <c r="A212" s="310" t="str">
        <f t="shared" si="18"/>
        <v>2.3</v>
      </c>
      <c r="B212" s="310" t="str">
        <f t="shared" si="19"/>
        <v>0010-OA2.3.2.7.4.99</v>
      </c>
      <c r="C212" s="311" t="s">
        <v>18</v>
      </c>
      <c r="D212" s="311" t="s">
        <v>732</v>
      </c>
      <c r="E212" s="310" t="s">
        <v>733</v>
      </c>
      <c r="F212" s="316">
        <v>0</v>
      </c>
      <c r="G212" s="316">
        <v>0</v>
      </c>
      <c r="H212" s="316">
        <v>0</v>
      </c>
      <c r="I212" s="316">
        <v>0</v>
      </c>
      <c r="J212" s="316">
        <v>0</v>
      </c>
      <c r="K212" s="316">
        <v>0</v>
      </c>
      <c r="L212" s="316">
        <v>0</v>
      </c>
      <c r="M212" s="316">
        <v>0</v>
      </c>
      <c r="N212" s="316">
        <v>0</v>
      </c>
      <c r="O212" s="317">
        <v>0</v>
      </c>
      <c r="P212" s="317">
        <v>0</v>
      </c>
      <c r="Q212" s="317">
        <v>0</v>
      </c>
      <c r="R212" s="315">
        <f t="shared" si="17"/>
        <v>0</v>
      </c>
      <c r="S212" s="319">
        <v>0</v>
      </c>
      <c r="T212" s="319"/>
      <c r="U212" s="319">
        <f t="shared" si="20"/>
        <v>0</v>
      </c>
      <c r="V212" s="317">
        <f t="shared" si="21"/>
        <v>0</v>
      </c>
      <c r="W212" s="317">
        <v>0</v>
      </c>
    </row>
    <row r="213" spans="1:23" s="20" customFormat="1" x14ac:dyDescent="0.2">
      <c r="A213" s="310" t="str">
        <f t="shared" si="18"/>
        <v>2.3</v>
      </c>
      <c r="B213" s="310" t="str">
        <f t="shared" si="19"/>
        <v>0010-OA2.3.2.7.5.8</v>
      </c>
      <c r="C213" s="311" t="s">
        <v>18</v>
      </c>
      <c r="D213" s="311" t="s">
        <v>748</v>
      </c>
      <c r="E213" s="310" t="s">
        <v>749</v>
      </c>
      <c r="F213" s="316">
        <v>0</v>
      </c>
      <c r="G213" s="316">
        <v>0</v>
      </c>
      <c r="H213" s="316">
        <v>0</v>
      </c>
      <c r="I213" s="316">
        <v>0</v>
      </c>
      <c r="J213" s="316">
        <v>0</v>
      </c>
      <c r="K213" s="316">
        <v>0</v>
      </c>
      <c r="L213" s="316">
        <v>0</v>
      </c>
      <c r="M213" s="316">
        <v>0</v>
      </c>
      <c r="N213" s="316">
        <v>0</v>
      </c>
      <c r="O213" s="317">
        <v>0</v>
      </c>
      <c r="P213" s="317">
        <v>2664</v>
      </c>
      <c r="Q213" s="317">
        <v>0</v>
      </c>
      <c r="R213" s="315">
        <f t="shared" si="17"/>
        <v>2664</v>
      </c>
      <c r="S213" s="319">
        <v>0</v>
      </c>
      <c r="T213" s="319"/>
      <c r="U213" s="319">
        <f t="shared" si="20"/>
        <v>0</v>
      </c>
      <c r="V213" s="317">
        <f t="shared" si="21"/>
        <v>2664</v>
      </c>
      <c r="W213" s="317">
        <v>0</v>
      </c>
    </row>
    <row r="214" spans="1:23" s="20" customFormat="1" x14ac:dyDescent="0.2">
      <c r="A214" s="310" t="str">
        <f t="shared" si="18"/>
        <v>2.3</v>
      </c>
      <c r="B214" s="310" t="str">
        <f t="shared" si="19"/>
        <v>0010-OA2.3.2.9.1.1</v>
      </c>
      <c r="C214" s="311" t="s">
        <v>18</v>
      </c>
      <c r="D214" s="311" t="s">
        <v>774</v>
      </c>
      <c r="E214" s="310" t="s">
        <v>775</v>
      </c>
      <c r="F214" s="316">
        <v>45000</v>
      </c>
      <c r="G214" s="316">
        <v>91200</v>
      </c>
      <c r="H214" s="316">
        <v>60200</v>
      </c>
      <c r="I214" s="316">
        <v>53000</v>
      </c>
      <c r="J214" s="316">
        <v>76000</v>
      </c>
      <c r="K214" s="316">
        <v>63500</v>
      </c>
      <c r="L214" s="316">
        <v>84300</v>
      </c>
      <c r="M214" s="316">
        <v>48800</v>
      </c>
      <c r="N214" s="316">
        <v>58300</v>
      </c>
      <c r="O214" s="317">
        <v>24800</v>
      </c>
      <c r="P214" s="317">
        <v>39300</v>
      </c>
      <c r="Q214" s="317">
        <v>21299.039999999997</v>
      </c>
      <c r="R214" s="315">
        <f t="shared" si="17"/>
        <v>665699.04</v>
      </c>
      <c r="S214" s="319">
        <v>0</v>
      </c>
      <c r="T214" s="319">
        <v>0.96000000000003638</v>
      </c>
      <c r="U214" s="319">
        <f t="shared" si="20"/>
        <v>0.96000000000003638</v>
      </c>
      <c r="V214" s="317">
        <f t="shared" si="21"/>
        <v>665700</v>
      </c>
      <c r="W214" s="317">
        <v>21300</v>
      </c>
    </row>
    <row r="215" spans="1:23" s="20" customFormat="1" x14ac:dyDescent="0.2">
      <c r="A215" s="310" t="str">
        <f t="shared" si="18"/>
        <v>2.4</v>
      </c>
      <c r="B215" s="310" t="str">
        <f t="shared" si="19"/>
        <v>0010-OA2.4.1.3.1.1</v>
      </c>
      <c r="C215" s="311" t="s">
        <v>18</v>
      </c>
      <c r="D215" s="311" t="s">
        <v>797</v>
      </c>
      <c r="E215" s="310" t="s">
        <v>798</v>
      </c>
      <c r="F215" s="316">
        <v>0</v>
      </c>
      <c r="G215" s="316">
        <v>0</v>
      </c>
      <c r="H215" s="316">
        <v>0</v>
      </c>
      <c r="I215" s="316">
        <v>0</v>
      </c>
      <c r="J215" s="316">
        <v>0</v>
      </c>
      <c r="K215" s="316">
        <v>89869</v>
      </c>
      <c r="L215" s="316">
        <v>0</v>
      </c>
      <c r="M215" s="316">
        <v>0</v>
      </c>
      <c r="N215" s="316">
        <v>0</v>
      </c>
      <c r="O215" s="317">
        <v>0</v>
      </c>
      <c r="P215" s="317">
        <v>0</v>
      </c>
      <c r="Q215" s="317">
        <v>0</v>
      </c>
      <c r="R215" s="315">
        <f t="shared" si="17"/>
        <v>89869</v>
      </c>
      <c r="S215" s="319">
        <v>0</v>
      </c>
      <c r="T215" s="319"/>
      <c r="U215" s="319">
        <f t="shared" si="20"/>
        <v>0</v>
      </c>
      <c r="V215" s="317">
        <f t="shared" si="21"/>
        <v>89869</v>
      </c>
      <c r="W215" s="317">
        <v>0</v>
      </c>
    </row>
    <row r="216" spans="1:23" s="20" customFormat="1" x14ac:dyDescent="0.2">
      <c r="A216" s="310" t="str">
        <f t="shared" si="18"/>
        <v>2.5</v>
      </c>
      <c r="B216" s="310" t="str">
        <f t="shared" si="19"/>
        <v>0010-OA2.5.4.1.1.1</v>
      </c>
      <c r="C216" s="311" t="s">
        <v>18</v>
      </c>
      <c r="D216" s="311" t="s">
        <v>902</v>
      </c>
      <c r="E216" s="310" t="s">
        <v>903</v>
      </c>
      <c r="F216" s="316">
        <v>0</v>
      </c>
      <c r="G216" s="316">
        <v>0</v>
      </c>
      <c r="H216" s="316">
        <v>0</v>
      </c>
      <c r="I216" s="316">
        <v>916</v>
      </c>
      <c r="J216" s="316">
        <v>0</v>
      </c>
      <c r="K216" s="316">
        <v>0</v>
      </c>
      <c r="L216" s="316">
        <v>0</v>
      </c>
      <c r="M216" s="316">
        <v>0</v>
      </c>
      <c r="N216" s="316">
        <v>0</v>
      </c>
      <c r="O216" s="317">
        <v>0</v>
      </c>
      <c r="P216" s="317">
        <v>0</v>
      </c>
      <c r="Q216" s="317">
        <v>0</v>
      </c>
      <c r="R216" s="315">
        <f t="shared" si="17"/>
        <v>916</v>
      </c>
      <c r="S216" s="319">
        <v>0</v>
      </c>
      <c r="T216" s="319"/>
      <c r="U216" s="319">
        <f t="shared" si="20"/>
        <v>0</v>
      </c>
      <c r="V216" s="317">
        <f t="shared" si="21"/>
        <v>916</v>
      </c>
      <c r="W216" s="317">
        <v>0</v>
      </c>
    </row>
    <row r="217" spans="1:23" s="20" customFormat="1" x14ac:dyDescent="0.2">
      <c r="A217" s="310" t="str">
        <f t="shared" si="18"/>
        <v>2.5</v>
      </c>
      <c r="B217" s="310" t="str">
        <f t="shared" si="19"/>
        <v>0010-OA2.5.4.1.2.1</v>
      </c>
      <c r="C217" s="311" t="s">
        <v>18</v>
      </c>
      <c r="D217" s="311" t="s">
        <v>907</v>
      </c>
      <c r="E217" s="310" t="s">
        <v>908</v>
      </c>
      <c r="F217" s="316">
        <v>0</v>
      </c>
      <c r="G217" s="316">
        <v>0</v>
      </c>
      <c r="H217" s="316">
        <v>0</v>
      </c>
      <c r="I217" s="316">
        <v>0</v>
      </c>
      <c r="J217" s="316">
        <v>0</v>
      </c>
      <c r="K217" s="316">
        <v>9140</v>
      </c>
      <c r="L217" s="316">
        <v>0</v>
      </c>
      <c r="M217" s="316">
        <v>0</v>
      </c>
      <c r="N217" s="316">
        <v>0</v>
      </c>
      <c r="O217" s="317">
        <v>0</v>
      </c>
      <c r="P217" s="317">
        <v>0</v>
      </c>
      <c r="Q217" s="317">
        <v>0</v>
      </c>
      <c r="R217" s="315">
        <f t="shared" si="17"/>
        <v>9140</v>
      </c>
      <c r="S217" s="319">
        <v>0</v>
      </c>
      <c r="T217" s="319"/>
      <c r="U217" s="319">
        <f t="shared" si="20"/>
        <v>0</v>
      </c>
      <c r="V217" s="317">
        <f t="shared" si="21"/>
        <v>9140</v>
      </c>
      <c r="W217" s="317">
        <v>0</v>
      </c>
    </row>
    <row r="218" spans="1:23" s="20" customFormat="1" x14ac:dyDescent="0.2">
      <c r="A218" s="310" t="str">
        <f t="shared" si="18"/>
        <v>2.5</v>
      </c>
      <c r="B218" s="310" t="str">
        <f t="shared" si="19"/>
        <v>0010-OA2.5.4.1.3.1</v>
      </c>
      <c r="C218" s="311" t="s">
        <v>18</v>
      </c>
      <c r="D218" s="311" t="s">
        <v>909</v>
      </c>
      <c r="E218" s="310" t="s">
        <v>910</v>
      </c>
      <c r="F218" s="316">
        <v>0</v>
      </c>
      <c r="G218" s="316">
        <v>59400</v>
      </c>
      <c r="H218" s="316">
        <v>0</v>
      </c>
      <c r="I218" s="316">
        <v>0</v>
      </c>
      <c r="J218" s="316">
        <v>0</v>
      </c>
      <c r="K218" s="316">
        <v>0</v>
      </c>
      <c r="L218" s="316">
        <v>0</v>
      </c>
      <c r="M218" s="316">
        <v>0</v>
      </c>
      <c r="N218" s="316">
        <v>0</v>
      </c>
      <c r="O218" s="317">
        <v>0</v>
      </c>
      <c r="P218" s="317">
        <v>0</v>
      </c>
      <c r="Q218" s="317">
        <v>0</v>
      </c>
      <c r="R218" s="315">
        <f t="shared" si="17"/>
        <v>59400</v>
      </c>
      <c r="S218" s="319">
        <v>0</v>
      </c>
      <c r="T218" s="319"/>
      <c r="U218" s="319">
        <f t="shared" si="20"/>
        <v>0</v>
      </c>
      <c r="V218" s="317">
        <f t="shared" si="21"/>
        <v>59400</v>
      </c>
      <c r="W218" s="317">
        <v>0</v>
      </c>
    </row>
    <row r="219" spans="1:23" s="20" customFormat="1" x14ac:dyDescent="0.2">
      <c r="A219" s="310" t="str">
        <f t="shared" si="18"/>
        <v>2.5</v>
      </c>
      <c r="B219" s="310" t="str">
        <f t="shared" si="19"/>
        <v>0010-OA2.5.4.3.2.1</v>
      </c>
      <c r="C219" s="311" t="s">
        <v>18</v>
      </c>
      <c r="D219" s="311" t="s">
        <v>923</v>
      </c>
      <c r="E219" s="310" t="s">
        <v>924</v>
      </c>
      <c r="F219" s="316">
        <v>0</v>
      </c>
      <c r="G219" s="316">
        <v>110242.44</v>
      </c>
      <c r="H219" s="316">
        <v>0</v>
      </c>
      <c r="I219" s="316">
        <v>0</v>
      </c>
      <c r="J219" s="316">
        <v>0</v>
      </c>
      <c r="K219" s="316">
        <v>0</v>
      </c>
      <c r="L219" s="316">
        <v>0</v>
      </c>
      <c r="M219" s="316">
        <v>0</v>
      </c>
      <c r="N219" s="316">
        <v>0</v>
      </c>
      <c r="O219" s="317">
        <v>0</v>
      </c>
      <c r="P219" s="317">
        <v>0</v>
      </c>
      <c r="Q219" s="317">
        <v>2.3283597272438783E-12</v>
      </c>
      <c r="R219" s="315">
        <f t="shared" si="17"/>
        <v>110242.44</v>
      </c>
      <c r="S219" s="319">
        <v>0</v>
      </c>
      <c r="T219" s="319">
        <v>0.55999999999767169</v>
      </c>
      <c r="U219" s="319">
        <f t="shared" si="20"/>
        <v>0.55999999999767169</v>
      </c>
      <c r="V219" s="317">
        <f t="shared" si="21"/>
        <v>110243</v>
      </c>
      <c r="W219" s="317">
        <v>0.56000000000000005</v>
      </c>
    </row>
    <row r="220" spans="1:23" s="20" customFormat="1" x14ac:dyDescent="0.2">
      <c r="A220" s="310" t="str">
        <f t="shared" si="18"/>
        <v>2.6</v>
      </c>
      <c r="B220" s="310" t="str">
        <f t="shared" si="19"/>
        <v>0010-OA2.6.3.2.3.1</v>
      </c>
      <c r="C220" s="311" t="s">
        <v>18</v>
      </c>
      <c r="D220" s="311" t="s">
        <v>1149</v>
      </c>
      <c r="E220" s="310" t="s">
        <v>1150</v>
      </c>
      <c r="F220" s="316">
        <v>0</v>
      </c>
      <c r="G220" s="316">
        <v>0</v>
      </c>
      <c r="H220" s="316">
        <v>0</v>
      </c>
      <c r="I220" s="316">
        <v>0</v>
      </c>
      <c r="J220" s="316">
        <v>4700</v>
      </c>
      <c r="K220" s="316">
        <v>0</v>
      </c>
      <c r="L220" s="316">
        <v>0</v>
      </c>
      <c r="M220" s="316">
        <v>0</v>
      </c>
      <c r="N220" s="316">
        <v>0</v>
      </c>
      <c r="O220" s="317">
        <v>0</v>
      </c>
      <c r="P220" s="317">
        <v>0</v>
      </c>
      <c r="Q220" s="317">
        <v>0</v>
      </c>
      <c r="R220" s="315">
        <f t="shared" si="17"/>
        <v>4700</v>
      </c>
      <c r="S220" s="319">
        <v>0</v>
      </c>
      <c r="T220" s="319"/>
      <c r="U220" s="319">
        <f t="shared" si="20"/>
        <v>0</v>
      </c>
      <c r="V220" s="317">
        <f t="shared" si="21"/>
        <v>4700</v>
      </c>
      <c r="W220" s="317">
        <v>0</v>
      </c>
    </row>
    <row r="221" spans="1:23" s="20" customFormat="1" x14ac:dyDescent="0.2">
      <c r="A221" s="310" t="str">
        <f t="shared" si="18"/>
        <v>2.1</v>
      </c>
      <c r="B221" s="310" t="str">
        <f t="shared" si="19"/>
        <v>0011-OC2.1.1.13.1.1</v>
      </c>
      <c r="C221" s="311" t="s">
        <v>19</v>
      </c>
      <c r="D221" s="311" t="s">
        <v>115</v>
      </c>
      <c r="E221" s="310" t="s">
        <v>116</v>
      </c>
      <c r="F221" s="316">
        <v>54119.650000000009</v>
      </c>
      <c r="G221" s="316">
        <v>54138.98000000001</v>
      </c>
      <c r="H221" s="316">
        <v>53232.780000000006</v>
      </c>
      <c r="I221" s="316">
        <v>50613.520000000004</v>
      </c>
      <c r="J221" s="316">
        <v>51329.090000000004</v>
      </c>
      <c r="K221" s="316">
        <v>54085.560000000005</v>
      </c>
      <c r="L221" s="316">
        <v>53520.760000000009</v>
      </c>
      <c r="M221" s="316">
        <v>53514.920000000006</v>
      </c>
      <c r="N221" s="316">
        <v>54011.31</v>
      </c>
      <c r="O221" s="317">
        <v>54377.710000000006</v>
      </c>
      <c r="P221" s="317">
        <v>69641.900000000009</v>
      </c>
      <c r="Q221" s="317">
        <v>69641.900000000009</v>
      </c>
      <c r="R221" s="315">
        <f t="shared" si="17"/>
        <v>672228.08000000007</v>
      </c>
      <c r="S221" s="319">
        <v>0</v>
      </c>
      <c r="T221" s="319">
        <v>163474.92000000001</v>
      </c>
      <c r="U221" s="319">
        <f t="shared" si="20"/>
        <v>163474.92000000001</v>
      </c>
      <c r="V221" s="317">
        <f t="shared" si="21"/>
        <v>835703.00000000012</v>
      </c>
      <c r="W221" s="317">
        <v>233116.82</v>
      </c>
    </row>
    <row r="222" spans="1:23" s="20" customFormat="1" x14ac:dyDescent="0.2">
      <c r="A222" s="310" t="str">
        <f t="shared" si="18"/>
        <v>2.1</v>
      </c>
      <c r="B222" s="310" t="str">
        <f t="shared" si="19"/>
        <v>0011-OC2.1.1.13.1.2</v>
      </c>
      <c r="C222" s="311" t="s">
        <v>19</v>
      </c>
      <c r="D222" s="311" t="s">
        <v>120</v>
      </c>
      <c r="E222" s="310" t="s">
        <v>121</v>
      </c>
      <c r="F222" s="316">
        <v>0</v>
      </c>
      <c r="G222" s="316">
        <v>0</v>
      </c>
      <c r="H222" s="316">
        <v>0</v>
      </c>
      <c r="I222" s="316">
        <v>0</v>
      </c>
      <c r="J222" s="316">
        <v>0</v>
      </c>
      <c r="K222" s="316">
        <v>0</v>
      </c>
      <c r="L222" s="316">
        <v>0</v>
      </c>
      <c r="M222" s="316">
        <v>9000</v>
      </c>
      <c r="N222" s="316">
        <v>9000</v>
      </c>
      <c r="O222" s="317">
        <v>16164.189999999999</v>
      </c>
      <c r="P222" s="317">
        <v>16164.189999999999</v>
      </c>
      <c r="Q222" s="317">
        <v>16164.190000000002</v>
      </c>
      <c r="R222" s="315">
        <f t="shared" si="17"/>
        <v>66492.570000000007</v>
      </c>
      <c r="S222" s="319">
        <v>0</v>
      </c>
      <c r="T222" s="319">
        <v>105448.43</v>
      </c>
      <c r="U222" s="319">
        <f t="shared" si="20"/>
        <v>105448.43</v>
      </c>
      <c r="V222" s="317">
        <f t="shared" si="21"/>
        <v>171941</v>
      </c>
      <c r="W222" s="317">
        <v>121612.62</v>
      </c>
    </row>
    <row r="223" spans="1:23" s="20" customFormat="1" x14ac:dyDescent="0.2">
      <c r="A223" s="310" t="str">
        <f t="shared" si="18"/>
        <v>2.1</v>
      </c>
      <c r="B223" s="310" t="str">
        <f t="shared" si="19"/>
        <v>0011-OC2.1.1.9.1.4</v>
      </c>
      <c r="C223" s="311" t="s">
        <v>19</v>
      </c>
      <c r="D223" s="311" t="s">
        <v>230</v>
      </c>
      <c r="E223" s="310" t="s">
        <v>231</v>
      </c>
      <c r="F223" s="316">
        <v>0</v>
      </c>
      <c r="G223" s="316">
        <v>0</v>
      </c>
      <c r="H223" s="316">
        <v>0</v>
      </c>
      <c r="I223" s="316">
        <v>0</v>
      </c>
      <c r="J223" s="316">
        <v>0</v>
      </c>
      <c r="K223" s="316">
        <v>0</v>
      </c>
      <c r="L223" s="316">
        <v>2700</v>
      </c>
      <c r="M223" s="316">
        <v>0</v>
      </c>
      <c r="N223" s="316">
        <v>0</v>
      </c>
      <c r="O223" s="317">
        <v>0</v>
      </c>
      <c r="P223" s="317">
        <v>0</v>
      </c>
      <c r="Q223" s="317">
        <v>3300</v>
      </c>
      <c r="R223" s="315">
        <f t="shared" si="17"/>
        <v>6000</v>
      </c>
      <c r="S223" s="319">
        <v>0</v>
      </c>
      <c r="T223" s="319">
        <v>1200</v>
      </c>
      <c r="U223" s="319">
        <f t="shared" si="20"/>
        <v>1200</v>
      </c>
      <c r="V223" s="317">
        <f t="shared" si="21"/>
        <v>7200</v>
      </c>
      <c r="W223" s="317">
        <v>4500</v>
      </c>
    </row>
    <row r="224" spans="1:23" s="20" customFormat="1" x14ac:dyDescent="0.2">
      <c r="A224" s="310" t="str">
        <f t="shared" si="18"/>
        <v>2.1</v>
      </c>
      <c r="B224" s="310" t="str">
        <f t="shared" si="19"/>
        <v>0011-OC2.1.3.1.1.15</v>
      </c>
      <c r="C224" s="311" t="s">
        <v>19</v>
      </c>
      <c r="D224" s="311" t="s">
        <v>276</v>
      </c>
      <c r="E224" s="310" t="s">
        <v>277</v>
      </c>
      <c r="F224" s="316">
        <v>1950.1200000000003</v>
      </c>
      <c r="G224" s="316">
        <v>1950.1200000000003</v>
      </c>
      <c r="H224" s="316">
        <v>1950.1200000000003</v>
      </c>
      <c r="I224" s="316">
        <v>1733.4400000000003</v>
      </c>
      <c r="J224" s="316">
        <v>1733.4400000000003</v>
      </c>
      <c r="K224" s="316">
        <v>1950.1200000000003</v>
      </c>
      <c r="L224" s="316">
        <v>1950.1200000000003</v>
      </c>
      <c r="M224" s="316">
        <v>2166.8000000000002</v>
      </c>
      <c r="N224" s="316">
        <v>2166.8000000000002</v>
      </c>
      <c r="O224" s="317">
        <v>2166.8000000000002</v>
      </c>
      <c r="P224" s="317">
        <v>2383.48</v>
      </c>
      <c r="Q224" s="317">
        <v>2383.48</v>
      </c>
      <c r="R224" s="315">
        <f t="shared" si="17"/>
        <v>24484.84</v>
      </c>
      <c r="S224" s="319">
        <v>0</v>
      </c>
      <c r="T224" s="319">
        <v>1518.1599999999999</v>
      </c>
      <c r="U224" s="319">
        <f t="shared" si="20"/>
        <v>1518.1599999999999</v>
      </c>
      <c r="V224" s="317">
        <f t="shared" si="21"/>
        <v>26003</v>
      </c>
      <c r="W224" s="317">
        <v>3901.6400000000003</v>
      </c>
    </row>
    <row r="225" spans="1:23" s="20" customFormat="1" x14ac:dyDescent="0.2">
      <c r="A225" s="310" t="str">
        <f t="shared" si="18"/>
        <v>2.3</v>
      </c>
      <c r="B225" s="310" t="str">
        <f t="shared" si="19"/>
        <v>0011-OC2.3.1.5.1.1</v>
      </c>
      <c r="C225" s="311" t="s">
        <v>19</v>
      </c>
      <c r="D225" s="311" t="s">
        <v>459</v>
      </c>
      <c r="E225" s="310" t="s">
        <v>460</v>
      </c>
      <c r="F225" s="316">
        <v>0</v>
      </c>
      <c r="G225" s="316">
        <v>0</v>
      </c>
      <c r="H225" s="316">
        <v>0</v>
      </c>
      <c r="I225" s="316">
        <v>0</v>
      </c>
      <c r="J225" s="316">
        <v>0</v>
      </c>
      <c r="K225" s="316">
        <v>0</v>
      </c>
      <c r="L225" s="316">
        <v>0</v>
      </c>
      <c r="M225" s="316">
        <v>0</v>
      </c>
      <c r="N225" s="316">
        <v>1386</v>
      </c>
      <c r="O225" s="317">
        <v>0</v>
      </c>
      <c r="P225" s="317">
        <v>0</v>
      </c>
      <c r="Q225" s="317">
        <v>0</v>
      </c>
      <c r="R225" s="315">
        <f t="shared" si="17"/>
        <v>1386</v>
      </c>
      <c r="S225" s="319">
        <v>0</v>
      </c>
      <c r="T225" s="319">
        <v>0</v>
      </c>
      <c r="U225" s="319">
        <f t="shared" si="20"/>
        <v>0</v>
      </c>
      <c r="V225" s="317">
        <f t="shared" si="21"/>
        <v>1386</v>
      </c>
      <c r="W225" s="317">
        <v>0</v>
      </c>
    </row>
    <row r="226" spans="1:23" s="20" customFormat="1" x14ac:dyDescent="0.2">
      <c r="A226" s="310" t="str">
        <f t="shared" si="18"/>
        <v>2.3</v>
      </c>
      <c r="B226" s="310" t="str">
        <f t="shared" si="19"/>
        <v>0011-OC2.3.1.5.4.1</v>
      </c>
      <c r="C226" s="311" t="s">
        <v>19</v>
      </c>
      <c r="D226" s="311" t="s">
        <v>472</v>
      </c>
      <c r="E226" s="310" t="s">
        <v>473</v>
      </c>
      <c r="F226" s="316">
        <v>0</v>
      </c>
      <c r="G226" s="316">
        <v>0</v>
      </c>
      <c r="H226" s="316">
        <v>0</v>
      </c>
      <c r="I226" s="316">
        <v>0</v>
      </c>
      <c r="J226" s="316">
        <v>0</v>
      </c>
      <c r="K226" s="316">
        <v>0</v>
      </c>
      <c r="L226" s="316">
        <v>0</v>
      </c>
      <c r="M226" s="316">
        <v>0</v>
      </c>
      <c r="N226" s="316">
        <v>4833</v>
      </c>
      <c r="O226" s="317">
        <v>0</v>
      </c>
      <c r="P226" s="317">
        <v>0</v>
      </c>
      <c r="Q226" s="317">
        <v>-667</v>
      </c>
      <c r="R226" s="315">
        <f t="shared" si="17"/>
        <v>4166</v>
      </c>
      <c r="S226" s="319">
        <v>0</v>
      </c>
      <c r="T226" s="324">
        <v>667</v>
      </c>
      <c r="U226" s="319">
        <f t="shared" si="20"/>
        <v>667</v>
      </c>
      <c r="V226" s="317">
        <f t="shared" si="21"/>
        <v>4833</v>
      </c>
      <c r="W226" s="317">
        <v>0</v>
      </c>
    </row>
    <row r="227" spans="1:23" s="20" customFormat="1" x14ac:dyDescent="0.2">
      <c r="A227" s="310" t="str">
        <f t="shared" si="18"/>
        <v>2.3</v>
      </c>
      <c r="B227" s="310" t="str">
        <f t="shared" si="19"/>
        <v>0011-OC2.3.2.1.2.1</v>
      </c>
      <c r="C227" s="311" t="s">
        <v>19</v>
      </c>
      <c r="D227" s="311" t="s">
        <v>541</v>
      </c>
      <c r="E227" s="310" t="s">
        <v>542</v>
      </c>
      <c r="F227" s="316">
        <v>0</v>
      </c>
      <c r="G227" s="316">
        <v>0</v>
      </c>
      <c r="H227" s="316">
        <v>0</v>
      </c>
      <c r="I227" s="316">
        <v>0</v>
      </c>
      <c r="J227" s="316">
        <v>2266.96</v>
      </c>
      <c r="K227" s="316">
        <v>0</v>
      </c>
      <c r="L227" s="316">
        <v>0</v>
      </c>
      <c r="M227" s="316">
        <v>0</v>
      </c>
      <c r="N227" s="316">
        <v>2231.5500000000002</v>
      </c>
      <c r="O227" s="317">
        <v>0</v>
      </c>
      <c r="P227" s="317">
        <v>10501.49</v>
      </c>
      <c r="Q227" s="317">
        <v>0</v>
      </c>
      <c r="R227" s="315">
        <f t="shared" si="17"/>
        <v>15000</v>
      </c>
      <c r="S227" s="319">
        <v>0</v>
      </c>
      <c r="T227" s="319"/>
      <c r="U227" s="319">
        <f t="shared" si="20"/>
        <v>0</v>
      </c>
      <c r="V227" s="317">
        <f t="shared" si="21"/>
        <v>15000</v>
      </c>
      <c r="W227" s="317">
        <v>0</v>
      </c>
    </row>
    <row r="228" spans="1:23" s="20" customFormat="1" x14ac:dyDescent="0.2">
      <c r="A228" s="310" t="str">
        <f t="shared" si="18"/>
        <v>2.3</v>
      </c>
      <c r="B228" s="310" t="str">
        <f t="shared" si="19"/>
        <v>0011-OC2.3.2.1.2.2</v>
      </c>
      <c r="C228" s="311" t="s">
        <v>19</v>
      </c>
      <c r="D228" s="311" t="s">
        <v>543</v>
      </c>
      <c r="E228" s="310" t="s">
        <v>544</v>
      </c>
      <c r="F228" s="316">
        <v>0</v>
      </c>
      <c r="G228" s="316">
        <v>0</v>
      </c>
      <c r="H228" s="316">
        <v>0</v>
      </c>
      <c r="I228" s="316">
        <v>3280</v>
      </c>
      <c r="J228" s="316">
        <v>-106.6</v>
      </c>
      <c r="K228" s="316">
        <v>0</v>
      </c>
      <c r="L228" s="316">
        <v>0</v>
      </c>
      <c r="M228" s="316">
        <v>640</v>
      </c>
      <c r="N228" s="316">
        <v>0</v>
      </c>
      <c r="O228" s="317">
        <v>0</v>
      </c>
      <c r="P228" s="317">
        <v>3573.2</v>
      </c>
      <c r="Q228" s="317">
        <v>3813.4</v>
      </c>
      <c r="R228" s="315">
        <f t="shared" si="17"/>
        <v>11200</v>
      </c>
      <c r="S228" s="319">
        <v>0</v>
      </c>
      <c r="T228" s="319"/>
      <c r="U228" s="319">
        <f t="shared" si="20"/>
        <v>0</v>
      </c>
      <c r="V228" s="317">
        <f t="shared" si="21"/>
        <v>11200</v>
      </c>
      <c r="W228" s="317">
        <v>3813.4</v>
      </c>
    </row>
    <row r="229" spans="1:23" s="20" customFormat="1" x14ac:dyDescent="0.2">
      <c r="A229" s="310" t="str">
        <f t="shared" si="18"/>
        <v>2.3</v>
      </c>
      <c r="B229" s="310" t="str">
        <f t="shared" si="19"/>
        <v>0011-OC2.3.2.2.4.1</v>
      </c>
      <c r="C229" s="311" t="s">
        <v>19</v>
      </c>
      <c r="D229" s="311" t="s">
        <v>574</v>
      </c>
      <c r="E229" s="310" t="s">
        <v>575</v>
      </c>
      <c r="F229" s="316">
        <v>0</v>
      </c>
      <c r="G229" s="316">
        <v>0</v>
      </c>
      <c r="H229" s="316">
        <v>0</v>
      </c>
      <c r="I229" s="316">
        <v>0</v>
      </c>
      <c r="J229" s="316">
        <v>0</v>
      </c>
      <c r="K229" s="316">
        <v>0</v>
      </c>
      <c r="L229" s="316">
        <v>0</v>
      </c>
      <c r="M229" s="316">
        <v>0</v>
      </c>
      <c r="N229" s="316">
        <v>0</v>
      </c>
      <c r="O229" s="317">
        <v>0</v>
      </c>
      <c r="P229" s="317">
        <v>0</v>
      </c>
      <c r="Q229" s="317">
        <v>0</v>
      </c>
      <c r="R229" s="315">
        <f t="shared" si="17"/>
        <v>0</v>
      </c>
      <c r="S229" s="319">
        <v>0</v>
      </c>
      <c r="T229" s="319">
        <v>0</v>
      </c>
      <c r="U229" s="319">
        <f t="shared" si="20"/>
        <v>0</v>
      </c>
      <c r="V229" s="317">
        <f t="shared" si="21"/>
        <v>0</v>
      </c>
      <c r="W229" s="317">
        <v>0</v>
      </c>
    </row>
    <row r="230" spans="1:23" s="20" customFormat="1" x14ac:dyDescent="0.2">
      <c r="A230" s="310" t="str">
        <f t="shared" si="18"/>
        <v>2.3</v>
      </c>
      <c r="B230" s="310" t="str">
        <f t="shared" si="19"/>
        <v>0011-OC2.3.2.4.7.1</v>
      </c>
      <c r="C230" s="311" t="s">
        <v>19</v>
      </c>
      <c r="D230" s="311" t="s">
        <v>609</v>
      </c>
      <c r="E230" s="310" t="s">
        <v>610</v>
      </c>
      <c r="F230" s="316">
        <v>0</v>
      </c>
      <c r="G230" s="316">
        <v>0</v>
      </c>
      <c r="H230" s="316">
        <v>0</v>
      </c>
      <c r="I230" s="316">
        <v>0</v>
      </c>
      <c r="J230" s="316">
        <v>0</v>
      </c>
      <c r="K230" s="316">
        <v>0</v>
      </c>
      <c r="L230" s="316">
        <v>0</v>
      </c>
      <c r="M230" s="316">
        <v>0</v>
      </c>
      <c r="N230" s="316">
        <v>0</v>
      </c>
      <c r="O230" s="317">
        <v>11000</v>
      </c>
      <c r="P230" s="317">
        <v>0</v>
      </c>
      <c r="Q230" s="317">
        <v>0</v>
      </c>
      <c r="R230" s="315">
        <f t="shared" si="17"/>
        <v>11000</v>
      </c>
      <c r="S230" s="319">
        <v>0</v>
      </c>
      <c r="T230" s="319">
        <v>0</v>
      </c>
      <c r="U230" s="319">
        <f t="shared" si="20"/>
        <v>0</v>
      </c>
      <c r="V230" s="317">
        <f t="shared" si="21"/>
        <v>11000</v>
      </c>
      <c r="W230" s="317">
        <v>0</v>
      </c>
    </row>
    <row r="231" spans="1:23" s="20" customFormat="1" x14ac:dyDescent="0.2">
      <c r="A231" s="310" t="str">
        <f t="shared" si="18"/>
        <v>2.3</v>
      </c>
      <c r="B231" s="310" t="str">
        <f t="shared" si="19"/>
        <v>0011-OC2.3.2.5.1.99</v>
      </c>
      <c r="C231" s="311" t="s">
        <v>19</v>
      </c>
      <c r="D231" s="311" t="s">
        <v>624</v>
      </c>
      <c r="E231" s="310" t="s">
        <v>625</v>
      </c>
      <c r="F231" s="316">
        <v>0</v>
      </c>
      <c r="G231" s="316">
        <v>0</v>
      </c>
      <c r="H231" s="316">
        <v>0</v>
      </c>
      <c r="I231" s="316">
        <v>0</v>
      </c>
      <c r="J231" s="316">
        <v>3587</v>
      </c>
      <c r="K231" s="316">
        <v>0</v>
      </c>
      <c r="L231" s="316">
        <v>0</v>
      </c>
      <c r="M231" s="316">
        <v>0</v>
      </c>
      <c r="N231" s="316">
        <v>0</v>
      </c>
      <c r="O231" s="317">
        <v>1413</v>
      </c>
      <c r="P231" s="317">
        <v>0</v>
      </c>
      <c r="Q231" s="317">
        <v>0</v>
      </c>
      <c r="R231" s="315">
        <f t="shared" si="17"/>
        <v>5000</v>
      </c>
      <c r="S231" s="319">
        <v>0</v>
      </c>
      <c r="T231" s="319"/>
      <c r="U231" s="319">
        <f t="shared" si="20"/>
        <v>0</v>
      </c>
      <c r="V231" s="317">
        <f t="shared" si="21"/>
        <v>5000</v>
      </c>
      <c r="W231" s="317">
        <v>0</v>
      </c>
    </row>
    <row r="232" spans="1:23" s="20" customFormat="1" x14ac:dyDescent="0.2">
      <c r="A232" s="310" t="str">
        <f t="shared" si="18"/>
        <v>2.3</v>
      </c>
      <c r="B232" s="310" t="str">
        <f t="shared" si="19"/>
        <v>0011-OC2.3.2.7.10.1</v>
      </c>
      <c r="C232" s="311" t="s">
        <v>19</v>
      </c>
      <c r="D232" s="311" t="s">
        <v>667</v>
      </c>
      <c r="E232" s="310" t="s">
        <v>668</v>
      </c>
      <c r="F232" s="316">
        <v>0</v>
      </c>
      <c r="G232" s="316">
        <v>0</v>
      </c>
      <c r="H232" s="316">
        <v>0</v>
      </c>
      <c r="I232" s="316">
        <v>0</v>
      </c>
      <c r="J232" s="316">
        <v>0</v>
      </c>
      <c r="K232" s="316">
        <v>0</v>
      </c>
      <c r="L232" s="316">
        <v>0</v>
      </c>
      <c r="M232" s="316">
        <v>952.61</v>
      </c>
      <c r="N232" s="316">
        <v>0</v>
      </c>
      <c r="O232" s="317">
        <v>0</v>
      </c>
      <c r="P232" s="317">
        <v>0</v>
      </c>
      <c r="Q232" s="317">
        <v>0.39</v>
      </c>
      <c r="R232" s="315">
        <f t="shared" si="17"/>
        <v>953</v>
      </c>
      <c r="S232" s="319">
        <v>0</v>
      </c>
      <c r="T232" s="319">
        <v>0</v>
      </c>
      <c r="U232" s="319">
        <f t="shared" si="20"/>
        <v>0</v>
      </c>
      <c r="V232" s="317">
        <f t="shared" si="21"/>
        <v>953</v>
      </c>
      <c r="W232" s="317">
        <v>0.39</v>
      </c>
    </row>
    <row r="233" spans="1:23" s="20" customFormat="1" x14ac:dyDescent="0.2">
      <c r="A233" s="310" t="str">
        <f t="shared" si="18"/>
        <v>2.3</v>
      </c>
      <c r="B233" s="310" t="str">
        <f t="shared" si="19"/>
        <v>0011-OC2.3.2.7.11.6</v>
      </c>
      <c r="C233" s="311" t="s">
        <v>19</v>
      </c>
      <c r="D233" s="311" t="s">
        <v>684</v>
      </c>
      <c r="E233" s="310" t="s">
        <v>685</v>
      </c>
      <c r="F233" s="316">
        <v>0</v>
      </c>
      <c r="G233" s="316">
        <v>0</v>
      </c>
      <c r="H233" s="316">
        <v>0</v>
      </c>
      <c r="I233" s="316">
        <v>0</v>
      </c>
      <c r="J233" s="316">
        <v>0</v>
      </c>
      <c r="K233" s="316">
        <v>0</v>
      </c>
      <c r="L233" s="316">
        <v>0</v>
      </c>
      <c r="M233" s="316">
        <v>0</v>
      </c>
      <c r="N233" s="316">
        <v>0</v>
      </c>
      <c r="O233" s="317">
        <v>0</v>
      </c>
      <c r="P233" s="317">
        <v>0</v>
      </c>
      <c r="Q233" s="317">
        <v>0</v>
      </c>
      <c r="R233" s="315">
        <f t="shared" si="17"/>
        <v>0</v>
      </c>
      <c r="S233" s="319">
        <v>0</v>
      </c>
      <c r="T233" s="319">
        <v>1752</v>
      </c>
      <c r="U233" s="319">
        <f t="shared" si="20"/>
        <v>1752</v>
      </c>
      <c r="V233" s="317">
        <f t="shared" si="21"/>
        <v>1752</v>
      </c>
      <c r="W233" s="317">
        <v>1752</v>
      </c>
    </row>
    <row r="234" spans="1:23" s="20" customFormat="1" x14ac:dyDescent="0.2">
      <c r="A234" s="310" t="str">
        <f t="shared" si="18"/>
        <v>2.3</v>
      </c>
      <c r="B234" s="310" t="str">
        <f t="shared" si="19"/>
        <v>0011-OC2.3.2.7.11.99</v>
      </c>
      <c r="C234" s="311" t="s">
        <v>19</v>
      </c>
      <c r="D234" s="311" t="s">
        <v>688</v>
      </c>
      <c r="E234" s="310" t="s">
        <v>689</v>
      </c>
      <c r="F234" s="316">
        <v>0</v>
      </c>
      <c r="G234" s="316">
        <v>0</v>
      </c>
      <c r="H234" s="316">
        <v>0</v>
      </c>
      <c r="I234" s="316">
        <v>0</v>
      </c>
      <c r="J234" s="316">
        <v>0</v>
      </c>
      <c r="K234" s="316">
        <v>14035</v>
      </c>
      <c r="L234" s="316">
        <v>0</v>
      </c>
      <c r="M234" s="316">
        <v>0</v>
      </c>
      <c r="N234" s="316">
        <v>0</v>
      </c>
      <c r="O234" s="317">
        <v>48400</v>
      </c>
      <c r="P234" s="317">
        <v>0</v>
      </c>
      <c r="Q234" s="317">
        <v>0</v>
      </c>
      <c r="R234" s="315">
        <f t="shared" si="17"/>
        <v>62435</v>
      </c>
      <c r="S234" s="319">
        <v>0</v>
      </c>
      <c r="T234" s="319"/>
      <c r="U234" s="319">
        <f t="shared" si="20"/>
        <v>0</v>
      </c>
      <c r="V234" s="317">
        <f t="shared" si="21"/>
        <v>62435</v>
      </c>
      <c r="W234" s="317">
        <v>0</v>
      </c>
    </row>
    <row r="235" spans="1:23" s="20" customFormat="1" x14ac:dyDescent="0.2">
      <c r="A235" s="310" t="str">
        <f t="shared" si="18"/>
        <v>2.3</v>
      </c>
      <c r="B235" s="310" t="str">
        <f t="shared" si="19"/>
        <v>0011-OC2.3.2.7.13.98</v>
      </c>
      <c r="C235" s="311" t="s">
        <v>19</v>
      </c>
      <c r="D235" s="311" t="s">
        <v>700</v>
      </c>
      <c r="E235" s="310" t="s">
        <v>701</v>
      </c>
      <c r="F235" s="316">
        <v>2333.33</v>
      </c>
      <c r="G235" s="316">
        <v>2333.33</v>
      </c>
      <c r="H235" s="316">
        <v>2333.33</v>
      </c>
      <c r="I235" s="316">
        <v>2333.33</v>
      </c>
      <c r="J235" s="316">
        <v>2333.33</v>
      </c>
      <c r="K235" s="316">
        <v>2333.33</v>
      </c>
      <c r="L235" s="316">
        <v>2333.33</v>
      </c>
      <c r="M235" s="316">
        <v>2333.33</v>
      </c>
      <c r="N235" s="316">
        <v>2333.34</v>
      </c>
      <c r="O235" s="317">
        <v>3150</v>
      </c>
      <c r="P235" s="317">
        <v>3150</v>
      </c>
      <c r="Q235" s="317">
        <v>6301.02</v>
      </c>
      <c r="R235" s="315">
        <f t="shared" si="17"/>
        <v>33601</v>
      </c>
      <c r="S235" s="319">
        <v>0</v>
      </c>
      <c r="T235" s="319">
        <v>0</v>
      </c>
      <c r="U235" s="319">
        <f t="shared" si="20"/>
        <v>0</v>
      </c>
      <c r="V235" s="317">
        <f t="shared" si="21"/>
        <v>33601</v>
      </c>
      <c r="W235" s="317">
        <v>6301.02</v>
      </c>
    </row>
    <row r="236" spans="1:23" s="20" customFormat="1" x14ac:dyDescent="0.2">
      <c r="A236" s="310" t="str">
        <f t="shared" si="18"/>
        <v>2.3</v>
      </c>
      <c r="B236" s="310" t="str">
        <f t="shared" si="19"/>
        <v>0011-OC2.3.2.7.4.3</v>
      </c>
      <c r="C236" s="311" t="s">
        <v>19</v>
      </c>
      <c r="D236" s="311" t="s">
        <v>730</v>
      </c>
      <c r="E236" s="310" t="s">
        <v>731</v>
      </c>
      <c r="F236" s="316">
        <v>0</v>
      </c>
      <c r="G236" s="316">
        <v>0</v>
      </c>
      <c r="H236" s="316">
        <v>0</v>
      </c>
      <c r="I236" s="316">
        <v>0</v>
      </c>
      <c r="J236" s="316">
        <v>0</v>
      </c>
      <c r="K236" s="316">
        <v>0</v>
      </c>
      <c r="L236" s="316">
        <v>1120</v>
      </c>
      <c r="M236" s="316">
        <v>0</v>
      </c>
      <c r="N236" s="316">
        <v>0</v>
      </c>
      <c r="O236" s="317">
        <v>0</v>
      </c>
      <c r="P236" s="317">
        <v>0</v>
      </c>
      <c r="Q236" s="317">
        <v>0</v>
      </c>
      <c r="R236" s="315">
        <f t="shared" si="17"/>
        <v>1120</v>
      </c>
      <c r="S236" s="319">
        <v>0</v>
      </c>
      <c r="T236" s="319">
        <v>0</v>
      </c>
      <c r="U236" s="319">
        <f t="shared" si="20"/>
        <v>0</v>
      </c>
      <c r="V236" s="317">
        <f t="shared" si="21"/>
        <v>1120</v>
      </c>
      <c r="W236" s="317">
        <v>0</v>
      </c>
    </row>
    <row r="237" spans="1:23" s="20" customFormat="1" x14ac:dyDescent="0.2">
      <c r="A237" s="310" t="str">
        <f t="shared" si="18"/>
        <v>2.3</v>
      </c>
      <c r="B237" s="310" t="str">
        <f t="shared" si="19"/>
        <v>0011-OC2.3.2.9.1.1</v>
      </c>
      <c r="C237" s="311" t="s">
        <v>19</v>
      </c>
      <c r="D237" s="311" t="s">
        <v>774</v>
      </c>
      <c r="E237" s="310" t="s">
        <v>775</v>
      </c>
      <c r="F237" s="316">
        <v>0</v>
      </c>
      <c r="G237" s="316">
        <v>0</v>
      </c>
      <c r="H237" s="316">
        <v>13000</v>
      </c>
      <c r="I237" s="316">
        <v>13000</v>
      </c>
      <c r="J237" s="316">
        <v>13000</v>
      </c>
      <c r="K237" s="316">
        <v>13000</v>
      </c>
      <c r="L237" s="316">
        <v>0</v>
      </c>
      <c r="M237" s="316">
        <v>0</v>
      </c>
      <c r="N237" s="316">
        <v>6000</v>
      </c>
      <c r="O237" s="317">
        <v>8000</v>
      </c>
      <c r="P237" s="317">
        <v>6000</v>
      </c>
      <c r="Q237" s="317">
        <v>0</v>
      </c>
      <c r="R237" s="315">
        <f t="shared" si="17"/>
        <v>72000</v>
      </c>
      <c r="S237" s="319">
        <v>0</v>
      </c>
      <c r="T237" s="319">
        <v>0</v>
      </c>
      <c r="U237" s="319">
        <f t="shared" si="20"/>
        <v>0</v>
      </c>
      <c r="V237" s="317">
        <f t="shared" si="21"/>
        <v>72000</v>
      </c>
      <c r="W237" s="317">
        <v>0</v>
      </c>
    </row>
    <row r="238" spans="1:23" s="20" customFormat="1" x14ac:dyDescent="0.2">
      <c r="A238" s="310" t="str">
        <f t="shared" si="18"/>
        <v>2.6</v>
      </c>
      <c r="B238" s="310" t="str">
        <f t="shared" si="19"/>
        <v>0011-OC2.6.3.2.3.1</v>
      </c>
      <c r="C238" s="311" t="s">
        <v>19</v>
      </c>
      <c r="D238" s="311" t="s">
        <v>1149</v>
      </c>
      <c r="E238" s="310" t="s">
        <v>1150</v>
      </c>
      <c r="F238" s="316">
        <v>0</v>
      </c>
      <c r="G238" s="316">
        <v>0</v>
      </c>
      <c r="H238" s="316">
        <v>0</v>
      </c>
      <c r="I238" s="316">
        <v>0</v>
      </c>
      <c r="J238" s="316">
        <v>0</v>
      </c>
      <c r="K238" s="316">
        <v>0</v>
      </c>
      <c r="L238" s="316">
        <v>0</v>
      </c>
      <c r="M238" s="316">
        <v>0</v>
      </c>
      <c r="N238" s="316">
        <v>0</v>
      </c>
      <c r="O238" s="317">
        <v>5880</v>
      </c>
      <c r="P238" s="317">
        <v>0</v>
      </c>
      <c r="Q238" s="317">
        <v>0</v>
      </c>
      <c r="R238" s="315">
        <f t="shared" si="17"/>
        <v>5880</v>
      </c>
      <c r="S238" s="319">
        <v>0</v>
      </c>
      <c r="T238" s="319"/>
      <c r="U238" s="319">
        <f t="shared" si="20"/>
        <v>0</v>
      </c>
      <c r="V238" s="317">
        <f t="shared" si="21"/>
        <v>5880</v>
      </c>
      <c r="W238" s="317">
        <v>0</v>
      </c>
    </row>
    <row r="239" spans="1:23" s="20" customFormat="1" x14ac:dyDescent="0.2">
      <c r="A239" s="310" t="str">
        <f t="shared" si="18"/>
        <v>2.1</v>
      </c>
      <c r="B239" s="310" t="str">
        <f t="shared" si="19"/>
        <v>0012-OAJ2.1.1.1.1.8</v>
      </c>
      <c r="C239" s="311" t="s">
        <v>20</v>
      </c>
      <c r="D239" s="311" t="s">
        <v>71</v>
      </c>
      <c r="E239" s="310" t="s">
        <v>72</v>
      </c>
      <c r="F239" s="316">
        <v>0</v>
      </c>
      <c r="G239" s="316">
        <v>0</v>
      </c>
      <c r="H239" s="316">
        <v>0</v>
      </c>
      <c r="I239" s="316">
        <v>4602.38</v>
      </c>
      <c r="J239" s="316">
        <v>13807.14</v>
      </c>
      <c r="K239" s="316">
        <v>13807.14</v>
      </c>
      <c r="L239" s="316">
        <v>13807.14</v>
      </c>
      <c r="M239" s="316">
        <v>13807.14</v>
      </c>
      <c r="N239" s="316">
        <v>13807.14</v>
      </c>
      <c r="O239" s="317">
        <v>13909.35</v>
      </c>
      <c r="P239" s="317">
        <v>13909.35</v>
      </c>
      <c r="Q239" s="317">
        <v>13909.349999999999</v>
      </c>
      <c r="R239" s="315">
        <f t="shared" si="17"/>
        <v>115366.13</v>
      </c>
      <c r="S239" s="319">
        <v>0</v>
      </c>
      <c r="T239" s="319">
        <v>51546.87</v>
      </c>
      <c r="U239" s="319">
        <f t="shared" si="20"/>
        <v>51546.87</v>
      </c>
      <c r="V239" s="317">
        <f t="shared" si="21"/>
        <v>166913</v>
      </c>
      <c r="W239" s="317">
        <v>65456.22</v>
      </c>
    </row>
    <row r="240" spans="1:23" s="20" customFormat="1" x14ac:dyDescent="0.2">
      <c r="A240" s="310" t="str">
        <f t="shared" si="18"/>
        <v>2.1</v>
      </c>
      <c r="B240" s="310" t="str">
        <f t="shared" si="19"/>
        <v>0012-OAJ2.1.1.13.1.1</v>
      </c>
      <c r="C240" s="311" t="s">
        <v>20</v>
      </c>
      <c r="D240" s="311" t="s">
        <v>115</v>
      </c>
      <c r="E240" s="310" t="s">
        <v>116</v>
      </c>
      <c r="F240" s="316">
        <v>30360.16</v>
      </c>
      <c r="G240" s="316">
        <v>30432.609999999997</v>
      </c>
      <c r="H240" s="316">
        <v>30356.100000000002</v>
      </c>
      <c r="I240" s="316">
        <v>30556.76</v>
      </c>
      <c r="J240" s="316">
        <v>30556.76</v>
      </c>
      <c r="K240" s="316">
        <v>30298.74</v>
      </c>
      <c r="L240" s="316">
        <v>30473.539999999997</v>
      </c>
      <c r="M240" s="316">
        <v>30350.289999999997</v>
      </c>
      <c r="N240" s="316">
        <v>30385.459999999995</v>
      </c>
      <c r="O240" s="317">
        <v>30556.76</v>
      </c>
      <c r="P240" s="317">
        <v>30556.76</v>
      </c>
      <c r="Q240" s="317">
        <v>30556.76</v>
      </c>
      <c r="R240" s="315">
        <f t="shared" si="17"/>
        <v>365440.7</v>
      </c>
      <c r="S240" s="319">
        <v>0</v>
      </c>
      <c r="T240" s="319">
        <v>1241.2999999999986</v>
      </c>
      <c r="U240" s="319">
        <f t="shared" si="20"/>
        <v>1241.2999999999986</v>
      </c>
      <c r="V240" s="317">
        <f t="shared" si="21"/>
        <v>366682</v>
      </c>
      <c r="W240" s="317">
        <v>31798.059999999998</v>
      </c>
    </row>
    <row r="241" spans="1:23" s="20" customFormat="1" x14ac:dyDescent="0.2">
      <c r="A241" s="310" t="str">
        <f t="shared" si="18"/>
        <v>2.1</v>
      </c>
      <c r="B241" s="310" t="str">
        <f t="shared" si="19"/>
        <v>0012-OAJ2.1.1.13.1.2</v>
      </c>
      <c r="C241" s="311" t="s">
        <v>20</v>
      </c>
      <c r="D241" s="311" t="s">
        <v>120</v>
      </c>
      <c r="E241" s="310" t="s">
        <v>121</v>
      </c>
      <c r="F241" s="316">
        <v>24300</v>
      </c>
      <c r="G241" s="316">
        <v>24300</v>
      </c>
      <c r="H241" s="316">
        <v>24300</v>
      </c>
      <c r="I241" s="316">
        <v>24300</v>
      </c>
      <c r="J241" s="316">
        <v>8617.7099999999991</v>
      </c>
      <c r="K241" s="316">
        <v>14320</v>
      </c>
      <c r="L241" s="316">
        <v>5982.29</v>
      </c>
      <c r="M241" s="316">
        <v>12400</v>
      </c>
      <c r="N241" s="316">
        <v>24100</v>
      </c>
      <c r="O241" s="317">
        <v>25264.19</v>
      </c>
      <c r="P241" s="317">
        <v>25264.19</v>
      </c>
      <c r="Q241" s="317">
        <v>25264.19</v>
      </c>
      <c r="R241" s="315">
        <f t="shared" si="17"/>
        <v>238412.57</v>
      </c>
      <c r="S241" s="319">
        <v>0</v>
      </c>
      <c r="T241" s="319">
        <v>328271.43000000005</v>
      </c>
      <c r="U241" s="319">
        <f t="shared" si="20"/>
        <v>328271.43000000005</v>
      </c>
      <c r="V241" s="317">
        <f t="shared" si="21"/>
        <v>566684</v>
      </c>
      <c r="W241" s="317">
        <v>353535.62</v>
      </c>
    </row>
    <row r="242" spans="1:23" s="20" customFormat="1" x14ac:dyDescent="0.2">
      <c r="A242" s="310" t="str">
        <f t="shared" si="18"/>
        <v>2.1</v>
      </c>
      <c r="B242" s="310" t="str">
        <f t="shared" si="19"/>
        <v>0012-OAJ2.1.1.9.1.2</v>
      </c>
      <c r="C242" s="311" t="s">
        <v>20</v>
      </c>
      <c r="D242" s="311" t="s">
        <v>226</v>
      </c>
      <c r="E242" s="310" t="s">
        <v>227</v>
      </c>
      <c r="F242" s="316">
        <v>0</v>
      </c>
      <c r="G242" s="316">
        <v>0</v>
      </c>
      <c r="H242" s="316">
        <v>0</v>
      </c>
      <c r="I242" s="316">
        <v>0</v>
      </c>
      <c r="J242" s="316">
        <v>0</v>
      </c>
      <c r="K242" s="316">
        <v>0</v>
      </c>
      <c r="L242" s="316">
        <v>5369.44</v>
      </c>
      <c r="M242" s="316">
        <v>0</v>
      </c>
      <c r="N242" s="316">
        <v>0</v>
      </c>
      <c r="O242" s="317">
        <v>0</v>
      </c>
      <c r="P242" s="317">
        <v>0</v>
      </c>
      <c r="Q242" s="317">
        <v>13909.35</v>
      </c>
      <c r="R242" s="315">
        <f t="shared" si="17"/>
        <v>19278.79</v>
      </c>
      <c r="S242" s="319">
        <v>0</v>
      </c>
      <c r="T242" s="319">
        <v>8540.2100000000009</v>
      </c>
      <c r="U242" s="319">
        <f t="shared" si="20"/>
        <v>8540.2100000000009</v>
      </c>
      <c r="V242" s="317">
        <f t="shared" si="21"/>
        <v>27819</v>
      </c>
      <c r="W242" s="317">
        <v>22449.56</v>
      </c>
    </row>
    <row r="243" spans="1:23" s="20" customFormat="1" x14ac:dyDescent="0.2">
      <c r="A243" s="310" t="str">
        <f t="shared" si="18"/>
        <v>2.1</v>
      </c>
      <c r="B243" s="310" t="str">
        <f t="shared" si="19"/>
        <v>0012-OAJ2.1.1.9.1.4</v>
      </c>
      <c r="C243" s="311" t="s">
        <v>20</v>
      </c>
      <c r="D243" s="311" t="s">
        <v>230</v>
      </c>
      <c r="E243" s="310" t="s">
        <v>231</v>
      </c>
      <c r="F243" s="316">
        <v>0</v>
      </c>
      <c r="G243" s="316">
        <v>0</v>
      </c>
      <c r="H243" s="316">
        <v>0</v>
      </c>
      <c r="I243" s="316">
        <v>0</v>
      </c>
      <c r="J243" s="316">
        <v>0</v>
      </c>
      <c r="K243" s="316">
        <v>0</v>
      </c>
      <c r="L243" s="316">
        <v>1350</v>
      </c>
      <c r="M243" s="316">
        <v>0</v>
      </c>
      <c r="N243" s="316">
        <v>0</v>
      </c>
      <c r="O243" s="317">
        <v>0</v>
      </c>
      <c r="P243" s="317">
        <v>0</v>
      </c>
      <c r="Q243" s="317">
        <v>2100</v>
      </c>
      <c r="R243" s="315">
        <f t="shared" si="17"/>
        <v>3450</v>
      </c>
      <c r="S243" s="319">
        <v>0</v>
      </c>
      <c r="T243" s="319">
        <v>1950</v>
      </c>
      <c r="U243" s="319">
        <f t="shared" si="20"/>
        <v>1950</v>
      </c>
      <c r="V243" s="317">
        <f t="shared" si="21"/>
        <v>5400</v>
      </c>
      <c r="W243" s="317">
        <v>4050</v>
      </c>
    </row>
    <row r="244" spans="1:23" s="20" customFormat="1" x14ac:dyDescent="0.2">
      <c r="A244" s="310" t="str">
        <f t="shared" si="18"/>
        <v>2.1</v>
      </c>
      <c r="B244" s="310" t="str">
        <f t="shared" si="19"/>
        <v>0012-OAJ2.1.3.1.1.13</v>
      </c>
      <c r="C244" s="311" t="s">
        <v>20</v>
      </c>
      <c r="D244" s="311" t="s">
        <v>272</v>
      </c>
      <c r="E244" s="310" t="s">
        <v>273</v>
      </c>
      <c r="F244" s="316">
        <v>0</v>
      </c>
      <c r="G244" s="316">
        <v>0</v>
      </c>
      <c r="H244" s="316">
        <v>0</v>
      </c>
      <c r="I244" s="316">
        <v>414.21</v>
      </c>
      <c r="J244" s="316">
        <v>1242.6400000000001</v>
      </c>
      <c r="K244" s="316">
        <v>1242.6400000000001</v>
      </c>
      <c r="L244" s="316">
        <v>1242.6400000000001</v>
      </c>
      <c r="M244" s="316">
        <v>1242.6400000000001</v>
      </c>
      <c r="N244" s="316">
        <v>1242.6400000000001</v>
      </c>
      <c r="O244" s="317">
        <v>1251.8399999999999</v>
      </c>
      <c r="P244" s="317">
        <v>1251.8399999999999</v>
      </c>
      <c r="Q244" s="317">
        <v>1251.8400000000001</v>
      </c>
      <c r="R244" s="315">
        <f t="shared" si="17"/>
        <v>10382.93</v>
      </c>
      <c r="S244" s="319">
        <v>0</v>
      </c>
      <c r="T244" s="319">
        <v>4640.07</v>
      </c>
      <c r="U244" s="319">
        <f t="shared" si="20"/>
        <v>4640.07</v>
      </c>
      <c r="V244" s="317">
        <f t="shared" si="21"/>
        <v>15023</v>
      </c>
      <c r="W244" s="317">
        <v>5891.91</v>
      </c>
    </row>
    <row r="245" spans="1:23" s="20" customFormat="1" x14ac:dyDescent="0.2">
      <c r="A245" s="310" t="str">
        <f t="shared" si="18"/>
        <v>2.1</v>
      </c>
      <c r="B245" s="310" t="str">
        <f t="shared" si="19"/>
        <v>0012-OAJ2.1.3.1.1.15</v>
      </c>
      <c r="C245" s="311" t="s">
        <v>20</v>
      </c>
      <c r="D245" s="311" t="s">
        <v>276</v>
      </c>
      <c r="E245" s="310" t="s">
        <v>277</v>
      </c>
      <c r="F245" s="316">
        <v>1300.0800000000002</v>
      </c>
      <c r="G245" s="316">
        <v>1300.0800000000002</v>
      </c>
      <c r="H245" s="316">
        <v>1300.0800000000002</v>
      </c>
      <c r="I245" s="316">
        <v>1300.0800000000002</v>
      </c>
      <c r="J245" s="316">
        <v>1516.7600000000002</v>
      </c>
      <c r="K245" s="316">
        <v>1300.0800000000002</v>
      </c>
      <c r="L245" s="316">
        <v>1300.0800000000002</v>
      </c>
      <c r="M245" s="316">
        <v>1300.0800000000002</v>
      </c>
      <c r="N245" s="316">
        <v>1516.7600000000002</v>
      </c>
      <c r="O245" s="317">
        <v>1516.7600000000002</v>
      </c>
      <c r="P245" s="317">
        <v>1516.7600000000002</v>
      </c>
      <c r="Q245" s="317">
        <v>1516.7600000000002</v>
      </c>
      <c r="R245" s="315">
        <f t="shared" si="17"/>
        <v>16684.36</v>
      </c>
      <c r="S245" s="319">
        <v>0</v>
      </c>
      <c r="T245" s="319">
        <v>4020.6400000000003</v>
      </c>
      <c r="U245" s="319">
        <f t="shared" si="20"/>
        <v>4020.6400000000003</v>
      </c>
      <c r="V245" s="317">
        <f t="shared" si="21"/>
        <v>20705</v>
      </c>
      <c r="W245" s="317">
        <v>5537.4</v>
      </c>
    </row>
    <row r="246" spans="1:23" s="20" customFormat="1" x14ac:dyDescent="0.2">
      <c r="A246" s="310" t="str">
        <f t="shared" si="18"/>
        <v>2.1</v>
      </c>
      <c r="B246" s="310" t="str">
        <f t="shared" si="19"/>
        <v>0012-OAJ2.1.4.1.1.1</v>
      </c>
      <c r="C246" s="311" t="s">
        <v>20</v>
      </c>
      <c r="D246" s="311" t="s">
        <v>288</v>
      </c>
      <c r="E246" s="310" t="s">
        <v>289</v>
      </c>
      <c r="F246" s="316">
        <v>0</v>
      </c>
      <c r="G246" s="316">
        <v>0</v>
      </c>
      <c r="H246" s="316">
        <v>0</v>
      </c>
      <c r="I246" s="316">
        <v>0</v>
      </c>
      <c r="J246" s="316">
        <v>0</v>
      </c>
      <c r="K246" s="316">
        <v>0</v>
      </c>
      <c r="L246" s="316">
        <v>0</v>
      </c>
      <c r="M246" s="316">
        <v>0</v>
      </c>
      <c r="N246" s="316">
        <v>0</v>
      </c>
      <c r="O246" s="317">
        <v>0</v>
      </c>
      <c r="P246" s="317">
        <v>6955</v>
      </c>
      <c r="Q246" s="317">
        <v>0</v>
      </c>
      <c r="R246" s="315">
        <f t="shared" si="17"/>
        <v>6955</v>
      </c>
      <c r="S246" s="319">
        <v>0</v>
      </c>
      <c r="T246" s="319">
        <v>0</v>
      </c>
      <c r="U246" s="319">
        <f t="shared" si="20"/>
        <v>0</v>
      </c>
      <c r="V246" s="317">
        <f t="shared" si="21"/>
        <v>6955</v>
      </c>
      <c r="W246" s="317">
        <v>0</v>
      </c>
    </row>
    <row r="247" spans="1:23" s="20" customFormat="1" x14ac:dyDescent="0.2">
      <c r="A247" s="310" t="str">
        <f t="shared" si="18"/>
        <v>2.1</v>
      </c>
      <c r="B247" s="310" t="str">
        <f t="shared" si="19"/>
        <v>0012-OAJ2.1.4.1.1.7</v>
      </c>
      <c r="C247" s="311" t="s">
        <v>20</v>
      </c>
      <c r="D247" s="311" t="s">
        <v>302</v>
      </c>
      <c r="E247" s="310" t="s">
        <v>303</v>
      </c>
      <c r="F247" s="316">
        <v>0</v>
      </c>
      <c r="G247" s="316">
        <v>0</v>
      </c>
      <c r="H247" s="316">
        <v>0</v>
      </c>
      <c r="I247" s="316">
        <v>0</v>
      </c>
      <c r="J247" s="316">
        <v>5849.52</v>
      </c>
      <c r="K247" s="316">
        <v>0</v>
      </c>
      <c r="L247" s="316">
        <v>5337.5</v>
      </c>
      <c r="M247" s="316">
        <v>0</v>
      </c>
      <c r="N247" s="316">
        <v>0</v>
      </c>
      <c r="O247" s="317">
        <v>0</v>
      </c>
      <c r="P247" s="317">
        <v>0</v>
      </c>
      <c r="Q247" s="317">
        <v>0</v>
      </c>
      <c r="R247" s="315">
        <f t="shared" si="17"/>
        <v>11187.02</v>
      </c>
      <c r="S247" s="319">
        <v>0</v>
      </c>
      <c r="T247" s="319">
        <v>0.98</v>
      </c>
      <c r="U247" s="319">
        <f t="shared" si="20"/>
        <v>0.98</v>
      </c>
      <c r="V247" s="317">
        <f t="shared" si="21"/>
        <v>11188</v>
      </c>
      <c r="W247" s="317">
        <v>0.98</v>
      </c>
    </row>
    <row r="248" spans="1:23" s="20" customFormat="1" x14ac:dyDescent="0.2">
      <c r="A248" s="310" t="str">
        <f t="shared" si="18"/>
        <v>2.3</v>
      </c>
      <c r="B248" s="310" t="str">
        <f t="shared" si="19"/>
        <v>0012-OAJ2.3.1.99.1.3</v>
      </c>
      <c r="C248" s="311" t="s">
        <v>20</v>
      </c>
      <c r="D248" s="311" t="s">
        <v>521</v>
      </c>
      <c r="E248" s="310" t="s">
        <v>522</v>
      </c>
      <c r="F248" s="316">
        <v>0</v>
      </c>
      <c r="G248" s="316">
        <v>2760</v>
      </c>
      <c r="H248" s="316">
        <v>0</v>
      </c>
      <c r="I248" s="316">
        <v>0</v>
      </c>
      <c r="J248" s="316">
        <v>0</v>
      </c>
      <c r="K248" s="316">
        <v>0</v>
      </c>
      <c r="L248" s="316">
        <v>0</v>
      </c>
      <c r="M248" s="316">
        <v>0</v>
      </c>
      <c r="N248" s="316">
        <v>0</v>
      </c>
      <c r="O248" s="317">
        <v>0</v>
      </c>
      <c r="P248" s="317">
        <v>0</v>
      </c>
      <c r="Q248" s="317">
        <v>0</v>
      </c>
      <c r="R248" s="315">
        <f t="shared" si="17"/>
        <v>2760</v>
      </c>
      <c r="S248" s="319">
        <v>0</v>
      </c>
      <c r="T248" s="319"/>
      <c r="U248" s="319">
        <f t="shared" si="20"/>
        <v>0</v>
      </c>
      <c r="V248" s="317">
        <f t="shared" si="21"/>
        <v>2760</v>
      </c>
      <c r="W248" s="317">
        <v>0</v>
      </c>
    </row>
    <row r="249" spans="1:23" s="20" customFormat="1" x14ac:dyDescent="0.2">
      <c r="A249" s="310" t="str">
        <f t="shared" si="18"/>
        <v>2.3</v>
      </c>
      <c r="B249" s="310" t="str">
        <f t="shared" si="19"/>
        <v>0012-OAJ2.3.2.7.13.98</v>
      </c>
      <c r="C249" s="311" t="s">
        <v>20</v>
      </c>
      <c r="D249" s="311" t="s">
        <v>700</v>
      </c>
      <c r="E249" s="310" t="s">
        <v>701</v>
      </c>
      <c r="F249" s="316">
        <v>0</v>
      </c>
      <c r="G249" s="316">
        <v>0</v>
      </c>
      <c r="H249" s="316">
        <v>0</v>
      </c>
      <c r="I249" s="316">
        <v>5580</v>
      </c>
      <c r="J249" s="316">
        <v>0</v>
      </c>
      <c r="K249" s="316">
        <v>0</v>
      </c>
      <c r="L249" s="316">
        <v>0</v>
      </c>
      <c r="M249" s="316">
        <v>0</v>
      </c>
      <c r="N249" s="316">
        <v>0</v>
      </c>
      <c r="O249" s="317">
        <v>0</v>
      </c>
      <c r="P249" s="317">
        <v>0</v>
      </c>
      <c r="Q249" s="317">
        <v>0</v>
      </c>
      <c r="R249" s="315">
        <f t="shared" si="17"/>
        <v>5580</v>
      </c>
      <c r="S249" s="319">
        <v>0</v>
      </c>
      <c r="T249" s="319"/>
      <c r="U249" s="319">
        <f t="shared" si="20"/>
        <v>0</v>
      </c>
      <c r="V249" s="317">
        <f t="shared" si="21"/>
        <v>5580</v>
      </c>
      <c r="W249" s="317">
        <v>0</v>
      </c>
    </row>
    <row r="250" spans="1:23" s="20" customFormat="1" x14ac:dyDescent="0.2">
      <c r="A250" s="310" t="str">
        <f t="shared" si="18"/>
        <v>2.3</v>
      </c>
      <c r="B250" s="310" t="str">
        <f t="shared" si="19"/>
        <v>0012-OAJ2.3.2.7.14.98</v>
      </c>
      <c r="C250" s="311" t="s">
        <v>20</v>
      </c>
      <c r="D250" s="311" t="s">
        <v>706</v>
      </c>
      <c r="E250" s="310" t="s">
        <v>707</v>
      </c>
      <c r="F250" s="316">
        <v>0</v>
      </c>
      <c r="G250" s="316">
        <v>0</v>
      </c>
      <c r="H250" s="316">
        <v>0</v>
      </c>
      <c r="I250" s="316">
        <v>0</v>
      </c>
      <c r="J250" s="316">
        <v>0</v>
      </c>
      <c r="K250" s="316">
        <v>0</v>
      </c>
      <c r="L250" s="316">
        <v>0</v>
      </c>
      <c r="M250" s="316">
        <v>0</v>
      </c>
      <c r="N250" s="316">
        <v>0</v>
      </c>
      <c r="O250" s="317">
        <v>0</v>
      </c>
      <c r="P250" s="317">
        <v>2262</v>
      </c>
      <c r="Q250" s="317">
        <v>0</v>
      </c>
      <c r="R250" s="315">
        <f t="shared" si="17"/>
        <v>2262</v>
      </c>
      <c r="S250" s="319">
        <v>0</v>
      </c>
      <c r="T250" s="319"/>
      <c r="U250" s="319">
        <f t="shared" si="20"/>
        <v>0</v>
      </c>
      <c r="V250" s="317">
        <f t="shared" si="21"/>
        <v>2262</v>
      </c>
      <c r="W250" s="317">
        <v>0</v>
      </c>
    </row>
    <row r="251" spans="1:23" s="20" customFormat="1" x14ac:dyDescent="0.2">
      <c r="A251" s="310" t="str">
        <f t="shared" si="18"/>
        <v>2.3</v>
      </c>
      <c r="B251" s="310" t="str">
        <f t="shared" si="19"/>
        <v>0012-OAJ2.3.2.7.5.1</v>
      </c>
      <c r="C251" s="311" t="s">
        <v>20</v>
      </c>
      <c r="D251" s="311" t="s">
        <v>734</v>
      </c>
      <c r="E251" s="310" t="s">
        <v>735</v>
      </c>
      <c r="F251" s="316">
        <v>0</v>
      </c>
      <c r="G251" s="316">
        <v>1732.72</v>
      </c>
      <c r="H251" s="316">
        <v>1130</v>
      </c>
      <c r="I251" s="316">
        <v>1130</v>
      </c>
      <c r="J251" s="316">
        <v>1130</v>
      </c>
      <c r="K251" s="316">
        <v>1130</v>
      </c>
      <c r="L251" s="316">
        <v>565</v>
      </c>
      <c r="M251" s="316">
        <v>1130</v>
      </c>
      <c r="N251" s="316">
        <v>1130</v>
      </c>
      <c r="O251" s="317">
        <v>1130</v>
      </c>
      <c r="P251" s="317">
        <v>1130</v>
      </c>
      <c r="Q251" s="317">
        <v>0</v>
      </c>
      <c r="R251" s="315">
        <f t="shared" si="17"/>
        <v>11337.720000000001</v>
      </c>
      <c r="S251" s="319">
        <v>0</v>
      </c>
      <c r="T251" s="319">
        <v>0.28000000000000003</v>
      </c>
      <c r="U251" s="319">
        <f t="shared" si="20"/>
        <v>0.28000000000000003</v>
      </c>
      <c r="V251" s="317">
        <f t="shared" si="21"/>
        <v>11338.000000000002</v>
      </c>
      <c r="W251" s="317">
        <v>0.28000000000000003</v>
      </c>
    </row>
    <row r="252" spans="1:23" s="20" customFormat="1" x14ac:dyDescent="0.2">
      <c r="A252" s="310" t="str">
        <f t="shared" si="18"/>
        <v>2.3</v>
      </c>
      <c r="B252" s="310" t="str">
        <f t="shared" si="19"/>
        <v>0012-OAJ2.3.2.9.1.1</v>
      </c>
      <c r="C252" s="311" t="s">
        <v>20</v>
      </c>
      <c r="D252" s="311" t="s">
        <v>774</v>
      </c>
      <c r="E252" s="310" t="s">
        <v>775</v>
      </c>
      <c r="F252" s="316">
        <v>24000</v>
      </c>
      <c r="G252" s="316">
        <v>12000</v>
      </c>
      <c r="H252" s="316">
        <v>0</v>
      </c>
      <c r="I252" s="316">
        <v>0</v>
      </c>
      <c r="J252" s="316">
        <v>30000</v>
      </c>
      <c r="K252" s="316">
        <v>10000</v>
      </c>
      <c r="L252" s="316">
        <v>0</v>
      </c>
      <c r="M252" s="316">
        <v>0</v>
      </c>
      <c r="N252" s="316">
        <v>0</v>
      </c>
      <c r="O252" s="317">
        <v>0</v>
      </c>
      <c r="P252" s="317">
        <v>0</v>
      </c>
      <c r="Q252" s="317">
        <v>0</v>
      </c>
      <c r="R252" s="315">
        <f t="shared" si="17"/>
        <v>76000</v>
      </c>
      <c r="S252" s="319">
        <v>0</v>
      </c>
      <c r="T252" s="319"/>
      <c r="U252" s="319">
        <f t="shared" si="20"/>
        <v>0</v>
      </c>
      <c r="V252" s="317">
        <f t="shared" si="21"/>
        <v>76000</v>
      </c>
      <c r="W252" s="317">
        <v>0</v>
      </c>
    </row>
    <row r="253" spans="1:23" s="20" customFormat="1" x14ac:dyDescent="0.2">
      <c r="A253" s="310" t="str">
        <f t="shared" si="18"/>
        <v>2.1</v>
      </c>
      <c r="B253" s="310" t="str">
        <f t="shared" si="19"/>
        <v>0013-RRHH2.1.1.13.1.1</v>
      </c>
      <c r="C253" s="311" t="s">
        <v>21</v>
      </c>
      <c r="D253" s="311" t="s">
        <v>115</v>
      </c>
      <c r="E253" s="310" t="s">
        <v>116</v>
      </c>
      <c r="F253" s="316">
        <v>0</v>
      </c>
      <c r="G253" s="316">
        <v>0</v>
      </c>
      <c r="H253" s="316">
        <v>0</v>
      </c>
      <c r="I253" s="316">
        <v>0</v>
      </c>
      <c r="J253" s="316">
        <v>0</v>
      </c>
      <c r="K253" s="316">
        <v>0</v>
      </c>
      <c r="L253" s="316">
        <v>0</v>
      </c>
      <c r="M253" s="316">
        <v>0</v>
      </c>
      <c r="N253" s="316">
        <v>0</v>
      </c>
      <c r="O253" s="317">
        <v>0</v>
      </c>
      <c r="P253" s="317">
        <v>0</v>
      </c>
      <c r="Q253" s="317">
        <v>0</v>
      </c>
      <c r="R253" s="315">
        <f t="shared" si="17"/>
        <v>0</v>
      </c>
      <c r="S253" s="319">
        <v>0</v>
      </c>
      <c r="T253" s="319"/>
      <c r="U253" s="319">
        <f t="shared" si="20"/>
        <v>0</v>
      </c>
      <c r="V253" s="317">
        <f t="shared" si="21"/>
        <v>0</v>
      </c>
      <c r="W253" s="317">
        <v>0</v>
      </c>
    </row>
    <row r="254" spans="1:23" s="20" customFormat="1" x14ac:dyDescent="0.2">
      <c r="A254" s="310" t="str">
        <f t="shared" si="18"/>
        <v>2.1</v>
      </c>
      <c r="B254" s="310" t="str">
        <f t="shared" si="19"/>
        <v>0013-RRHH2.1.1.13.1.2</v>
      </c>
      <c r="C254" s="311" t="s">
        <v>21</v>
      </c>
      <c r="D254" s="311" t="s">
        <v>120</v>
      </c>
      <c r="E254" s="310" t="s">
        <v>121</v>
      </c>
      <c r="F254" s="316">
        <v>0</v>
      </c>
      <c r="G254" s="316">
        <v>0</v>
      </c>
      <c r="H254" s="316">
        <v>0</v>
      </c>
      <c r="I254" s="316">
        <v>0</v>
      </c>
      <c r="J254" s="316">
        <v>0</v>
      </c>
      <c r="K254" s="316">
        <v>0</v>
      </c>
      <c r="L254" s="316">
        <v>0</v>
      </c>
      <c r="M254" s="316">
        <v>0</v>
      </c>
      <c r="N254" s="316">
        <v>0</v>
      </c>
      <c r="O254" s="317">
        <v>0</v>
      </c>
      <c r="P254" s="317">
        <v>0</v>
      </c>
      <c r="Q254" s="317">
        <v>0</v>
      </c>
      <c r="R254" s="315">
        <f t="shared" si="17"/>
        <v>0</v>
      </c>
      <c r="S254" s="319">
        <v>0</v>
      </c>
      <c r="T254" s="319"/>
      <c r="U254" s="319">
        <f t="shared" si="20"/>
        <v>0</v>
      </c>
      <c r="V254" s="317">
        <f t="shared" si="21"/>
        <v>0</v>
      </c>
      <c r="W254" s="317">
        <v>0</v>
      </c>
    </row>
    <row r="255" spans="1:23" s="20" customFormat="1" x14ac:dyDescent="0.2">
      <c r="A255" s="310" t="str">
        <f t="shared" si="18"/>
        <v>2.1</v>
      </c>
      <c r="B255" s="310" t="str">
        <f t="shared" si="19"/>
        <v>0014-OCI2.1.1.13.1.1</v>
      </c>
      <c r="C255" s="311" t="s">
        <v>22</v>
      </c>
      <c r="D255" s="311" t="s">
        <v>115</v>
      </c>
      <c r="E255" s="310" t="s">
        <v>116</v>
      </c>
      <c r="F255" s="316">
        <v>15399</v>
      </c>
      <c r="G255" s="316">
        <v>7264.19</v>
      </c>
      <c r="H255" s="316">
        <v>7264.19</v>
      </c>
      <c r="I255" s="316">
        <v>-490.68</v>
      </c>
      <c r="J255" s="316">
        <v>0</v>
      </c>
      <c r="K255" s="316">
        <v>0</v>
      </c>
      <c r="L255" s="316">
        <v>0</v>
      </c>
      <c r="M255" s="316">
        <v>0</v>
      </c>
      <c r="N255" s="316">
        <v>0</v>
      </c>
      <c r="O255" s="317">
        <v>0</v>
      </c>
      <c r="P255" s="317">
        <v>0</v>
      </c>
      <c r="Q255" s="317">
        <v>0</v>
      </c>
      <c r="R255" s="315">
        <f t="shared" si="17"/>
        <v>29436.699999999997</v>
      </c>
      <c r="S255" s="319">
        <v>0</v>
      </c>
      <c r="T255" s="319">
        <v>141902.30000000002</v>
      </c>
      <c r="U255" s="319">
        <f t="shared" si="20"/>
        <v>141902.30000000002</v>
      </c>
      <c r="V255" s="317">
        <f t="shared" si="21"/>
        <v>171339</v>
      </c>
      <c r="W255" s="317">
        <v>141902.30000000002</v>
      </c>
    </row>
    <row r="256" spans="1:23" s="20" customFormat="1" x14ac:dyDescent="0.2">
      <c r="A256" s="310" t="str">
        <f t="shared" si="18"/>
        <v>2.1</v>
      </c>
      <c r="B256" s="310" t="str">
        <f t="shared" si="19"/>
        <v>0014-OCI2.1.1.13.1.2</v>
      </c>
      <c r="C256" s="311" t="s">
        <v>22</v>
      </c>
      <c r="D256" s="311" t="s">
        <v>120</v>
      </c>
      <c r="E256" s="310" t="s">
        <v>121</v>
      </c>
      <c r="F256" s="316">
        <v>5158.97</v>
      </c>
      <c r="G256" s="316">
        <v>5200</v>
      </c>
      <c r="H256" s="316">
        <v>5145.83</v>
      </c>
      <c r="I256" s="316">
        <v>5200</v>
      </c>
      <c r="J256" s="316">
        <v>5200</v>
      </c>
      <c r="K256" s="316">
        <v>5171.1099999999997</v>
      </c>
      <c r="L256" s="316">
        <v>5164.97</v>
      </c>
      <c r="M256" s="316">
        <v>5120.1899999999996</v>
      </c>
      <c r="N256" s="316">
        <v>5200</v>
      </c>
      <c r="O256" s="317">
        <v>5200</v>
      </c>
      <c r="P256" s="317">
        <v>5200</v>
      </c>
      <c r="Q256" s="317">
        <v>5200</v>
      </c>
      <c r="R256" s="315">
        <f t="shared" si="17"/>
        <v>62161.070000000007</v>
      </c>
      <c r="S256" s="319">
        <v>0</v>
      </c>
      <c r="T256" s="319">
        <v>76979.930000000008</v>
      </c>
      <c r="U256" s="319">
        <f t="shared" si="20"/>
        <v>76979.930000000008</v>
      </c>
      <c r="V256" s="317">
        <f t="shared" si="21"/>
        <v>139141</v>
      </c>
      <c r="W256" s="317">
        <v>82179.930000000008</v>
      </c>
    </row>
    <row r="257" spans="1:23" s="20" customFormat="1" x14ac:dyDescent="0.2">
      <c r="A257" s="310" t="str">
        <f t="shared" si="18"/>
        <v>2.1</v>
      </c>
      <c r="B257" s="310" t="str">
        <f t="shared" si="19"/>
        <v>0014-OCI2.1.1.9.1.4</v>
      </c>
      <c r="C257" s="311" t="s">
        <v>22</v>
      </c>
      <c r="D257" s="311" t="s">
        <v>230</v>
      </c>
      <c r="E257" s="310" t="s">
        <v>231</v>
      </c>
      <c r="F257" s="316">
        <v>0</v>
      </c>
      <c r="G257" s="316">
        <v>0</v>
      </c>
      <c r="H257" s="316">
        <v>0</v>
      </c>
      <c r="I257" s="316">
        <v>0</v>
      </c>
      <c r="J257" s="316">
        <v>0</v>
      </c>
      <c r="K257" s="316">
        <v>0</v>
      </c>
      <c r="L257" s="316">
        <v>300</v>
      </c>
      <c r="M257" s="316">
        <v>0</v>
      </c>
      <c r="N257" s="316">
        <v>0</v>
      </c>
      <c r="O257" s="317">
        <v>0</v>
      </c>
      <c r="P257" s="317">
        <v>0</v>
      </c>
      <c r="Q257" s="317">
        <v>300</v>
      </c>
      <c r="R257" s="315">
        <f t="shared" si="17"/>
        <v>600</v>
      </c>
      <c r="S257" s="319">
        <v>0</v>
      </c>
      <c r="T257" s="319">
        <v>2400</v>
      </c>
      <c r="U257" s="319">
        <f t="shared" si="20"/>
        <v>2400</v>
      </c>
      <c r="V257" s="317">
        <f t="shared" si="21"/>
        <v>3000</v>
      </c>
      <c r="W257" s="317">
        <v>2700</v>
      </c>
    </row>
    <row r="258" spans="1:23" s="20" customFormat="1" x14ac:dyDescent="0.2">
      <c r="A258" s="310" t="str">
        <f t="shared" si="18"/>
        <v>2.1</v>
      </c>
      <c r="B258" s="310" t="str">
        <f t="shared" si="19"/>
        <v>0014-OCI2.1.3.1.1.15</v>
      </c>
      <c r="C258" s="311" t="s">
        <v>22</v>
      </c>
      <c r="D258" s="311" t="s">
        <v>276</v>
      </c>
      <c r="E258" s="310" t="s">
        <v>277</v>
      </c>
      <c r="F258" s="316">
        <v>650.04</v>
      </c>
      <c r="G258" s="316">
        <v>433.36</v>
      </c>
      <c r="H258" s="316">
        <v>433.36</v>
      </c>
      <c r="I258" s="316">
        <v>433.36</v>
      </c>
      <c r="J258" s="316">
        <v>433.36</v>
      </c>
      <c r="K258" s="316">
        <v>216.68</v>
      </c>
      <c r="L258" s="316">
        <v>216.68</v>
      </c>
      <c r="M258" s="316">
        <v>216.68</v>
      </c>
      <c r="N258" s="316">
        <v>216.68</v>
      </c>
      <c r="O258" s="317">
        <v>216.68</v>
      </c>
      <c r="P258" s="317">
        <v>216.68</v>
      </c>
      <c r="Q258" s="317">
        <v>216.68</v>
      </c>
      <c r="R258" s="315">
        <f t="shared" si="17"/>
        <v>3900.2399999999993</v>
      </c>
      <c r="S258" s="319">
        <v>0</v>
      </c>
      <c r="T258" s="319">
        <v>3901.76</v>
      </c>
      <c r="U258" s="319">
        <f t="shared" si="20"/>
        <v>3901.76</v>
      </c>
      <c r="V258" s="317">
        <f t="shared" si="21"/>
        <v>7802</v>
      </c>
      <c r="W258" s="317">
        <v>4118.4400000000005</v>
      </c>
    </row>
    <row r="259" spans="1:23" s="20" customFormat="1" x14ac:dyDescent="0.2">
      <c r="A259" s="310" t="str">
        <f t="shared" si="18"/>
        <v>2.1</v>
      </c>
      <c r="B259" s="310" t="str">
        <f t="shared" si="19"/>
        <v>0014-OCI2.1.4.1.1.7</v>
      </c>
      <c r="C259" s="311" t="s">
        <v>22</v>
      </c>
      <c r="D259" s="311" t="s">
        <v>302</v>
      </c>
      <c r="E259" s="310" t="s">
        <v>303</v>
      </c>
      <c r="F259" s="316">
        <v>0</v>
      </c>
      <c r="G259" s="316">
        <v>0</v>
      </c>
      <c r="H259" s="316">
        <v>0</v>
      </c>
      <c r="I259" s="316">
        <v>11455.17</v>
      </c>
      <c r="J259" s="316">
        <v>9988.2900000000009</v>
      </c>
      <c r="K259" s="316">
        <v>0</v>
      </c>
      <c r="L259" s="316">
        <v>0</v>
      </c>
      <c r="M259" s="316">
        <v>0</v>
      </c>
      <c r="N259" s="316">
        <v>0</v>
      </c>
      <c r="O259" s="317">
        <v>0</v>
      </c>
      <c r="P259" s="317">
        <v>0</v>
      </c>
      <c r="Q259" s="317">
        <v>0</v>
      </c>
      <c r="R259" s="315">
        <f t="shared" si="17"/>
        <v>21443.46</v>
      </c>
      <c r="S259" s="319">
        <v>0</v>
      </c>
      <c r="T259" s="319">
        <v>1.54</v>
      </c>
      <c r="U259" s="319">
        <f t="shared" si="20"/>
        <v>1.54</v>
      </c>
      <c r="V259" s="317">
        <f t="shared" si="21"/>
        <v>21445</v>
      </c>
      <c r="W259" s="317">
        <v>1.54</v>
      </c>
    </row>
    <row r="260" spans="1:23" s="20" customFormat="1" x14ac:dyDescent="0.2">
      <c r="A260" s="310" t="str">
        <f t="shared" si="18"/>
        <v>2.3</v>
      </c>
      <c r="B260" s="310" t="str">
        <f t="shared" si="19"/>
        <v>0014-OCI2.3.1.5.1.2</v>
      </c>
      <c r="C260" s="311" t="s">
        <v>22</v>
      </c>
      <c r="D260" s="311" t="s">
        <v>464</v>
      </c>
      <c r="E260" s="310" t="s">
        <v>465</v>
      </c>
      <c r="F260" s="316">
        <v>0</v>
      </c>
      <c r="G260" s="316">
        <v>0</v>
      </c>
      <c r="H260" s="316">
        <v>0</v>
      </c>
      <c r="I260" s="316">
        <v>760</v>
      </c>
      <c r="J260" s="316">
        <v>1110</v>
      </c>
      <c r="K260" s="316">
        <v>0</v>
      </c>
      <c r="L260" s="316">
        <v>0</v>
      </c>
      <c r="M260" s="316">
        <v>0</v>
      </c>
      <c r="N260" s="316">
        <v>0</v>
      </c>
      <c r="O260" s="317">
        <v>0</v>
      </c>
      <c r="P260" s="317">
        <v>0</v>
      </c>
      <c r="Q260" s="317">
        <v>0</v>
      </c>
      <c r="R260" s="315">
        <f t="shared" si="17"/>
        <v>1870</v>
      </c>
      <c r="S260" s="319">
        <v>0</v>
      </c>
      <c r="T260" s="319"/>
      <c r="U260" s="319">
        <f t="shared" si="20"/>
        <v>0</v>
      </c>
      <c r="V260" s="317">
        <f t="shared" si="21"/>
        <v>1870</v>
      </c>
      <c r="W260" s="317">
        <v>0</v>
      </c>
    </row>
    <row r="261" spans="1:23" s="20" customFormat="1" x14ac:dyDescent="0.2">
      <c r="A261" s="310" t="str">
        <f t="shared" si="18"/>
        <v>2.3</v>
      </c>
      <c r="B261" s="310" t="str">
        <f t="shared" si="19"/>
        <v>0014-OCI2.3.2.1.2.1</v>
      </c>
      <c r="C261" s="311" t="s">
        <v>22</v>
      </c>
      <c r="D261" s="311" t="s">
        <v>541</v>
      </c>
      <c r="E261" s="310" t="s">
        <v>542</v>
      </c>
      <c r="F261" s="316">
        <v>0</v>
      </c>
      <c r="G261" s="316">
        <v>0</v>
      </c>
      <c r="H261" s="316">
        <v>0</v>
      </c>
      <c r="I261" s="316">
        <v>0</v>
      </c>
      <c r="J261" s="316">
        <v>0</v>
      </c>
      <c r="K261" s="316">
        <v>0</v>
      </c>
      <c r="L261" s="316">
        <v>0</v>
      </c>
      <c r="M261" s="316">
        <v>0</v>
      </c>
      <c r="N261" s="316">
        <v>0</v>
      </c>
      <c r="O261" s="317">
        <v>0</v>
      </c>
      <c r="P261" s="317">
        <v>0</v>
      </c>
      <c r="Q261" s="317">
        <v>2000</v>
      </c>
      <c r="R261" s="315">
        <f t="shared" si="17"/>
        <v>2000</v>
      </c>
      <c r="S261" s="319">
        <v>0</v>
      </c>
      <c r="T261" s="319"/>
      <c r="U261" s="319">
        <f t="shared" si="20"/>
        <v>0</v>
      </c>
      <c r="V261" s="317">
        <f t="shared" si="21"/>
        <v>2000</v>
      </c>
      <c r="W261" s="317">
        <v>2000</v>
      </c>
    </row>
    <row r="262" spans="1:23" s="20" customFormat="1" x14ac:dyDescent="0.2">
      <c r="A262" s="310" t="str">
        <f t="shared" si="18"/>
        <v>2.3</v>
      </c>
      <c r="B262" s="310" t="str">
        <f t="shared" si="19"/>
        <v>0014-OCI2.3.2.1.2.2</v>
      </c>
      <c r="C262" s="311" t="s">
        <v>22</v>
      </c>
      <c r="D262" s="311" t="s">
        <v>543</v>
      </c>
      <c r="E262" s="310" t="s">
        <v>544</v>
      </c>
      <c r="F262" s="316">
        <v>0</v>
      </c>
      <c r="G262" s="316">
        <v>0</v>
      </c>
      <c r="H262" s="316">
        <v>0</v>
      </c>
      <c r="I262" s="316">
        <v>0</v>
      </c>
      <c r="J262" s="316">
        <v>0</v>
      </c>
      <c r="K262" s="316">
        <v>0</v>
      </c>
      <c r="L262" s="316">
        <v>0</v>
      </c>
      <c r="M262" s="316">
        <v>0</v>
      </c>
      <c r="N262" s="316">
        <v>0</v>
      </c>
      <c r="O262" s="317">
        <v>0</v>
      </c>
      <c r="P262" s="317">
        <v>0</v>
      </c>
      <c r="Q262" s="317">
        <v>3000</v>
      </c>
      <c r="R262" s="315">
        <f t="shared" si="17"/>
        <v>3000</v>
      </c>
      <c r="S262" s="319">
        <v>0</v>
      </c>
      <c r="T262" s="319"/>
      <c r="U262" s="319">
        <f t="shared" si="20"/>
        <v>0</v>
      </c>
      <c r="V262" s="317">
        <f t="shared" si="21"/>
        <v>3000</v>
      </c>
      <c r="W262" s="317">
        <v>3000</v>
      </c>
    </row>
    <row r="263" spans="1:23" s="20" customFormat="1" x14ac:dyDescent="0.2">
      <c r="A263" s="310" t="str">
        <f t="shared" si="18"/>
        <v>2.3</v>
      </c>
      <c r="B263" s="310" t="str">
        <f t="shared" si="19"/>
        <v>0014-OCI2.3.2.9.1.1</v>
      </c>
      <c r="C263" s="311" t="s">
        <v>22</v>
      </c>
      <c r="D263" s="311" t="s">
        <v>774</v>
      </c>
      <c r="E263" s="310" t="s">
        <v>775</v>
      </c>
      <c r="F263" s="316">
        <v>0</v>
      </c>
      <c r="G263" s="316">
        <v>0</v>
      </c>
      <c r="H263" s="316">
        <v>0</v>
      </c>
      <c r="I263" s="316">
        <v>0</v>
      </c>
      <c r="J263" s="316">
        <v>0</v>
      </c>
      <c r="K263" s="316">
        <v>0</v>
      </c>
      <c r="L263" s="316">
        <v>0</v>
      </c>
      <c r="M263" s="316">
        <v>0</v>
      </c>
      <c r="N263" s="316">
        <v>0</v>
      </c>
      <c r="O263" s="317">
        <v>3500</v>
      </c>
      <c r="P263" s="317">
        <v>18500</v>
      </c>
      <c r="Q263" s="317">
        <v>15500</v>
      </c>
      <c r="R263" s="315">
        <f t="shared" ref="R263:R314" si="22">+SUM(F263:Q263)</f>
        <v>37500</v>
      </c>
      <c r="S263" s="319">
        <v>0</v>
      </c>
      <c r="T263" s="319">
        <v>44630</v>
      </c>
      <c r="U263" s="319">
        <f t="shared" si="20"/>
        <v>44630</v>
      </c>
      <c r="V263" s="317">
        <f t="shared" si="21"/>
        <v>82130</v>
      </c>
      <c r="W263" s="317">
        <v>60130</v>
      </c>
    </row>
    <row r="264" spans="1:23" s="20" customFormat="1" x14ac:dyDescent="0.2">
      <c r="A264" s="310" t="str">
        <f t="shared" ref="A264:A314" si="23">+MID(D264,1,3)</f>
        <v>2.1</v>
      </c>
      <c r="B264" s="310" t="str">
        <f t="shared" ref="B264:B314" si="24">+CONCATENATE(C264,D264)</f>
        <v>0015-DCEME2.1.1.1.1.8</v>
      </c>
      <c r="C264" s="311" t="s">
        <v>1571</v>
      </c>
      <c r="D264" s="311" t="s">
        <v>71</v>
      </c>
      <c r="E264" s="310" t="s">
        <v>72</v>
      </c>
      <c r="F264" s="316">
        <v>0</v>
      </c>
      <c r="G264" s="316">
        <v>0</v>
      </c>
      <c r="H264" s="316">
        <v>0</v>
      </c>
      <c r="I264" s="316">
        <v>0</v>
      </c>
      <c r="J264" s="316">
        <v>0</v>
      </c>
      <c r="K264" s="316">
        <v>0</v>
      </c>
      <c r="L264" s="316">
        <v>0</v>
      </c>
      <c r="M264" s="316">
        <v>0</v>
      </c>
      <c r="N264" s="316">
        <v>0</v>
      </c>
      <c r="O264" s="317">
        <v>0</v>
      </c>
      <c r="P264" s="317">
        <v>0</v>
      </c>
      <c r="Q264" s="317">
        <v>0</v>
      </c>
      <c r="R264" s="315">
        <f t="shared" si="22"/>
        <v>0</v>
      </c>
      <c r="S264" s="319">
        <v>0</v>
      </c>
      <c r="T264" s="319">
        <v>0</v>
      </c>
      <c r="U264" s="319">
        <f t="shared" ref="U264:U314" si="25">+S264+T264</f>
        <v>0</v>
      </c>
      <c r="V264" s="317">
        <f t="shared" ref="V264:V314" si="26">+R264+U264</f>
        <v>0</v>
      </c>
      <c r="W264" s="317">
        <v>0</v>
      </c>
    </row>
    <row r="265" spans="1:23" s="20" customFormat="1" x14ac:dyDescent="0.2">
      <c r="A265" s="310" t="str">
        <f t="shared" si="23"/>
        <v>2.1</v>
      </c>
      <c r="B265" s="310" t="str">
        <f t="shared" si="24"/>
        <v>0015-DCEME2.1.1.13.1.1</v>
      </c>
      <c r="C265" s="311" t="s">
        <v>1571</v>
      </c>
      <c r="D265" s="311" t="s">
        <v>115</v>
      </c>
      <c r="E265" s="310" t="s">
        <v>116</v>
      </c>
      <c r="F265" s="316">
        <v>72486.52</v>
      </c>
      <c r="G265" s="316">
        <v>67209.47</v>
      </c>
      <c r="H265" s="316">
        <v>60682.85</v>
      </c>
      <c r="I265" s="316">
        <v>60005.170000000006</v>
      </c>
      <c r="J265" s="316">
        <v>60239.140000000007</v>
      </c>
      <c r="K265" s="316">
        <v>58303.17</v>
      </c>
      <c r="L265" s="316">
        <v>58301.369999999995</v>
      </c>
      <c r="M265" s="316">
        <v>60223.040000000001</v>
      </c>
      <c r="N265" s="316">
        <v>0</v>
      </c>
      <c r="O265" s="317">
        <v>0</v>
      </c>
      <c r="P265" s="317">
        <v>0</v>
      </c>
      <c r="Q265" s="317">
        <v>0</v>
      </c>
      <c r="R265" s="315">
        <f t="shared" si="22"/>
        <v>497450.73</v>
      </c>
      <c r="S265" s="319">
        <v>0</v>
      </c>
      <c r="T265" s="319">
        <v>173426.27</v>
      </c>
      <c r="U265" s="319">
        <f t="shared" si="25"/>
        <v>173426.27</v>
      </c>
      <c r="V265" s="317">
        <f t="shared" si="26"/>
        <v>670877</v>
      </c>
      <c r="W265" s="317">
        <v>173426.27</v>
      </c>
    </row>
    <row r="266" spans="1:23" s="20" customFormat="1" x14ac:dyDescent="0.2">
      <c r="A266" s="310" t="str">
        <f t="shared" si="23"/>
        <v>2.1</v>
      </c>
      <c r="B266" s="310" t="str">
        <f t="shared" si="24"/>
        <v>0015-DCEME2.1.1.13.1.2</v>
      </c>
      <c r="C266" s="311" t="s">
        <v>1571</v>
      </c>
      <c r="D266" s="311" t="s">
        <v>120</v>
      </c>
      <c r="E266" s="310" t="s">
        <v>121</v>
      </c>
      <c r="F266" s="316">
        <v>79734.700000000012</v>
      </c>
      <c r="G266" s="316">
        <v>53794.99</v>
      </c>
      <c r="H266" s="316">
        <v>40202.15</v>
      </c>
      <c r="I266" s="316">
        <v>36001.550000000003</v>
      </c>
      <c r="J266" s="316">
        <v>39028.380000000005</v>
      </c>
      <c r="K266" s="316">
        <v>38699.630000000005</v>
      </c>
      <c r="L266" s="316">
        <v>38509.299999999996</v>
      </c>
      <c r="M266" s="316">
        <v>38547.300000000003</v>
      </c>
      <c r="N266" s="316">
        <v>0</v>
      </c>
      <c r="O266" s="317">
        <v>0</v>
      </c>
      <c r="P266" s="317">
        <v>0</v>
      </c>
      <c r="Q266" s="317">
        <v>0</v>
      </c>
      <c r="R266" s="315">
        <f t="shared" si="22"/>
        <v>364518</v>
      </c>
      <c r="S266" s="319">
        <v>0</v>
      </c>
      <c r="T266" s="319">
        <v>859525.00000000012</v>
      </c>
      <c r="U266" s="319">
        <f t="shared" si="25"/>
        <v>859525.00000000012</v>
      </c>
      <c r="V266" s="317">
        <f t="shared" si="26"/>
        <v>1224043</v>
      </c>
      <c r="W266" s="317">
        <v>859525.00000000012</v>
      </c>
    </row>
    <row r="267" spans="1:23" s="20" customFormat="1" x14ac:dyDescent="0.2">
      <c r="A267" s="310" t="str">
        <f t="shared" si="23"/>
        <v>2.1</v>
      </c>
      <c r="B267" s="310" t="str">
        <f t="shared" si="24"/>
        <v>0015-DCEME2.1.1.9.1.2</v>
      </c>
      <c r="C267" s="311" t="s">
        <v>1571</v>
      </c>
      <c r="D267" s="311" t="s">
        <v>226</v>
      </c>
      <c r="E267" s="310" t="s">
        <v>227</v>
      </c>
      <c r="F267" s="316">
        <v>0</v>
      </c>
      <c r="G267" s="316">
        <v>0</v>
      </c>
      <c r="H267" s="316">
        <v>0</v>
      </c>
      <c r="I267" s="316">
        <v>0</v>
      </c>
      <c r="J267" s="316">
        <v>0</v>
      </c>
      <c r="K267" s="316">
        <v>0</v>
      </c>
      <c r="L267" s="316">
        <v>0</v>
      </c>
      <c r="M267" s="316">
        <v>0</v>
      </c>
      <c r="N267" s="316">
        <v>0</v>
      </c>
      <c r="O267" s="317">
        <v>0</v>
      </c>
      <c r="P267" s="317">
        <v>0</v>
      </c>
      <c r="Q267" s="317">
        <v>0</v>
      </c>
      <c r="R267" s="315">
        <f t="shared" si="22"/>
        <v>0</v>
      </c>
      <c r="S267" s="319">
        <v>0</v>
      </c>
      <c r="T267" s="319">
        <v>0</v>
      </c>
      <c r="U267" s="319">
        <f t="shared" si="25"/>
        <v>0</v>
      </c>
      <c r="V267" s="317">
        <f t="shared" si="26"/>
        <v>0</v>
      </c>
      <c r="W267" s="317">
        <v>0</v>
      </c>
    </row>
    <row r="268" spans="1:23" s="20" customFormat="1" x14ac:dyDescent="0.2">
      <c r="A268" s="310" t="str">
        <f t="shared" si="23"/>
        <v>2.1</v>
      </c>
      <c r="B268" s="310" t="str">
        <f t="shared" si="24"/>
        <v>0015-DCEME2.1.1.9.1.4</v>
      </c>
      <c r="C268" s="311" t="s">
        <v>1571</v>
      </c>
      <c r="D268" s="311" t="s">
        <v>230</v>
      </c>
      <c r="E268" s="310" t="s">
        <v>231</v>
      </c>
      <c r="F268" s="316">
        <v>0</v>
      </c>
      <c r="G268" s="316">
        <v>0</v>
      </c>
      <c r="H268" s="316">
        <v>0</v>
      </c>
      <c r="I268" s="316">
        <v>0</v>
      </c>
      <c r="J268" s="316">
        <v>0</v>
      </c>
      <c r="K268" s="316">
        <v>0</v>
      </c>
      <c r="L268" s="316">
        <v>3600</v>
      </c>
      <c r="M268" s="316">
        <v>0</v>
      </c>
      <c r="N268" s="316">
        <v>0</v>
      </c>
      <c r="O268" s="317">
        <v>0</v>
      </c>
      <c r="P268" s="317">
        <v>0</v>
      </c>
      <c r="Q268" s="317">
        <v>0</v>
      </c>
      <c r="R268" s="315">
        <f t="shared" si="22"/>
        <v>3600</v>
      </c>
      <c r="S268" s="319">
        <v>0</v>
      </c>
      <c r="T268" s="319">
        <v>6600</v>
      </c>
      <c r="U268" s="319">
        <f t="shared" si="25"/>
        <v>6600</v>
      </c>
      <c r="V268" s="317">
        <f t="shared" si="26"/>
        <v>10200</v>
      </c>
      <c r="W268" s="317">
        <v>6600</v>
      </c>
    </row>
    <row r="269" spans="1:23" s="20" customFormat="1" x14ac:dyDescent="0.2">
      <c r="A269" s="310" t="str">
        <f t="shared" si="23"/>
        <v>2.1</v>
      </c>
      <c r="B269" s="310" t="str">
        <f t="shared" si="24"/>
        <v>0015-DCEME2.1.3.1.1.13</v>
      </c>
      <c r="C269" s="311" t="s">
        <v>1571</v>
      </c>
      <c r="D269" s="311" t="s">
        <v>272</v>
      </c>
      <c r="E269" s="310" t="s">
        <v>273</v>
      </c>
      <c r="F269" s="316">
        <v>0</v>
      </c>
      <c r="G269" s="316">
        <v>0</v>
      </c>
      <c r="H269" s="316">
        <v>0</v>
      </c>
      <c r="I269" s="316">
        <v>0</v>
      </c>
      <c r="J269" s="316">
        <v>0</v>
      </c>
      <c r="K269" s="316">
        <v>0</v>
      </c>
      <c r="L269" s="316">
        <v>0</v>
      </c>
      <c r="M269" s="316">
        <v>0</v>
      </c>
      <c r="N269" s="316">
        <v>0</v>
      </c>
      <c r="O269" s="317">
        <v>0</v>
      </c>
      <c r="P269" s="317">
        <v>0</v>
      </c>
      <c r="Q269" s="317">
        <v>0</v>
      </c>
      <c r="R269" s="315">
        <f t="shared" si="22"/>
        <v>0</v>
      </c>
      <c r="S269" s="319">
        <v>0</v>
      </c>
      <c r="T269" s="319">
        <v>0</v>
      </c>
      <c r="U269" s="319">
        <f t="shared" si="25"/>
        <v>0</v>
      </c>
      <c r="V269" s="317">
        <f t="shared" si="26"/>
        <v>0</v>
      </c>
      <c r="W269" s="317">
        <v>0</v>
      </c>
    </row>
    <row r="270" spans="1:23" s="20" customFormat="1" x14ac:dyDescent="0.2">
      <c r="A270" s="310" t="str">
        <f t="shared" si="23"/>
        <v>2.1</v>
      </c>
      <c r="B270" s="310" t="str">
        <f t="shared" si="24"/>
        <v>0015-DCEME2.1.3.1.1.15</v>
      </c>
      <c r="C270" s="311" t="s">
        <v>1571</v>
      </c>
      <c r="D270" s="311" t="s">
        <v>276</v>
      </c>
      <c r="E270" s="310" t="s">
        <v>277</v>
      </c>
      <c r="F270" s="316">
        <v>3900.2399999999989</v>
      </c>
      <c r="G270" s="316">
        <v>3033.5199999999995</v>
      </c>
      <c r="H270" s="316">
        <v>2780.16</v>
      </c>
      <c r="I270" s="316">
        <v>3335.0299999999993</v>
      </c>
      <c r="J270" s="316">
        <v>2776.42</v>
      </c>
      <c r="K270" s="316">
        <v>2600.16</v>
      </c>
      <c r="L270" s="316">
        <v>2600.16</v>
      </c>
      <c r="M270" s="316">
        <v>2600.16</v>
      </c>
      <c r="N270" s="316">
        <v>0</v>
      </c>
      <c r="O270" s="317">
        <v>0</v>
      </c>
      <c r="P270" s="317">
        <v>0</v>
      </c>
      <c r="Q270" s="317">
        <v>0</v>
      </c>
      <c r="R270" s="315">
        <f t="shared" si="22"/>
        <v>23625.85</v>
      </c>
      <c r="S270" s="319">
        <v>0</v>
      </c>
      <c r="T270" s="319">
        <v>13548.15</v>
      </c>
      <c r="U270" s="319">
        <f t="shared" si="25"/>
        <v>13548.15</v>
      </c>
      <c r="V270" s="317">
        <f t="shared" si="26"/>
        <v>37174</v>
      </c>
      <c r="W270" s="317">
        <v>13548.15</v>
      </c>
    </row>
    <row r="271" spans="1:23" s="20" customFormat="1" x14ac:dyDescent="0.2">
      <c r="A271" s="310" t="str">
        <f t="shared" si="23"/>
        <v>2.1</v>
      </c>
      <c r="B271" s="310" t="str">
        <f t="shared" si="24"/>
        <v>0015-DCEME2.1.4.1.1.1</v>
      </c>
      <c r="C271" s="311" t="s">
        <v>1571</v>
      </c>
      <c r="D271" s="311" t="s">
        <v>288</v>
      </c>
      <c r="E271" s="310" t="s">
        <v>289</v>
      </c>
      <c r="F271" s="316">
        <v>0</v>
      </c>
      <c r="G271" s="316">
        <v>0</v>
      </c>
      <c r="H271" s="316">
        <v>0</v>
      </c>
      <c r="I271" s="316">
        <v>0</v>
      </c>
      <c r="J271" s="316">
        <v>0</v>
      </c>
      <c r="K271" s="316">
        <v>0</v>
      </c>
      <c r="L271" s="316">
        <v>0</v>
      </c>
      <c r="M271" s="316">
        <v>0</v>
      </c>
      <c r="N271" s="316">
        <v>0</v>
      </c>
      <c r="O271" s="317">
        <v>0</v>
      </c>
      <c r="P271" s="317">
        <v>0</v>
      </c>
      <c r="Q271" s="317">
        <v>0</v>
      </c>
      <c r="R271" s="315">
        <f t="shared" si="22"/>
        <v>0</v>
      </c>
      <c r="S271" s="319">
        <v>0</v>
      </c>
      <c r="T271" s="319">
        <v>0</v>
      </c>
      <c r="U271" s="319">
        <f t="shared" si="25"/>
        <v>0</v>
      </c>
      <c r="V271" s="317">
        <f t="shared" si="26"/>
        <v>0</v>
      </c>
      <c r="W271" s="317">
        <v>0</v>
      </c>
    </row>
    <row r="272" spans="1:23" s="20" customFormat="1" x14ac:dyDescent="0.2">
      <c r="A272" s="310" t="str">
        <f t="shared" si="23"/>
        <v>2.1</v>
      </c>
      <c r="B272" s="310" t="str">
        <f t="shared" si="24"/>
        <v>0015-DCEME2.1.4.1.1.7</v>
      </c>
      <c r="C272" s="311" t="s">
        <v>1571</v>
      </c>
      <c r="D272" s="311" t="s">
        <v>302</v>
      </c>
      <c r="E272" s="310" t="s">
        <v>303</v>
      </c>
      <c r="F272" s="316">
        <v>0</v>
      </c>
      <c r="G272" s="316">
        <v>0</v>
      </c>
      <c r="H272" s="316">
        <v>0</v>
      </c>
      <c r="I272" s="316">
        <v>17498.330000000002</v>
      </c>
      <c r="J272" s="316">
        <v>1958.39</v>
      </c>
      <c r="K272" s="316">
        <v>0</v>
      </c>
      <c r="L272" s="316">
        <v>0</v>
      </c>
      <c r="M272" s="316">
        <v>0</v>
      </c>
      <c r="N272" s="316">
        <v>0</v>
      </c>
      <c r="O272" s="317">
        <v>0</v>
      </c>
      <c r="P272" s="317">
        <v>0</v>
      </c>
      <c r="Q272" s="317">
        <v>0</v>
      </c>
      <c r="R272" s="315">
        <f t="shared" si="22"/>
        <v>19456.72</v>
      </c>
      <c r="S272" s="319">
        <v>0</v>
      </c>
      <c r="T272" s="319">
        <v>3.28</v>
      </c>
      <c r="U272" s="319">
        <f t="shared" si="25"/>
        <v>3.28</v>
      </c>
      <c r="V272" s="317">
        <f t="shared" si="26"/>
        <v>19460</v>
      </c>
      <c r="W272" s="317">
        <v>3.28</v>
      </c>
    </row>
    <row r="273" spans="1:23" s="20" customFormat="1" x14ac:dyDescent="0.2">
      <c r="A273" s="310" t="str">
        <f t="shared" si="23"/>
        <v>2.3</v>
      </c>
      <c r="B273" s="310" t="str">
        <f t="shared" si="24"/>
        <v>0015-DCEME2.3.2.1.2.1</v>
      </c>
      <c r="C273" s="311" t="s">
        <v>1571</v>
      </c>
      <c r="D273" s="311" t="s">
        <v>541</v>
      </c>
      <c r="E273" s="310" t="s">
        <v>542</v>
      </c>
      <c r="F273" s="316">
        <v>0</v>
      </c>
      <c r="G273" s="316">
        <v>0</v>
      </c>
      <c r="H273" s="316">
        <v>0</v>
      </c>
      <c r="I273" s="316">
        <v>0</v>
      </c>
      <c r="J273" s="316">
        <v>0</v>
      </c>
      <c r="K273" s="316">
        <v>0</v>
      </c>
      <c r="L273" s="316">
        <v>0</v>
      </c>
      <c r="M273" s="316">
        <v>0</v>
      </c>
      <c r="N273" s="316">
        <v>0</v>
      </c>
      <c r="O273" s="317">
        <v>0</v>
      </c>
      <c r="P273" s="317">
        <v>0</v>
      </c>
      <c r="Q273" s="317">
        <v>7000</v>
      </c>
      <c r="R273" s="315">
        <f t="shared" si="22"/>
        <v>7000</v>
      </c>
      <c r="S273" s="319">
        <v>0</v>
      </c>
      <c r="T273" s="319"/>
      <c r="U273" s="319">
        <f t="shared" si="25"/>
        <v>0</v>
      </c>
      <c r="V273" s="317">
        <f t="shared" si="26"/>
        <v>7000</v>
      </c>
      <c r="W273" s="317">
        <v>7000</v>
      </c>
    </row>
    <row r="274" spans="1:23" s="20" customFormat="1" x14ac:dyDescent="0.2">
      <c r="A274" s="310" t="str">
        <f t="shared" si="23"/>
        <v>2.3</v>
      </c>
      <c r="B274" s="310" t="str">
        <f t="shared" si="24"/>
        <v>0015-DCEME2.3.2.1.2.2</v>
      </c>
      <c r="C274" s="311" t="s">
        <v>1571</v>
      </c>
      <c r="D274" s="311" t="s">
        <v>543</v>
      </c>
      <c r="E274" s="310" t="s">
        <v>544</v>
      </c>
      <c r="F274" s="316">
        <v>0</v>
      </c>
      <c r="G274" s="316">
        <v>0</v>
      </c>
      <c r="H274" s="316">
        <v>0</v>
      </c>
      <c r="I274" s="316">
        <v>0</v>
      </c>
      <c r="J274" s="316">
        <v>0</v>
      </c>
      <c r="K274" s="316">
        <v>0</v>
      </c>
      <c r="L274" s="316">
        <v>0</v>
      </c>
      <c r="M274" s="316">
        <v>0</v>
      </c>
      <c r="N274" s="316">
        <v>0</v>
      </c>
      <c r="O274" s="317">
        <v>0</v>
      </c>
      <c r="P274" s="317">
        <v>0</v>
      </c>
      <c r="Q274" s="317">
        <v>5000</v>
      </c>
      <c r="R274" s="315">
        <f t="shared" si="22"/>
        <v>5000</v>
      </c>
      <c r="S274" s="319">
        <v>0</v>
      </c>
      <c r="T274" s="319"/>
      <c r="U274" s="319">
        <f t="shared" si="25"/>
        <v>0</v>
      </c>
      <c r="V274" s="317">
        <f t="shared" si="26"/>
        <v>5000</v>
      </c>
      <c r="W274" s="317">
        <v>5000</v>
      </c>
    </row>
    <row r="275" spans="1:23" s="20" customFormat="1" x14ac:dyDescent="0.2">
      <c r="A275" s="310" t="str">
        <f t="shared" si="23"/>
        <v>2.3</v>
      </c>
      <c r="B275" s="310" t="str">
        <f t="shared" si="24"/>
        <v>0015-DCEME2.3.2.9.1.1</v>
      </c>
      <c r="C275" s="311" t="s">
        <v>1571</v>
      </c>
      <c r="D275" s="311" t="s">
        <v>774</v>
      </c>
      <c r="E275" s="310" t="s">
        <v>775</v>
      </c>
      <c r="F275" s="316">
        <v>0</v>
      </c>
      <c r="G275" s="316">
        <v>0</v>
      </c>
      <c r="H275" s="316">
        <v>11000</v>
      </c>
      <c r="I275" s="316">
        <v>18000</v>
      </c>
      <c r="J275" s="316">
        <v>11000</v>
      </c>
      <c r="K275" s="316">
        <v>0</v>
      </c>
      <c r="L275" s="316">
        <v>0</v>
      </c>
      <c r="M275" s="316">
        <v>0</v>
      </c>
      <c r="N275" s="316">
        <v>26000</v>
      </c>
      <c r="O275" s="317">
        <v>13000</v>
      </c>
      <c r="P275" s="317">
        <v>0</v>
      </c>
      <c r="Q275" s="317">
        <v>0</v>
      </c>
      <c r="R275" s="315">
        <f t="shared" si="22"/>
        <v>79000</v>
      </c>
      <c r="S275" s="319">
        <v>0</v>
      </c>
      <c r="T275" s="319"/>
      <c r="U275" s="319">
        <f t="shared" si="25"/>
        <v>0</v>
      </c>
      <c r="V275" s="317">
        <f t="shared" si="26"/>
        <v>79000</v>
      </c>
      <c r="W275" s="317">
        <v>0</v>
      </c>
    </row>
    <row r="276" spans="1:23" s="20" customFormat="1" x14ac:dyDescent="0.2">
      <c r="A276" s="310" t="str">
        <f t="shared" si="23"/>
        <v>2.1</v>
      </c>
      <c r="B276" s="310" t="str">
        <f t="shared" si="24"/>
        <v>0016-DETN2.1.1.1.1.8</v>
      </c>
      <c r="C276" s="311" t="s">
        <v>1577</v>
      </c>
      <c r="D276" s="311" t="s">
        <v>71</v>
      </c>
      <c r="E276" s="310" t="s">
        <v>72</v>
      </c>
      <c r="F276" s="316">
        <v>0</v>
      </c>
      <c r="G276" s="316">
        <v>0</v>
      </c>
      <c r="H276" s="316">
        <v>0</v>
      </c>
      <c r="I276" s="316">
        <v>0</v>
      </c>
      <c r="J276" s="316">
        <v>0</v>
      </c>
      <c r="K276" s="316">
        <v>0</v>
      </c>
      <c r="L276" s="316">
        <v>14342.14</v>
      </c>
      <c r="M276" s="316">
        <v>18707.14</v>
      </c>
      <c r="N276" s="316">
        <v>0</v>
      </c>
      <c r="O276" s="317">
        <v>0</v>
      </c>
      <c r="P276" s="317">
        <v>0</v>
      </c>
      <c r="Q276" s="317">
        <v>0</v>
      </c>
      <c r="R276" s="315">
        <f t="shared" si="22"/>
        <v>33049.279999999999</v>
      </c>
      <c r="S276" s="319">
        <v>0</v>
      </c>
      <c r="T276" s="319">
        <v>116607.72</v>
      </c>
      <c r="U276" s="319">
        <f t="shared" si="25"/>
        <v>116607.72</v>
      </c>
      <c r="V276" s="317">
        <f t="shared" si="26"/>
        <v>149657</v>
      </c>
      <c r="W276" s="317">
        <v>116607.72</v>
      </c>
    </row>
    <row r="277" spans="1:23" s="20" customFormat="1" x14ac:dyDescent="0.2">
      <c r="A277" s="310" t="str">
        <f t="shared" si="23"/>
        <v>2.1</v>
      </c>
      <c r="B277" s="310" t="str">
        <f t="shared" si="24"/>
        <v>0016-DETN2.1.1.13.1.1</v>
      </c>
      <c r="C277" s="311" t="s">
        <v>1577</v>
      </c>
      <c r="D277" s="311" t="s">
        <v>115</v>
      </c>
      <c r="E277" s="310" t="s">
        <v>116</v>
      </c>
      <c r="F277" s="316">
        <v>96093.700000000012</v>
      </c>
      <c r="G277" s="316">
        <v>96110.940000000017</v>
      </c>
      <c r="H277" s="316">
        <v>96033.440000000017</v>
      </c>
      <c r="I277" s="316">
        <v>96170.280000000013</v>
      </c>
      <c r="J277" s="316">
        <v>96170.280000000013</v>
      </c>
      <c r="K277" s="316">
        <v>95495.24</v>
      </c>
      <c r="L277" s="316">
        <v>95760.930000000008</v>
      </c>
      <c r="M277" s="316">
        <v>95231.400000000009</v>
      </c>
      <c r="N277" s="316">
        <v>0</v>
      </c>
      <c r="O277" s="317">
        <v>0</v>
      </c>
      <c r="P277" s="317">
        <v>0</v>
      </c>
      <c r="Q277" s="317">
        <v>0</v>
      </c>
      <c r="R277" s="315">
        <f t="shared" si="22"/>
        <v>767066.2100000002</v>
      </c>
      <c r="S277" s="319">
        <v>0</v>
      </c>
      <c r="T277" s="319">
        <v>98466.79</v>
      </c>
      <c r="U277" s="319">
        <f t="shared" si="25"/>
        <v>98466.79</v>
      </c>
      <c r="V277" s="317">
        <f t="shared" si="26"/>
        <v>865533.00000000023</v>
      </c>
      <c r="W277" s="317">
        <v>98466.79</v>
      </c>
    </row>
    <row r="278" spans="1:23" s="20" customFormat="1" x14ac:dyDescent="0.2">
      <c r="A278" s="310" t="str">
        <f t="shared" si="23"/>
        <v>2.1</v>
      </c>
      <c r="B278" s="310" t="str">
        <f t="shared" si="24"/>
        <v>0016-DETN2.1.1.13.1.2</v>
      </c>
      <c r="C278" s="311" t="s">
        <v>1577</v>
      </c>
      <c r="D278" s="311" t="s">
        <v>120</v>
      </c>
      <c r="E278" s="310" t="s">
        <v>121</v>
      </c>
      <c r="F278" s="316">
        <v>42600</v>
      </c>
      <c r="G278" s="316">
        <v>42600</v>
      </c>
      <c r="H278" s="316">
        <v>42568.229999999996</v>
      </c>
      <c r="I278" s="316">
        <v>42600</v>
      </c>
      <c r="J278" s="316">
        <v>14267.71</v>
      </c>
      <c r="K278" s="316">
        <v>30800</v>
      </c>
      <c r="L278" s="316">
        <v>20782.29</v>
      </c>
      <c r="M278" s="316">
        <v>23700</v>
      </c>
      <c r="N278" s="316">
        <v>0</v>
      </c>
      <c r="O278" s="317">
        <v>0</v>
      </c>
      <c r="P278" s="317">
        <v>0</v>
      </c>
      <c r="Q278" s="317">
        <v>0</v>
      </c>
      <c r="R278" s="315">
        <f t="shared" si="22"/>
        <v>259918.22999999998</v>
      </c>
      <c r="S278" s="319">
        <v>0</v>
      </c>
      <c r="T278" s="319">
        <v>154915.76999999999</v>
      </c>
      <c r="U278" s="319">
        <f t="shared" si="25"/>
        <v>154915.76999999999</v>
      </c>
      <c r="V278" s="317">
        <f t="shared" si="26"/>
        <v>414834</v>
      </c>
      <c r="W278" s="317">
        <v>154915.76999999999</v>
      </c>
    </row>
    <row r="279" spans="1:23" s="20" customFormat="1" x14ac:dyDescent="0.2">
      <c r="A279" s="310" t="str">
        <f t="shared" si="23"/>
        <v>2.1</v>
      </c>
      <c r="B279" s="310" t="str">
        <f t="shared" si="24"/>
        <v>0016-DETN2.1.1.9.1.2</v>
      </c>
      <c r="C279" s="311" t="s">
        <v>1577</v>
      </c>
      <c r="D279" s="311" t="s">
        <v>226</v>
      </c>
      <c r="E279" s="310" t="s">
        <v>227</v>
      </c>
      <c r="F279" s="316">
        <v>0</v>
      </c>
      <c r="G279" s="316">
        <v>0</v>
      </c>
      <c r="H279" s="316">
        <v>0</v>
      </c>
      <c r="I279" s="316">
        <v>0</v>
      </c>
      <c r="J279" s="316">
        <v>0</v>
      </c>
      <c r="K279" s="316">
        <v>0</v>
      </c>
      <c r="L279" s="316">
        <v>0</v>
      </c>
      <c r="M279" s="316">
        <v>0</v>
      </c>
      <c r="N279" s="316">
        <v>0</v>
      </c>
      <c r="O279" s="317">
        <v>0</v>
      </c>
      <c r="P279" s="317">
        <v>0</v>
      </c>
      <c r="Q279" s="317">
        <v>0</v>
      </c>
      <c r="R279" s="315">
        <f t="shared" si="22"/>
        <v>0</v>
      </c>
      <c r="S279" s="319">
        <v>0</v>
      </c>
      <c r="T279" s="319">
        <v>18708</v>
      </c>
      <c r="U279" s="319">
        <f t="shared" si="25"/>
        <v>18708</v>
      </c>
      <c r="V279" s="317">
        <f t="shared" si="26"/>
        <v>18708</v>
      </c>
      <c r="W279" s="317">
        <v>18708</v>
      </c>
    </row>
    <row r="280" spans="1:23" s="20" customFormat="1" x14ac:dyDescent="0.2">
      <c r="A280" s="310" t="str">
        <f t="shared" si="23"/>
        <v>2.1</v>
      </c>
      <c r="B280" s="310" t="str">
        <f t="shared" si="24"/>
        <v>0016-DETN2.1.1.9.1.4</v>
      </c>
      <c r="C280" s="311" t="s">
        <v>1577</v>
      </c>
      <c r="D280" s="311" t="s">
        <v>230</v>
      </c>
      <c r="E280" s="310" t="s">
        <v>231</v>
      </c>
      <c r="F280" s="316">
        <v>0</v>
      </c>
      <c r="G280" s="316">
        <v>0</v>
      </c>
      <c r="H280" s="316">
        <v>0</v>
      </c>
      <c r="I280" s="316">
        <v>0</v>
      </c>
      <c r="J280" s="316">
        <v>0</v>
      </c>
      <c r="K280" s="316">
        <v>0</v>
      </c>
      <c r="L280" s="316">
        <v>4283.33</v>
      </c>
      <c r="M280" s="316">
        <v>0</v>
      </c>
      <c r="N280" s="316">
        <v>0</v>
      </c>
      <c r="O280" s="317">
        <v>0</v>
      </c>
      <c r="P280" s="317">
        <v>0</v>
      </c>
      <c r="Q280" s="317">
        <v>0</v>
      </c>
      <c r="R280" s="315">
        <f t="shared" si="22"/>
        <v>4283.33</v>
      </c>
      <c r="S280" s="319">
        <v>0</v>
      </c>
      <c r="T280" s="319">
        <v>5916.67</v>
      </c>
      <c r="U280" s="319">
        <f t="shared" si="25"/>
        <v>5916.67</v>
      </c>
      <c r="V280" s="317">
        <f t="shared" si="26"/>
        <v>10200</v>
      </c>
      <c r="W280" s="317">
        <v>5916.67</v>
      </c>
    </row>
    <row r="281" spans="1:23" s="20" customFormat="1" x14ac:dyDescent="0.2">
      <c r="A281" s="310" t="str">
        <f t="shared" si="23"/>
        <v>2.1</v>
      </c>
      <c r="B281" s="310" t="str">
        <f t="shared" si="24"/>
        <v>0016-DETN2.1.3.1.1.13</v>
      </c>
      <c r="C281" s="311" t="s">
        <v>1577</v>
      </c>
      <c r="D281" s="311" t="s">
        <v>272</v>
      </c>
      <c r="E281" s="310" t="s">
        <v>273</v>
      </c>
      <c r="F281" s="316">
        <v>0</v>
      </c>
      <c r="G281" s="316">
        <v>0</v>
      </c>
      <c r="H281" s="316">
        <v>0</v>
      </c>
      <c r="I281" s="316">
        <v>0</v>
      </c>
      <c r="J281" s="316">
        <v>0</v>
      </c>
      <c r="K281" s="316">
        <v>0</v>
      </c>
      <c r="L281" s="316">
        <v>1290.79</v>
      </c>
      <c r="M281" s="316">
        <v>1683.64</v>
      </c>
      <c r="N281" s="316">
        <v>0</v>
      </c>
      <c r="O281" s="317">
        <v>0</v>
      </c>
      <c r="P281" s="317">
        <v>0</v>
      </c>
      <c r="Q281" s="317">
        <v>0</v>
      </c>
      <c r="R281" s="315">
        <f t="shared" si="22"/>
        <v>2974.4300000000003</v>
      </c>
      <c r="S281" s="319">
        <v>0</v>
      </c>
      <c r="T281" s="319">
        <v>10494.57</v>
      </c>
      <c r="U281" s="319">
        <f t="shared" si="25"/>
        <v>10494.57</v>
      </c>
      <c r="V281" s="317">
        <f t="shared" si="26"/>
        <v>13469</v>
      </c>
      <c r="W281" s="317">
        <v>10494.57</v>
      </c>
    </row>
    <row r="282" spans="1:23" s="20" customFormat="1" x14ac:dyDescent="0.2">
      <c r="A282" s="310" t="str">
        <f t="shared" si="23"/>
        <v>2.1</v>
      </c>
      <c r="B282" s="310" t="str">
        <f t="shared" si="24"/>
        <v>0016-DETN2.1.3.1.1.15</v>
      </c>
      <c r="C282" s="311" t="s">
        <v>1577</v>
      </c>
      <c r="D282" s="311" t="s">
        <v>276</v>
      </c>
      <c r="E282" s="310" t="s">
        <v>277</v>
      </c>
      <c r="F282" s="316">
        <v>3466.8799999999992</v>
      </c>
      <c r="G282" s="316">
        <v>3466.8799999999992</v>
      </c>
      <c r="H282" s="316">
        <v>3466.8799999999992</v>
      </c>
      <c r="I282" s="316">
        <v>3466.8799999999992</v>
      </c>
      <c r="J282" s="316">
        <v>3440.2599999999993</v>
      </c>
      <c r="K282" s="316">
        <v>3250.1999999999994</v>
      </c>
      <c r="L282" s="316">
        <v>3250.1999999999994</v>
      </c>
      <c r="M282" s="316">
        <v>3250.1999999999994</v>
      </c>
      <c r="N282" s="316">
        <v>0</v>
      </c>
      <c r="O282" s="317">
        <v>0</v>
      </c>
      <c r="P282" s="317">
        <v>0</v>
      </c>
      <c r="Q282" s="317">
        <v>0</v>
      </c>
      <c r="R282" s="315">
        <f t="shared" si="22"/>
        <v>27058.379999999997</v>
      </c>
      <c r="S282" s="319">
        <v>0</v>
      </c>
      <c r="T282" s="319">
        <v>16106.619999999999</v>
      </c>
      <c r="U282" s="319">
        <f t="shared" si="25"/>
        <v>16106.619999999999</v>
      </c>
      <c r="V282" s="317">
        <f t="shared" si="26"/>
        <v>43165</v>
      </c>
      <c r="W282" s="317">
        <v>16106.619999999999</v>
      </c>
    </row>
    <row r="283" spans="1:23" s="20" customFormat="1" x14ac:dyDescent="0.2">
      <c r="A283" s="310" t="str">
        <f t="shared" si="23"/>
        <v>2.1</v>
      </c>
      <c r="B283" s="310" t="str">
        <f t="shared" si="24"/>
        <v>0016-DETN2.1.4.1.1.1</v>
      </c>
      <c r="C283" s="311" t="s">
        <v>1577</v>
      </c>
      <c r="D283" s="311" t="s">
        <v>288</v>
      </c>
      <c r="E283" s="310" t="s">
        <v>289</v>
      </c>
      <c r="F283" s="316">
        <v>0</v>
      </c>
      <c r="G283" s="316">
        <v>0</v>
      </c>
      <c r="H283" s="316">
        <v>0</v>
      </c>
      <c r="I283" s="316">
        <v>0</v>
      </c>
      <c r="J283" s="316">
        <v>0</v>
      </c>
      <c r="K283" s="316">
        <v>0</v>
      </c>
      <c r="L283" s="316">
        <v>0</v>
      </c>
      <c r="M283" s="316">
        <v>0</v>
      </c>
      <c r="N283" s="316">
        <v>0</v>
      </c>
      <c r="O283" s="317">
        <v>0</v>
      </c>
      <c r="P283" s="317">
        <v>0</v>
      </c>
      <c r="Q283" s="317">
        <v>0</v>
      </c>
      <c r="R283" s="315">
        <f t="shared" si="22"/>
        <v>0</v>
      </c>
      <c r="S283" s="319">
        <v>0</v>
      </c>
      <c r="T283" s="319">
        <v>2633</v>
      </c>
      <c r="U283" s="319">
        <f t="shared" si="25"/>
        <v>2633</v>
      </c>
      <c r="V283" s="317">
        <f t="shared" si="26"/>
        <v>2633</v>
      </c>
      <c r="W283" s="317">
        <v>2633</v>
      </c>
    </row>
    <row r="284" spans="1:23" s="20" customFormat="1" x14ac:dyDescent="0.2">
      <c r="A284" s="310" t="str">
        <f t="shared" si="23"/>
        <v>2.1</v>
      </c>
      <c r="B284" s="310" t="str">
        <f t="shared" si="24"/>
        <v>0016-DETN2.1.4.1.1.7</v>
      </c>
      <c r="C284" s="311" t="s">
        <v>1577</v>
      </c>
      <c r="D284" s="311" t="s">
        <v>302</v>
      </c>
      <c r="E284" s="310" t="s">
        <v>303</v>
      </c>
      <c r="F284" s="316">
        <v>0</v>
      </c>
      <c r="G284" s="316">
        <v>0</v>
      </c>
      <c r="H284" s="316">
        <v>0</v>
      </c>
      <c r="I284" s="316">
        <v>0</v>
      </c>
      <c r="J284" s="316">
        <v>12854.16</v>
      </c>
      <c r="K284" s="316">
        <v>-103.57</v>
      </c>
      <c r="L284" s="316">
        <v>1333.34</v>
      </c>
      <c r="M284" s="316">
        <v>0</v>
      </c>
      <c r="N284" s="316">
        <v>0</v>
      </c>
      <c r="O284" s="317">
        <v>0</v>
      </c>
      <c r="P284" s="317">
        <v>0</v>
      </c>
      <c r="Q284" s="317">
        <v>0</v>
      </c>
      <c r="R284" s="315">
        <f t="shared" si="22"/>
        <v>14083.93</v>
      </c>
      <c r="S284" s="319">
        <v>0</v>
      </c>
      <c r="T284" s="319">
        <v>106.07</v>
      </c>
      <c r="U284" s="319">
        <f t="shared" si="25"/>
        <v>106.07</v>
      </c>
      <c r="V284" s="317">
        <f t="shared" si="26"/>
        <v>14190</v>
      </c>
      <c r="W284" s="317">
        <v>106.07</v>
      </c>
    </row>
    <row r="285" spans="1:23" s="20" customFormat="1" x14ac:dyDescent="0.2">
      <c r="A285" s="310" t="str">
        <f t="shared" si="23"/>
        <v>2.3</v>
      </c>
      <c r="B285" s="310" t="str">
        <f t="shared" si="24"/>
        <v>0016-DETN2.3.1.99.1.3</v>
      </c>
      <c r="C285" s="311" t="s">
        <v>1577</v>
      </c>
      <c r="D285" s="311" t="s">
        <v>521</v>
      </c>
      <c r="E285" s="310" t="s">
        <v>522</v>
      </c>
      <c r="F285" s="316">
        <v>0</v>
      </c>
      <c r="G285" s="316">
        <v>0</v>
      </c>
      <c r="H285" s="316">
        <v>0</v>
      </c>
      <c r="I285" s="316">
        <v>0</v>
      </c>
      <c r="J285" s="316">
        <v>0</v>
      </c>
      <c r="K285" s="316">
        <v>0</v>
      </c>
      <c r="L285" s="316">
        <v>0</v>
      </c>
      <c r="M285" s="316">
        <v>0</v>
      </c>
      <c r="N285" s="316">
        <v>0</v>
      </c>
      <c r="O285" s="317">
        <v>0</v>
      </c>
      <c r="P285" s="317">
        <v>0</v>
      </c>
      <c r="Q285" s="317">
        <v>0</v>
      </c>
      <c r="R285" s="315">
        <f t="shared" si="22"/>
        <v>0</v>
      </c>
      <c r="S285" s="319">
        <v>0</v>
      </c>
      <c r="T285" s="319"/>
      <c r="U285" s="319">
        <f t="shared" si="25"/>
        <v>0</v>
      </c>
      <c r="V285" s="317">
        <f t="shared" si="26"/>
        <v>0</v>
      </c>
      <c r="W285" s="317">
        <v>0</v>
      </c>
    </row>
    <row r="286" spans="1:23" s="20" customFormat="1" x14ac:dyDescent="0.2">
      <c r="A286" s="310" t="str">
        <f t="shared" si="23"/>
        <v>2.3</v>
      </c>
      <c r="B286" s="310" t="str">
        <f t="shared" si="24"/>
        <v>0016-DETN2.3.2.7.11.99</v>
      </c>
      <c r="C286" s="311" t="s">
        <v>1577</v>
      </c>
      <c r="D286" s="311" t="s">
        <v>688</v>
      </c>
      <c r="E286" s="310" t="s">
        <v>689</v>
      </c>
      <c r="F286" s="316">
        <v>0</v>
      </c>
      <c r="G286" s="316">
        <v>0</v>
      </c>
      <c r="H286" s="316">
        <v>0</v>
      </c>
      <c r="I286" s="316">
        <v>0</v>
      </c>
      <c r="J286" s="316">
        <v>0</v>
      </c>
      <c r="K286" s="316">
        <v>0</v>
      </c>
      <c r="L286" s="316">
        <v>0</v>
      </c>
      <c r="M286" s="316">
        <v>0</v>
      </c>
      <c r="N286" s="316">
        <v>0</v>
      </c>
      <c r="O286" s="317">
        <v>0</v>
      </c>
      <c r="P286" s="317">
        <v>0</v>
      </c>
      <c r="Q286" s="317">
        <v>12000</v>
      </c>
      <c r="R286" s="315">
        <f t="shared" si="22"/>
        <v>12000</v>
      </c>
      <c r="S286" s="319">
        <v>0</v>
      </c>
      <c r="T286" s="319"/>
      <c r="U286" s="319">
        <f t="shared" si="25"/>
        <v>0</v>
      </c>
      <c r="V286" s="317">
        <f t="shared" si="26"/>
        <v>12000</v>
      </c>
      <c r="W286" s="317">
        <v>12000</v>
      </c>
    </row>
    <row r="287" spans="1:23" s="20" customFormat="1" x14ac:dyDescent="0.2">
      <c r="A287" s="310" t="str">
        <f t="shared" si="23"/>
        <v>2.3</v>
      </c>
      <c r="B287" s="310" t="str">
        <f t="shared" si="24"/>
        <v>0016-DETN2.3.2.7.14.98</v>
      </c>
      <c r="C287" s="311" t="s">
        <v>1577</v>
      </c>
      <c r="D287" s="311" t="s">
        <v>706</v>
      </c>
      <c r="E287" s="310" t="s">
        <v>707</v>
      </c>
      <c r="F287" s="316">
        <v>0</v>
      </c>
      <c r="G287" s="316">
        <v>0</v>
      </c>
      <c r="H287" s="316">
        <v>0</v>
      </c>
      <c r="I287" s="316">
        <v>0</v>
      </c>
      <c r="J287" s="316">
        <v>0</v>
      </c>
      <c r="K287" s="316">
        <v>0</v>
      </c>
      <c r="L287" s="316">
        <v>0</v>
      </c>
      <c r="M287" s="316">
        <v>0</v>
      </c>
      <c r="N287" s="316">
        <v>0</v>
      </c>
      <c r="O287" s="317">
        <v>0</v>
      </c>
      <c r="P287" s="317">
        <v>0</v>
      </c>
      <c r="Q287" s="317">
        <v>0</v>
      </c>
      <c r="R287" s="315">
        <f t="shared" si="22"/>
        <v>0</v>
      </c>
      <c r="S287" s="319">
        <v>0</v>
      </c>
      <c r="T287" s="319"/>
      <c r="U287" s="319">
        <f t="shared" si="25"/>
        <v>0</v>
      </c>
      <c r="V287" s="317">
        <f t="shared" si="26"/>
        <v>0</v>
      </c>
      <c r="W287" s="317">
        <v>0</v>
      </c>
    </row>
    <row r="288" spans="1:23" s="20" customFormat="1" x14ac:dyDescent="0.2">
      <c r="A288" s="310" t="str">
        <f t="shared" si="23"/>
        <v>2.3</v>
      </c>
      <c r="B288" s="310" t="str">
        <f t="shared" si="24"/>
        <v>0016-DETN2.3.2.9.1.1</v>
      </c>
      <c r="C288" s="311" t="s">
        <v>1577</v>
      </c>
      <c r="D288" s="311" t="s">
        <v>774</v>
      </c>
      <c r="E288" s="310" t="s">
        <v>775</v>
      </c>
      <c r="F288" s="316">
        <v>20000</v>
      </c>
      <c r="G288" s="316">
        <v>20000</v>
      </c>
      <c r="H288" s="316">
        <v>0</v>
      </c>
      <c r="I288" s="316">
        <v>0</v>
      </c>
      <c r="J288" s="316">
        <v>0</v>
      </c>
      <c r="K288" s="316">
        <v>0</v>
      </c>
      <c r="L288" s="316">
        <v>13000</v>
      </c>
      <c r="M288" s="316">
        <v>13000</v>
      </c>
      <c r="N288" s="316">
        <v>0</v>
      </c>
      <c r="O288" s="317">
        <v>0</v>
      </c>
      <c r="P288" s="317">
        <v>0</v>
      </c>
      <c r="Q288" s="317">
        <v>0</v>
      </c>
      <c r="R288" s="315">
        <f t="shared" si="22"/>
        <v>66000</v>
      </c>
      <c r="S288" s="319">
        <v>0</v>
      </c>
      <c r="T288" s="319">
        <v>1000</v>
      </c>
      <c r="U288" s="319">
        <f t="shared" si="25"/>
        <v>1000</v>
      </c>
      <c r="V288" s="317">
        <f t="shared" si="26"/>
        <v>67000</v>
      </c>
      <c r="W288" s="317">
        <v>1000</v>
      </c>
    </row>
    <row r="289" spans="1:23" s="20" customFormat="1" x14ac:dyDescent="0.2">
      <c r="A289" s="310" t="str">
        <f t="shared" si="23"/>
        <v>2.1</v>
      </c>
      <c r="B289" s="310" t="str">
        <f t="shared" si="24"/>
        <v>0018-DCEME2.1.1.13.1.1</v>
      </c>
      <c r="C289" s="311" t="s">
        <v>1585</v>
      </c>
      <c r="D289" s="311" t="s">
        <v>115</v>
      </c>
      <c r="E289" s="310" t="s">
        <v>116</v>
      </c>
      <c r="F289" s="316">
        <v>0</v>
      </c>
      <c r="G289" s="316">
        <v>0</v>
      </c>
      <c r="H289" s="316">
        <v>0</v>
      </c>
      <c r="I289" s="316">
        <v>0</v>
      </c>
      <c r="J289" s="316">
        <v>0</v>
      </c>
      <c r="K289" s="316">
        <v>0</v>
      </c>
      <c r="L289" s="316">
        <v>0</v>
      </c>
      <c r="M289" s="316">
        <v>0</v>
      </c>
      <c r="N289" s="316">
        <v>27727.590000000004</v>
      </c>
      <c r="O289" s="317">
        <v>27792.57</v>
      </c>
      <c r="P289" s="317">
        <v>27792.57</v>
      </c>
      <c r="Q289" s="317">
        <v>76850.290000000008</v>
      </c>
      <c r="R289" s="315">
        <f t="shared" si="22"/>
        <v>160163.02000000002</v>
      </c>
      <c r="S289" s="319">
        <v>0</v>
      </c>
      <c r="T289" s="319">
        <v>64.979999999999563</v>
      </c>
      <c r="U289" s="319">
        <f t="shared" si="25"/>
        <v>64.979999999999563</v>
      </c>
      <c r="V289" s="317">
        <f t="shared" si="26"/>
        <v>160228.00000000003</v>
      </c>
      <c r="W289" s="317">
        <v>76915.27</v>
      </c>
    </row>
    <row r="290" spans="1:23" s="20" customFormat="1" x14ac:dyDescent="0.2">
      <c r="A290" s="310" t="str">
        <f t="shared" si="23"/>
        <v>2.1</v>
      </c>
      <c r="B290" s="310" t="str">
        <f t="shared" si="24"/>
        <v>0018-DCEME2.1.1.13.1.2</v>
      </c>
      <c r="C290" s="311" t="s">
        <v>1585</v>
      </c>
      <c r="D290" s="311" t="s">
        <v>120</v>
      </c>
      <c r="E290" s="310" t="s">
        <v>121</v>
      </c>
      <c r="F290" s="316">
        <v>0</v>
      </c>
      <c r="G290" s="316">
        <v>0</v>
      </c>
      <c r="H290" s="316">
        <v>0</v>
      </c>
      <c r="I290" s="316">
        <v>0</v>
      </c>
      <c r="J290" s="316">
        <v>0</v>
      </c>
      <c r="K290" s="316">
        <v>0</v>
      </c>
      <c r="L290" s="316">
        <v>0</v>
      </c>
      <c r="M290" s="316">
        <v>0</v>
      </c>
      <c r="N290" s="316">
        <v>9200</v>
      </c>
      <c r="O290" s="317">
        <v>9264.19</v>
      </c>
      <c r="P290" s="317">
        <v>9264.19</v>
      </c>
      <c r="Q290" s="317">
        <v>9264.19</v>
      </c>
      <c r="R290" s="315">
        <f t="shared" si="22"/>
        <v>36992.570000000007</v>
      </c>
      <c r="S290" s="319">
        <v>0</v>
      </c>
      <c r="T290" s="319">
        <v>64.430000000000291</v>
      </c>
      <c r="U290" s="319">
        <f t="shared" si="25"/>
        <v>64.430000000000291</v>
      </c>
      <c r="V290" s="317">
        <f t="shared" si="26"/>
        <v>37057.000000000007</v>
      </c>
      <c r="W290" s="317">
        <v>9328.6200000000008</v>
      </c>
    </row>
    <row r="291" spans="1:23" s="20" customFormat="1" x14ac:dyDescent="0.2">
      <c r="A291" s="310" t="str">
        <f t="shared" si="23"/>
        <v>2.1</v>
      </c>
      <c r="B291" s="310" t="str">
        <f t="shared" si="24"/>
        <v>0018-DCEME2.1.1.9.1.4</v>
      </c>
      <c r="C291" s="311" t="s">
        <v>1585</v>
      </c>
      <c r="D291" s="311" t="s">
        <v>230</v>
      </c>
      <c r="E291" s="310" t="s">
        <v>231</v>
      </c>
      <c r="F291" s="316">
        <v>0</v>
      </c>
      <c r="G291" s="316">
        <v>0</v>
      </c>
      <c r="H291" s="316">
        <v>0</v>
      </c>
      <c r="I291" s="316">
        <v>0</v>
      </c>
      <c r="J291" s="316">
        <v>0</v>
      </c>
      <c r="K291" s="316">
        <v>0</v>
      </c>
      <c r="L291" s="316">
        <v>0</v>
      </c>
      <c r="M291" s="316">
        <v>0</v>
      </c>
      <c r="N291" s="316">
        <v>0</v>
      </c>
      <c r="O291" s="317">
        <v>0</v>
      </c>
      <c r="P291" s="317">
        <v>0</v>
      </c>
      <c r="Q291" s="317">
        <v>1500</v>
      </c>
      <c r="R291" s="315">
        <f t="shared" si="22"/>
        <v>1500</v>
      </c>
      <c r="S291" s="319">
        <v>0</v>
      </c>
      <c r="T291" s="319">
        <v>0</v>
      </c>
      <c r="U291" s="319">
        <f t="shared" si="25"/>
        <v>0</v>
      </c>
      <c r="V291" s="317">
        <f t="shared" si="26"/>
        <v>1500</v>
      </c>
      <c r="W291" s="317">
        <v>1500</v>
      </c>
    </row>
    <row r="292" spans="1:23" s="20" customFormat="1" x14ac:dyDescent="0.2">
      <c r="A292" s="310" t="str">
        <f t="shared" si="23"/>
        <v>2.1</v>
      </c>
      <c r="B292" s="310" t="str">
        <f t="shared" si="24"/>
        <v>0018-DCEME2.1.3.1.1.15</v>
      </c>
      <c r="C292" s="311" t="s">
        <v>1585</v>
      </c>
      <c r="D292" s="311" t="s">
        <v>276</v>
      </c>
      <c r="E292" s="310" t="s">
        <v>277</v>
      </c>
      <c r="F292" s="316">
        <v>0</v>
      </c>
      <c r="G292" s="316">
        <v>0</v>
      </c>
      <c r="H292" s="316">
        <v>0</v>
      </c>
      <c r="I292" s="316">
        <v>0</v>
      </c>
      <c r="J292" s="316">
        <v>0</v>
      </c>
      <c r="K292" s="316">
        <v>0</v>
      </c>
      <c r="L292" s="316">
        <v>0</v>
      </c>
      <c r="M292" s="316">
        <v>0</v>
      </c>
      <c r="N292" s="316">
        <v>866.72</v>
      </c>
      <c r="O292" s="317">
        <v>1083.4000000000001</v>
      </c>
      <c r="P292" s="317">
        <v>1083.4000000000001</v>
      </c>
      <c r="Q292" s="317">
        <v>1083.4000000000001</v>
      </c>
      <c r="R292" s="315">
        <f t="shared" si="22"/>
        <v>4116.92</v>
      </c>
      <c r="S292" s="319">
        <v>0</v>
      </c>
      <c r="T292" s="319">
        <v>217.07999999999998</v>
      </c>
      <c r="U292" s="319">
        <f t="shared" si="25"/>
        <v>217.07999999999998</v>
      </c>
      <c r="V292" s="317">
        <f t="shared" si="26"/>
        <v>4334</v>
      </c>
      <c r="W292" s="317">
        <v>1300.4800000000002</v>
      </c>
    </row>
    <row r="293" spans="1:23" s="20" customFormat="1" x14ac:dyDescent="0.2">
      <c r="A293" s="310" t="str">
        <f t="shared" si="23"/>
        <v>2.1</v>
      </c>
      <c r="B293" s="310" t="str">
        <f t="shared" si="24"/>
        <v>0019-DCEME2.1.1.13.1.1</v>
      </c>
      <c r="C293" s="311" t="s">
        <v>1587</v>
      </c>
      <c r="D293" s="311" t="s">
        <v>115</v>
      </c>
      <c r="E293" s="310" t="s">
        <v>116</v>
      </c>
      <c r="F293" s="316">
        <v>0</v>
      </c>
      <c r="G293" s="316">
        <v>0</v>
      </c>
      <c r="H293" s="316">
        <v>0</v>
      </c>
      <c r="I293" s="316">
        <v>0</v>
      </c>
      <c r="J293" s="316">
        <v>0</v>
      </c>
      <c r="K293" s="316">
        <v>0</v>
      </c>
      <c r="L293" s="316">
        <v>0</v>
      </c>
      <c r="M293" s="316">
        <v>0</v>
      </c>
      <c r="N293" s="316">
        <v>32619.87</v>
      </c>
      <c r="O293" s="317">
        <v>33056.76</v>
      </c>
      <c r="P293" s="317">
        <v>33056.76</v>
      </c>
      <c r="Q293" s="317">
        <v>33056.76</v>
      </c>
      <c r="R293" s="315">
        <f t="shared" si="22"/>
        <v>131790.15000000002</v>
      </c>
      <c r="S293" s="319">
        <v>0</v>
      </c>
      <c r="T293" s="319">
        <v>437.85000000000036</v>
      </c>
      <c r="U293" s="319">
        <f t="shared" si="25"/>
        <v>437.85000000000036</v>
      </c>
      <c r="V293" s="317">
        <f t="shared" si="26"/>
        <v>132228.00000000003</v>
      </c>
      <c r="W293" s="317">
        <v>33494.61</v>
      </c>
    </row>
    <row r="294" spans="1:23" s="20" customFormat="1" x14ac:dyDescent="0.2">
      <c r="A294" s="310" t="str">
        <f t="shared" si="23"/>
        <v>2.1</v>
      </c>
      <c r="B294" s="310" t="str">
        <f t="shared" si="24"/>
        <v>0019-DCEME2.1.1.13.1.2</v>
      </c>
      <c r="C294" s="311" t="s">
        <v>1587</v>
      </c>
      <c r="D294" s="311" t="s">
        <v>120</v>
      </c>
      <c r="E294" s="310" t="s">
        <v>121</v>
      </c>
      <c r="F294" s="316">
        <v>0</v>
      </c>
      <c r="G294" s="316">
        <v>0</v>
      </c>
      <c r="H294" s="316">
        <v>0</v>
      </c>
      <c r="I294" s="316">
        <v>0</v>
      </c>
      <c r="J294" s="316">
        <v>0</v>
      </c>
      <c r="K294" s="316">
        <v>0</v>
      </c>
      <c r="L294" s="316">
        <v>0</v>
      </c>
      <c r="M294" s="316">
        <v>0</v>
      </c>
      <c r="N294" s="316">
        <v>20480.810000000001</v>
      </c>
      <c r="O294" s="317">
        <v>42320.950000000004</v>
      </c>
      <c r="P294" s="317">
        <v>42320.950000000004</v>
      </c>
      <c r="Q294" s="317">
        <v>42320.950000000004</v>
      </c>
      <c r="R294" s="315">
        <f t="shared" si="22"/>
        <v>147443.66000000003</v>
      </c>
      <c r="S294" s="319">
        <v>0</v>
      </c>
      <c r="T294" s="319">
        <v>21840.340000000004</v>
      </c>
      <c r="U294" s="319">
        <f t="shared" si="25"/>
        <v>21840.340000000004</v>
      </c>
      <c r="V294" s="317">
        <f t="shared" si="26"/>
        <v>169284.00000000003</v>
      </c>
      <c r="W294" s="317">
        <v>64161.289999999994</v>
      </c>
    </row>
    <row r="295" spans="1:23" s="20" customFormat="1" x14ac:dyDescent="0.2">
      <c r="A295" s="310" t="str">
        <f t="shared" si="23"/>
        <v>2.1</v>
      </c>
      <c r="B295" s="310" t="str">
        <f t="shared" si="24"/>
        <v>0019-DCEME2.1.1.9.1.4</v>
      </c>
      <c r="C295" s="311" t="s">
        <v>1587</v>
      </c>
      <c r="D295" s="311" t="s">
        <v>230</v>
      </c>
      <c r="E295" s="310" t="s">
        <v>231</v>
      </c>
      <c r="F295" s="316">
        <v>0</v>
      </c>
      <c r="G295" s="316">
        <v>0</v>
      </c>
      <c r="H295" s="316">
        <v>0</v>
      </c>
      <c r="I295" s="316">
        <v>0</v>
      </c>
      <c r="J295" s="316">
        <v>0</v>
      </c>
      <c r="K295" s="316">
        <v>0</v>
      </c>
      <c r="L295" s="316">
        <v>0</v>
      </c>
      <c r="M295" s="316">
        <v>0</v>
      </c>
      <c r="N295" s="316">
        <v>0</v>
      </c>
      <c r="O295" s="317">
        <v>0</v>
      </c>
      <c r="P295" s="317">
        <v>0</v>
      </c>
      <c r="Q295" s="317">
        <v>2100</v>
      </c>
      <c r="R295" s="315">
        <f t="shared" si="22"/>
        <v>2100</v>
      </c>
      <c r="S295" s="319">
        <v>0</v>
      </c>
      <c r="T295" s="319">
        <v>0</v>
      </c>
      <c r="U295" s="319">
        <f t="shared" si="25"/>
        <v>0</v>
      </c>
      <c r="V295" s="317">
        <f t="shared" si="26"/>
        <v>2100</v>
      </c>
      <c r="W295" s="317">
        <v>2100</v>
      </c>
    </row>
    <row r="296" spans="1:23" s="20" customFormat="1" x14ac:dyDescent="0.2">
      <c r="A296" s="310" t="str">
        <f t="shared" si="23"/>
        <v>2.1</v>
      </c>
      <c r="B296" s="310" t="str">
        <f t="shared" si="24"/>
        <v>0019-DCEME2.1.3.1.1.15</v>
      </c>
      <c r="C296" s="311" t="s">
        <v>1587</v>
      </c>
      <c r="D296" s="311" t="s">
        <v>276</v>
      </c>
      <c r="E296" s="310" t="s">
        <v>277</v>
      </c>
      <c r="F296" s="316">
        <v>0</v>
      </c>
      <c r="G296" s="316">
        <v>0</v>
      </c>
      <c r="H296" s="316">
        <v>0</v>
      </c>
      <c r="I296" s="316">
        <v>0</v>
      </c>
      <c r="J296" s="316">
        <v>0</v>
      </c>
      <c r="K296" s="316">
        <v>0</v>
      </c>
      <c r="L296" s="316">
        <v>0</v>
      </c>
      <c r="M296" s="316">
        <v>0</v>
      </c>
      <c r="N296" s="316">
        <v>1733.4400000000003</v>
      </c>
      <c r="O296" s="317">
        <v>1950.1200000000003</v>
      </c>
      <c r="P296" s="317">
        <v>1950.1200000000003</v>
      </c>
      <c r="Q296" s="317">
        <v>1950.1200000000003</v>
      </c>
      <c r="R296" s="315">
        <f t="shared" si="22"/>
        <v>7583.8000000000011</v>
      </c>
      <c r="S296" s="319">
        <v>0</v>
      </c>
      <c r="T296" s="319">
        <v>217.2</v>
      </c>
      <c r="U296" s="319">
        <f t="shared" si="25"/>
        <v>217.2</v>
      </c>
      <c r="V296" s="317">
        <f t="shared" si="26"/>
        <v>7801.0000000000009</v>
      </c>
      <c r="W296" s="317">
        <v>2167.3200000000002</v>
      </c>
    </row>
    <row r="297" spans="1:23" s="20" customFormat="1" x14ac:dyDescent="0.2">
      <c r="A297" s="310" t="str">
        <f t="shared" si="23"/>
        <v>2.1</v>
      </c>
      <c r="B297" s="310" t="str">
        <f t="shared" si="24"/>
        <v>0019-DCEME2.1.4.1.1.7</v>
      </c>
      <c r="C297" s="311" t="s">
        <v>1587</v>
      </c>
      <c r="D297" s="311" t="s">
        <v>302</v>
      </c>
      <c r="E297" s="310" t="s">
        <v>303</v>
      </c>
      <c r="F297" s="316">
        <v>0</v>
      </c>
      <c r="G297" s="316">
        <v>0</v>
      </c>
      <c r="H297" s="316">
        <v>0</v>
      </c>
      <c r="I297" s="316">
        <v>0</v>
      </c>
      <c r="J297" s="316">
        <v>0</v>
      </c>
      <c r="K297" s="316">
        <v>0</v>
      </c>
      <c r="L297" s="316">
        <v>0</v>
      </c>
      <c r="M297" s="316">
        <v>0</v>
      </c>
      <c r="N297" s="316">
        <v>12609.52</v>
      </c>
      <c r="O297" s="317">
        <v>0</v>
      </c>
      <c r="P297" s="317">
        <v>0</v>
      </c>
      <c r="Q297" s="317">
        <v>0</v>
      </c>
      <c r="R297" s="315">
        <f t="shared" si="22"/>
        <v>12609.52</v>
      </c>
      <c r="S297" s="319">
        <v>0</v>
      </c>
      <c r="T297" s="319">
        <v>0.48</v>
      </c>
      <c r="U297" s="319">
        <f t="shared" si="25"/>
        <v>0.48</v>
      </c>
      <c r="V297" s="317">
        <f t="shared" si="26"/>
        <v>12610</v>
      </c>
      <c r="W297" s="317">
        <v>0.48</v>
      </c>
    </row>
    <row r="298" spans="1:23" s="20" customFormat="1" x14ac:dyDescent="0.2">
      <c r="A298" s="310" t="str">
        <f t="shared" si="23"/>
        <v>2.1</v>
      </c>
      <c r="B298" s="310" t="str">
        <f t="shared" si="24"/>
        <v>0020-DETN2.1.1.1.1.8</v>
      </c>
      <c r="C298" s="311" t="s">
        <v>1589</v>
      </c>
      <c r="D298" s="311" t="s">
        <v>71</v>
      </c>
      <c r="E298" s="310" t="s">
        <v>72</v>
      </c>
      <c r="F298" s="316">
        <v>0</v>
      </c>
      <c r="G298" s="316">
        <v>0</v>
      </c>
      <c r="H298" s="316">
        <v>0</v>
      </c>
      <c r="I298" s="316">
        <v>0</v>
      </c>
      <c r="J298" s="316">
        <v>0</v>
      </c>
      <c r="K298" s="316">
        <v>0</v>
      </c>
      <c r="L298" s="316">
        <v>0</v>
      </c>
      <c r="M298" s="316">
        <v>0</v>
      </c>
      <c r="N298" s="316">
        <v>18707.14</v>
      </c>
      <c r="O298" s="317">
        <v>18707.14</v>
      </c>
      <c r="P298" s="317">
        <v>18707.14</v>
      </c>
      <c r="Q298" s="317">
        <v>18707.14</v>
      </c>
      <c r="R298" s="315">
        <f t="shared" si="22"/>
        <v>74828.56</v>
      </c>
      <c r="S298" s="319">
        <v>0</v>
      </c>
      <c r="T298" s="319">
        <v>0.44000000000232831</v>
      </c>
      <c r="U298" s="319">
        <f t="shared" si="25"/>
        <v>0.44000000000232831</v>
      </c>
      <c r="V298" s="317">
        <f t="shared" si="26"/>
        <v>74829</v>
      </c>
      <c r="W298" s="317">
        <v>18707.580000000002</v>
      </c>
    </row>
    <row r="299" spans="1:23" s="20" customFormat="1" x14ac:dyDescent="0.2">
      <c r="A299" s="310" t="str">
        <f t="shared" si="23"/>
        <v>2.1</v>
      </c>
      <c r="B299" s="310" t="str">
        <f t="shared" si="24"/>
        <v>0020-DETN2.1.1.13.1.1</v>
      </c>
      <c r="C299" s="311" t="s">
        <v>1589</v>
      </c>
      <c r="D299" s="311" t="s">
        <v>115</v>
      </c>
      <c r="E299" s="310" t="s">
        <v>116</v>
      </c>
      <c r="F299" s="316">
        <v>0</v>
      </c>
      <c r="G299" s="316">
        <v>0</v>
      </c>
      <c r="H299" s="316">
        <v>0</v>
      </c>
      <c r="I299" s="316">
        <v>0</v>
      </c>
      <c r="J299" s="316">
        <v>0</v>
      </c>
      <c r="K299" s="316">
        <v>0</v>
      </c>
      <c r="L299" s="316">
        <v>0</v>
      </c>
      <c r="M299" s="316">
        <v>0</v>
      </c>
      <c r="N299" s="316">
        <v>31380.38</v>
      </c>
      <c r="O299" s="317">
        <v>31556.76</v>
      </c>
      <c r="P299" s="317">
        <v>31556.76</v>
      </c>
      <c r="Q299" s="317">
        <v>31556.76</v>
      </c>
      <c r="R299" s="315">
        <f t="shared" si="22"/>
        <v>126050.65999999999</v>
      </c>
      <c r="S299" s="319">
        <v>0</v>
      </c>
      <c r="T299" s="319">
        <v>177.33999999999833</v>
      </c>
      <c r="U299" s="319">
        <f t="shared" si="25"/>
        <v>177.33999999999833</v>
      </c>
      <c r="V299" s="317">
        <f t="shared" si="26"/>
        <v>126227.99999999999</v>
      </c>
      <c r="W299" s="317">
        <v>31734.1</v>
      </c>
    </row>
    <row r="300" spans="1:23" s="20" customFormat="1" x14ac:dyDescent="0.2">
      <c r="A300" s="310" t="str">
        <f t="shared" si="23"/>
        <v>2.1</v>
      </c>
      <c r="B300" s="310" t="str">
        <f t="shared" si="24"/>
        <v>0020-DETN2.1.1.13.1.2</v>
      </c>
      <c r="C300" s="311" t="s">
        <v>1589</v>
      </c>
      <c r="D300" s="311" t="s">
        <v>120</v>
      </c>
      <c r="E300" s="310" t="s">
        <v>121</v>
      </c>
      <c r="F300" s="316">
        <v>0</v>
      </c>
      <c r="G300" s="316">
        <v>0</v>
      </c>
      <c r="H300" s="316">
        <v>0</v>
      </c>
      <c r="I300" s="316">
        <v>0</v>
      </c>
      <c r="J300" s="316">
        <v>0</v>
      </c>
      <c r="K300" s="316">
        <v>0</v>
      </c>
      <c r="L300" s="316">
        <v>0</v>
      </c>
      <c r="M300" s="316">
        <v>0</v>
      </c>
      <c r="N300" s="316">
        <v>18085</v>
      </c>
      <c r="O300" s="317">
        <v>18150</v>
      </c>
      <c r="P300" s="317">
        <v>24150</v>
      </c>
      <c r="Q300" s="317">
        <v>24150</v>
      </c>
      <c r="R300" s="315">
        <f t="shared" si="22"/>
        <v>84535</v>
      </c>
      <c r="S300" s="319">
        <v>0</v>
      </c>
      <c r="T300" s="319">
        <v>65</v>
      </c>
      <c r="U300" s="319">
        <f t="shared" si="25"/>
        <v>65</v>
      </c>
      <c r="V300" s="317">
        <f t="shared" si="26"/>
        <v>84600</v>
      </c>
      <c r="W300" s="317">
        <v>24215</v>
      </c>
    </row>
    <row r="301" spans="1:23" s="20" customFormat="1" x14ac:dyDescent="0.2">
      <c r="A301" s="310" t="str">
        <f t="shared" si="23"/>
        <v>2.1</v>
      </c>
      <c r="B301" s="310" t="str">
        <f t="shared" si="24"/>
        <v>0020-DETN2.1.1.9.1.2</v>
      </c>
      <c r="C301" s="311" t="s">
        <v>1589</v>
      </c>
      <c r="D301" s="311" t="s">
        <v>226</v>
      </c>
      <c r="E301" s="310" t="s">
        <v>227</v>
      </c>
      <c r="F301" s="316">
        <v>0</v>
      </c>
      <c r="G301" s="316">
        <v>0</v>
      </c>
      <c r="H301" s="316">
        <v>0</v>
      </c>
      <c r="I301" s="316">
        <v>0</v>
      </c>
      <c r="J301" s="316">
        <v>0</v>
      </c>
      <c r="K301" s="316">
        <v>0</v>
      </c>
      <c r="L301" s="316">
        <v>0</v>
      </c>
      <c r="M301" s="316">
        <v>0</v>
      </c>
      <c r="N301" s="316">
        <v>0</v>
      </c>
      <c r="O301" s="317">
        <v>0</v>
      </c>
      <c r="P301" s="317">
        <v>0</v>
      </c>
      <c r="Q301" s="317">
        <v>18707</v>
      </c>
      <c r="R301" s="315">
        <f t="shared" si="22"/>
        <v>18707</v>
      </c>
      <c r="S301" s="319">
        <v>0</v>
      </c>
      <c r="T301" s="319">
        <v>0</v>
      </c>
      <c r="U301" s="319">
        <f t="shared" si="25"/>
        <v>0</v>
      </c>
      <c r="V301" s="317">
        <f t="shared" si="26"/>
        <v>18707</v>
      </c>
      <c r="W301" s="317">
        <v>18707</v>
      </c>
    </row>
    <row r="302" spans="1:23" s="20" customFormat="1" x14ac:dyDescent="0.2">
      <c r="A302" s="310" t="str">
        <f t="shared" si="23"/>
        <v>2.1</v>
      </c>
      <c r="B302" s="310" t="str">
        <f t="shared" si="24"/>
        <v>0020-DETN2.1.1.9.1.4</v>
      </c>
      <c r="C302" s="311" t="s">
        <v>1589</v>
      </c>
      <c r="D302" s="311" t="s">
        <v>230</v>
      </c>
      <c r="E302" s="310" t="s">
        <v>231</v>
      </c>
      <c r="F302" s="316">
        <v>0</v>
      </c>
      <c r="G302" s="316">
        <v>0</v>
      </c>
      <c r="H302" s="316">
        <v>0</v>
      </c>
      <c r="I302" s="316">
        <v>0</v>
      </c>
      <c r="J302" s="316">
        <v>0</v>
      </c>
      <c r="K302" s="316">
        <v>0</v>
      </c>
      <c r="L302" s="316">
        <v>0</v>
      </c>
      <c r="M302" s="316">
        <v>0</v>
      </c>
      <c r="N302" s="316">
        <v>0</v>
      </c>
      <c r="O302" s="317">
        <v>0</v>
      </c>
      <c r="P302" s="317">
        <v>0</v>
      </c>
      <c r="Q302" s="317">
        <v>0</v>
      </c>
      <c r="R302" s="315">
        <f t="shared" si="22"/>
        <v>0</v>
      </c>
      <c r="S302" s="319">
        <v>0</v>
      </c>
      <c r="T302" s="319">
        <v>2100</v>
      </c>
      <c r="U302" s="319">
        <f t="shared" si="25"/>
        <v>2100</v>
      </c>
      <c r="V302" s="317">
        <f t="shared" si="26"/>
        <v>2100</v>
      </c>
      <c r="W302" s="317">
        <v>2100</v>
      </c>
    </row>
    <row r="303" spans="1:23" s="20" customFormat="1" x14ac:dyDescent="0.2">
      <c r="A303" s="310" t="str">
        <f t="shared" si="23"/>
        <v>2.1</v>
      </c>
      <c r="B303" s="310" t="str">
        <f t="shared" si="24"/>
        <v>0020-DETN2.1.3.1.1.13</v>
      </c>
      <c r="C303" s="311" t="s">
        <v>1589</v>
      </c>
      <c r="D303" s="311" t="s">
        <v>272</v>
      </c>
      <c r="E303" s="310" t="s">
        <v>273</v>
      </c>
      <c r="F303" s="316">
        <v>0</v>
      </c>
      <c r="G303" s="316">
        <v>0</v>
      </c>
      <c r="H303" s="316">
        <v>0</v>
      </c>
      <c r="I303" s="316">
        <v>0</v>
      </c>
      <c r="J303" s="316">
        <v>0</v>
      </c>
      <c r="K303" s="316">
        <v>0</v>
      </c>
      <c r="L303" s="316">
        <v>0</v>
      </c>
      <c r="M303" s="316">
        <v>0</v>
      </c>
      <c r="N303" s="316">
        <v>1683.64</v>
      </c>
      <c r="O303" s="317">
        <v>1683.64</v>
      </c>
      <c r="P303" s="317">
        <v>1683.64</v>
      </c>
      <c r="Q303" s="317">
        <v>1684.08</v>
      </c>
      <c r="R303" s="315">
        <f t="shared" si="22"/>
        <v>6735</v>
      </c>
      <c r="S303" s="319">
        <v>0</v>
      </c>
      <c r="T303" s="319">
        <v>0</v>
      </c>
      <c r="U303" s="319">
        <f t="shared" si="25"/>
        <v>0</v>
      </c>
      <c r="V303" s="317">
        <f t="shared" si="26"/>
        <v>6735</v>
      </c>
      <c r="W303" s="317">
        <v>1684.08</v>
      </c>
    </row>
    <row r="304" spans="1:23" s="20" customFormat="1" x14ac:dyDescent="0.2">
      <c r="A304" s="310" t="str">
        <f t="shared" si="23"/>
        <v>2.1</v>
      </c>
      <c r="B304" s="310" t="str">
        <f t="shared" si="24"/>
        <v>0020-DETN2.1.3.1.1.15</v>
      </c>
      <c r="C304" s="311" t="s">
        <v>1589</v>
      </c>
      <c r="D304" s="311" t="s">
        <v>276</v>
      </c>
      <c r="E304" s="310" t="s">
        <v>277</v>
      </c>
      <c r="F304" s="316">
        <v>0</v>
      </c>
      <c r="G304" s="316">
        <v>0</v>
      </c>
      <c r="H304" s="316">
        <v>0</v>
      </c>
      <c r="I304" s="316">
        <v>0</v>
      </c>
      <c r="J304" s="316">
        <v>0</v>
      </c>
      <c r="K304" s="316">
        <v>0</v>
      </c>
      <c r="L304" s="316">
        <v>0</v>
      </c>
      <c r="M304" s="316">
        <v>0</v>
      </c>
      <c r="N304" s="316">
        <v>1300.0800000000002</v>
      </c>
      <c r="O304" s="317">
        <v>1300.0800000000002</v>
      </c>
      <c r="P304" s="317">
        <v>1300.0800000000002</v>
      </c>
      <c r="Q304" s="317">
        <v>0</v>
      </c>
      <c r="R304" s="315">
        <f t="shared" si="22"/>
        <v>3900.2400000000007</v>
      </c>
      <c r="S304" s="319">
        <v>0</v>
      </c>
      <c r="T304" s="319">
        <v>433.76</v>
      </c>
      <c r="U304" s="319">
        <f t="shared" si="25"/>
        <v>433.76</v>
      </c>
      <c r="V304" s="317">
        <f t="shared" si="26"/>
        <v>4334.0000000000009</v>
      </c>
      <c r="W304" s="317">
        <v>433.76</v>
      </c>
    </row>
    <row r="305" spans="1:23" s="20" customFormat="1" x14ac:dyDescent="0.2">
      <c r="A305" s="310" t="str">
        <f t="shared" si="23"/>
        <v>2.1</v>
      </c>
      <c r="B305" s="310" t="str">
        <f t="shared" si="24"/>
        <v>0020-DETN2.1.4.1.1.1</v>
      </c>
      <c r="C305" s="311" t="s">
        <v>1589</v>
      </c>
      <c r="D305" s="311" t="s">
        <v>288</v>
      </c>
      <c r="E305" s="310" t="s">
        <v>289</v>
      </c>
      <c r="F305" s="316">
        <v>0</v>
      </c>
      <c r="G305" s="316">
        <v>0</v>
      </c>
      <c r="H305" s="316">
        <v>0</v>
      </c>
      <c r="I305" s="316">
        <v>0</v>
      </c>
      <c r="J305" s="316">
        <v>0</v>
      </c>
      <c r="K305" s="316">
        <v>0</v>
      </c>
      <c r="L305" s="316">
        <v>0</v>
      </c>
      <c r="M305" s="316">
        <v>0</v>
      </c>
      <c r="N305" s="316">
        <v>0</v>
      </c>
      <c r="O305" s="317">
        <v>0</v>
      </c>
      <c r="P305" s="317">
        <v>9353</v>
      </c>
      <c r="Q305" s="317">
        <v>0</v>
      </c>
      <c r="R305" s="315">
        <f t="shared" si="22"/>
        <v>9353</v>
      </c>
      <c r="S305" s="319">
        <v>0</v>
      </c>
      <c r="T305" s="319">
        <v>0</v>
      </c>
      <c r="U305" s="319">
        <f t="shared" si="25"/>
        <v>0</v>
      </c>
      <c r="V305" s="317">
        <f t="shared" si="26"/>
        <v>9353</v>
      </c>
      <c r="W305" s="317">
        <v>0</v>
      </c>
    </row>
    <row r="306" spans="1:23" s="20" customFormat="1" x14ac:dyDescent="0.2">
      <c r="A306" s="310" t="str">
        <f t="shared" si="23"/>
        <v>2.1</v>
      </c>
      <c r="B306" s="310" t="str">
        <f t="shared" si="24"/>
        <v>0021-DETN2.1.1.13.1.1</v>
      </c>
      <c r="C306" s="311" t="s">
        <v>1591</v>
      </c>
      <c r="D306" s="311" t="s">
        <v>115</v>
      </c>
      <c r="E306" s="310" t="s">
        <v>116</v>
      </c>
      <c r="F306" s="316">
        <v>0</v>
      </c>
      <c r="G306" s="316">
        <v>0</v>
      </c>
      <c r="H306" s="316">
        <v>0</v>
      </c>
      <c r="I306" s="316">
        <v>0</v>
      </c>
      <c r="J306" s="316">
        <v>0</v>
      </c>
      <c r="K306" s="316">
        <v>0</v>
      </c>
      <c r="L306" s="316">
        <v>0</v>
      </c>
      <c r="M306" s="316">
        <v>0</v>
      </c>
      <c r="N306" s="316">
        <v>21792.57</v>
      </c>
      <c r="O306" s="317">
        <v>21792.57</v>
      </c>
      <c r="P306" s="317">
        <v>21792.57</v>
      </c>
      <c r="Q306" s="317">
        <v>21792.57</v>
      </c>
      <c r="R306" s="315">
        <f t="shared" si="22"/>
        <v>87170.28</v>
      </c>
      <c r="S306" s="319">
        <v>0</v>
      </c>
      <c r="T306" s="319">
        <v>0.71999999999934516</v>
      </c>
      <c r="U306" s="319">
        <f t="shared" si="25"/>
        <v>0.71999999999934516</v>
      </c>
      <c r="V306" s="317">
        <f t="shared" si="26"/>
        <v>87171</v>
      </c>
      <c r="W306" s="317">
        <v>21793.289999999997</v>
      </c>
    </row>
    <row r="307" spans="1:23" s="20" customFormat="1" x14ac:dyDescent="0.2">
      <c r="A307" s="310" t="str">
        <f t="shared" si="23"/>
        <v>2.1</v>
      </c>
      <c r="B307" s="310" t="str">
        <f t="shared" si="24"/>
        <v>0021-DETN2.1.1.9.1.4</v>
      </c>
      <c r="C307" s="311" t="s">
        <v>1591</v>
      </c>
      <c r="D307" s="311" t="s">
        <v>230</v>
      </c>
      <c r="E307" s="310" t="s">
        <v>231</v>
      </c>
      <c r="F307" s="316">
        <v>0</v>
      </c>
      <c r="G307" s="316">
        <v>0</v>
      </c>
      <c r="H307" s="316">
        <v>0</v>
      </c>
      <c r="I307" s="316">
        <v>0</v>
      </c>
      <c r="J307" s="316">
        <v>0</v>
      </c>
      <c r="K307" s="316">
        <v>0</v>
      </c>
      <c r="L307" s="316">
        <v>0</v>
      </c>
      <c r="M307" s="316">
        <v>0</v>
      </c>
      <c r="N307" s="316">
        <v>0</v>
      </c>
      <c r="O307" s="317">
        <v>0</v>
      </c>
      <c r="P307" s="317">
        <v>0</v>
      </c>
      <c r="Q307" s="317">
        <v>0</v>
      </c>
      <c r="R307" s="315">
        <f t="shared" si="22"/>
        <v>0</v>
      </c>
      <c r="S307" s="319">
        <v>0</v>
      </c>
      <c r="T307" s="319">
        <v>900</v>
      </c>
      <c r="U307" s="319">
        <f t="shared" si="25"/>
        <v>900</v>
      </c>
      <c r="V307" s="317">
        <f t="shared" si="26"/>
        <v>900</v>
      </c>
      <c r="W307" s="317">
        <v>900</v>
      </c>
    </row>
    <row r="308" spans="1:23" s="20" customFormat="1" x14ac:dyDescent="0.2">
      <c r="A308" s="310" t="str">
        <f t="shared" si="23"/>
        <v>2.1</v>
      </c>
      <c r="B308" s="310" t="str">
        <f t="shared" si="24"/>
        <v>0021-DETN2.1.3.1.1.15</v>
      </c>
      <c r="C308" s="311" t="s">
        <v>1591</v>
      </c>
      <c r="D308" s="311" t="s">
        <v>276</v>
      </c>
      <c r="E308" s="310" t="s">
        <v>277</v>
      </c>
      <c r="F308" s="316">
        <v>0</v>
      </c>
      <c r="G308" s="316">
        <v>0</v>
      </c>
      <c r="H308" s="316">
        <v>0</v>
      </c>
      <c r="I308" s="316">
        <v>0</v>
      </c>
      <c r="J308" s="316">
        <v>0</v>
      </c>
      <c r="K308" s="316">
        <v>0</v>
      </c>
      <c r="L308" s="316">
        <v>0</v>
      </c>
      <c r="M308" s="316">
        <v>0</v>
      </c>
      <c r="N308" s="316">
        <v>650.04</v>
      </c>
      <c r="O308" s="317">
        <v>650.04</v>
      </c>
      <c r="P308" s="317">
        <v>650.04</v>
      </c>
      <c r="Q308" s="317">
        <v>0</v>
      </c>
      <c r="R308" s="315">
        <f t="shared" si="22"/>
        <v>1950.12</v>
      </c>
      <c r="S308" s="319">
        <v>0</v>
      </c>
      <c r="T308" s="319">
        <v>650.88000000000011</v>
      </c>
      <c r="U308" s="319">
        <f t="shared" si="25"/>
        <v>650.88000000000011</v>
      </c>
      <c r="V308" s="317">
        <f t="shared" si="26"/>
        <v>2601</v>
      </c>
      <c r="W308" s="317">
        <v>650.88000000000011</v>
      </c>
    </row>
    <row r="309" spans="1:23" s="20" customFormat="1" x14ac:dyDescent="0.2">
      <c r="A309" s="310" t="str">
        <f t="shared" si="23"/>
        <v>2.3</v>
      </c>
      <c r="B309" s="310" t="str">
        <f t="shared" si="24"/>
        <v>0021-DETN2.3.2.9.1.1</v>
      </c>
      <c r="C309" s="311" t="s">
        <v>1591</v>
      </c>
      <c r="D309" s="311" t="s">
        <v>774</v>
      </c>
      <c r="E309" s="310" t="s">
        <v>775</v>
      </c>
      <c r="F309" s="316">
        <v>0</v>
      </c>
      <c r="G309" s="316">
        <v>0</v>
      </c>
      <c r="H309" s="316">
        <v>0</v>
      </c>
      <c r="I309" s="316">
        <v>0</v>
      </c>
      <c r="J309" s="316">
        <v>0</v>
      </c>
      <c r="K309" s="316">
        <v>0</v>
      </c>
      <c r="L309" s="316">
        <v>0</v>
      </c>
      <c r="M309" s="316">
        <v>0</v>
      </c>
      <c r="N309" s="316">
        <v>13000</v>
      </c>
      <c r="O309" s="317">
        <v>13000</v>
      </c>
      <c r="P309" s="317">
        <v>0</v>
      </c>
      <c r="Q309" s="317">
        <v>0</v>
      </c>
      <c r="R309" s="315">
        <f t="shared" si="22"/>
        <v>26000</v>
      </c>
      <c r="S309" s="319">
        <v>0</v>
      </c>
      <c r="T309" s="319"/>
      <c r="U309" s="319">
        <f t="shared" si="25"/>
        <v>0</v>
      </c>
      <c r="V309" s="317">
        <f t="shared" si="26"/>
        <v>26000</v>
      </c>
      <c r="W309" s="317">
        <v>0</v>
      </c>
    </row>
    <row r="310" spans="1:23" s="20" customFormat="1" x14ac:dyDescent="0.2">
      <c r="A310" s="310" t="str">
        <f t="shared" si="23"/>
        <v>2.1</v>
      </c>
      <c r="B310" s="310" t="str">
        <f t="shared" si="24"/>
        <v>0022-DETN2.1.1.13.1.1</v>
      </c>
      <c r="C310" s="311" t="s">
        <v>1593</v>
      </c>
      <c r="D310" s="311" t="s">
        <v>115</v>
      </c>
      <c r="E310" s="310" t="s">
        <v>116</v>
      </c>
      <c r="F310" s="316">
        <v>0</v>
      </c>
      <c r="G310" s="316">
        <v>0</v>
      </c>
      <c r="H310" s="316">
        <v>0</v>
      </c>
      <c r="I310" s="316">
        <v>0</v>
      </c>
      <c r="J310" s="316">
        <v>0</v>
      </c>
      <c r="K310" s="316">
        <v>0</v>
      </c>
      <c r="L310" s="316">
        <v>0</v>
      </c>
      <c r="M310" s="316">
        <v>0</v>
      </c>
      <c r="N310" s="316">
        <v>42820.100000000006</v>
      </c>
      <c r="O310" s="317">
        <v>42820.950000000004</v>
      </c>
      <c r="P310" s="317">
        <v>42820.950000000004</v>
      </c>
      <c r="Q310" s="317">
        <v>0</v>
      </c>
      <c r="R310" s="315">
        <f t="shared" si="22"/>
        <v>128462.00000000003</v>
      </c>
      <c r="S310" s="319">
        <v>0</v>
      </c>
      <c r="T310" s="319">
        <v>42822.000000000007</v>
      </c>
      <c r="U310" s="319">
        <f t="shared" si="25"/>
        <v>42822.000000000007</v>
      </c>
      <c r="V310" s="317">
        <f t="shared" si="26"/>
        <v>171284.00000000003</v>
      </c>
      <c r="W310" s="317">
        <v>42822.000000000007</v>
      </c>
    </row>
    <row r="311" spans="1:23" s="20" customFormat="1" x14ac:dyDescent="0.2">
      <c r="A311" s="310" t="str">
        <f t="shared" si="23"/>
        <v>2.1</v>
      </c>
      <c r="B311" s="310" t="str">
        <f t="shared" si="24"/>
        <v>0022-DETN2.1.1.13.1.2</v>
      </c>
      <c r="C311" s="311" t="s">
        <v>1593</v>
      </c>
      <c r="D311" s="311" t="s">
        <v>120</v>
      </c>
      <c r="E311" s="310" t="s">
        <v>121</v>
      </c>
      <c r="F311" s="316">
        <v>0</v>
      </c>
      <c r="G311" s="316">
        <v>0</v>
      </c>
      <c r="H311" s="316">
        <v>0</v>
      </c>
      <c r="I311" s="316">
        <v>0</v>
      </c>
      <c r="J311" s="316">
        <v>0</v>
      </c>
      <c r="K311" s="316">
        <v>0</v>
      </c>
      <c r="L311" s="316">
        <v>0</v>
      </c>
      <c r="M311" s="316">
        <v>0</v>
      </c>
      <c r="N311" s="316">
        <v>9150</v>
      </c>
      <c r="O311" s="317">
        <v>9150</v>
      </c>
      <c r="P311" s="317">
        <v>9150</v>
      </c>
      <c r="Q311" s="317">
        <v>0</v>
      </c>
      <c r="R311" s="315">
        <f t="shared" si="22"/>
        <v>27450</v>
      </c>
      <c r="S311" s="319">
        <v>0</v>
      </c>
      <c r="T311" s="319">
        <v>9607</v>
      </c>
      <c r="U311" s="319">
        <f t="shared" si="25"/>
        <v>9607</v>
      </c>
      <c r="V311" s="317">
        <f t="shared" si="26"/>
        <v>37057</v>
      </c>
      <c r="W311" s="317">
        <v>9607</v>
      </c>
    </row>
    <row r="312" spans="1:23" s="20" customFormat="1" x14ac:dyDescent="0.2">
      <c r="A312" s="310" t="str">
        <f t="shared" si="23"/>
        <v>2.1</v>
      </c>
      <c r="B312" s="310" t="str">
        <f t="shared" si="24"/>
        <v>0022-DETN2.1.1.9.1.4</v>
      </c>
      <c r="C312" s="311" t="s">
        <v>1593</v>
      </c>
      <c r="D312" s="311" t="s">
        <v>230</v>
      </c>
      <c r="E312" s="310" t="s">
        <v>231</v>
      </c>
      <c r="F312" s="316">
        <v>0</v>
      </c>
      <c r="G312" s="316">
        <v>0</v>
      </c>
      <c r="H312" s="316">
        <v>0</v>
      </c>
      <c r="I312" s="316">
        <v>0</v>
      </c>
      <c r="J312" s="316">
        <v>0</v>
      </c>
      <c r="K312" s="316">
        <v>0</v>
      </c>
      <c r="L312" s="316">
        <v>0</v>
      </c>
      <c r="M312" s="316">
        <v>0</v>
      </c>
      <c r="N312" s="316">
        <v>0</v>
      </c>
      <c r="O312" s="317">
        <v>0</v>
      </c>
      <c r="P312" s="317">
        <v>0</v>
      </c>
      <c r="Q312" s="317">
        <v>0</v>
      </c>
      <c r="R312" s="315">
        <f t="shared" si="22"/>
        <v>0</v>
      </c>
      <c r="S312" s="319">
        <v>0</v>
      </c>
      <c r="T312" s="319">
        <v>1800</v>
      </c>
      <c r="U312" s="319">
        <f t="shared" si="25"/>
        <v>1800</v>
      </c>
      <c r="V312" s="317">
        <f t="shared" si="26"/>
        <v>1800</v>
      </c>
      <c r="W312" s="317">
        <v>1800</v>
      </c>
    </row>
    <row r="313" spans="1:23" s="20" customFormat="1" x14ac:dyDescent="0.2">
      <c r="A313" s="310" t="str">
        <f t="shared" si="23"/>
        <v>2.1</v>
      </c>
      <c r="B313" s="310" t="str">
        <f t="shared" si="24"/>
        <v>0022-DETN2.1.3.1.1.15</v>
      </c>
      <c r="C313" s="311" t="s">
        <v>1593</v>
      </c>
      <c r="D313" s="311" t="s">
        <v>276</v>
      </c>
      <c r="E313" s="310" t="s">
        <v>277</v>
      </c>
      <c r="F313" s="316">
        <v>0</v>
      </c>
      <c r="G313" s="316">
        <v>0</v>
      </c>
      <c r="H313" s="316">
        <v>0</v>
      </c>
      <c r="I313" s="316">
        <v>0</v>
      </c>
      <c r="J313" s="316">
        <v>0</v>
      </c>
      <c r="K313" s="316">
        <v>0</v>
      </c>
      <c r="L313" s="316">
        <v>0</v>
      </c>
      <c r="M313" s="316">
        <v>0</v>
      </c>
      <c r="N313" s="316">
        <v>1300.0800000000002</v>
      </c>
      <c r="O313" s="317">
        <v>1300.0800000000002</v>
      </c>
      <c r="P313" s="317">
        <v>1300.0800000000002</v>
      </c>
      <c r="Q313" s="317">
        <v>0</v>
      </c>
      <c r="R313" s="315">
        <f t="shared" si="22"/>
        <v>3900.2400000000007</v>
      </c>
      <c r="S313" s="319">
        <v>0</v>
      </c>
      <c r="T313" s="319">
        <v>457.76</v>
      </c>
      <c r="U313" s="319">
        <f t="shared" si="25"/>
        <v>457.76</v>
      </c>
      <c r="V313" s="317">
        <f t="shared" si="26"/>
        <v>4358.0000000000009</v>
      </c>
      <c r="W313" s="317">
        <v>457.76</v>
      </c>
    </row>
    <row r="314" spans="1:23" s="20" customFormat="1" x14ac:dyDescent="0.2">
      <c r="A314" s="310" t="str">
        <f t="shared" si="23"/>
        <v>2.3</v>
      </c>
      <c r="B314" s="310" t="str">
        <f t="shared" si="24"/>
        <v>0022-DETN2.3.2.9.1.1</v>
      </c>
      <c r="C314" s="311" t="s">
        <v>1593</v>
      </c>
      <c r="D314" s="311" t="s">
        <v>774</v>
      </c>
      <c r="E314" s="310" t="s">
        <v>775</v>
      </c>
      <c r="F314" s="316">
        <v>0</v>
      </c>
      <c r="G314" s="316">
        <v>0</v>
      </c>
      <c r="H314" s="316">
        <v>0</v>
      </c>
      <c r="I314" s="316">
        <v>0</v>
      </c>
      <c r="J314" s="316">
        <v>0</v>
      </c>
      <c r="K314" s="316">
        <v>0</v>
      </c>
      <c r="L314" s="316">
        <v>0</v>
      </c>
      <c r="M314" s="316">
        <v>0</v>
      </c>
      <c r="N314" s="316">
        <v>11880</v>
      </c>
      <c r="O314" s="317">
        <v>11880</v>
      </c>
      <c r="P314" s="317">
        <v>12240</v>
      </c>
      <c r="Q314" s="317">
        <v>0</v>
      </c>
      <c r="R314" s="315">
        <f t="shared" si="22"/>
        <v>36000</v>
      </c>
      <c r="S314" s="319">
        <v>0</v>
      </c>
      <c r="T314" s="319"/>
      <c r="U314" s="319">
        <f t="shared" si="25"/>
        <v>0</v>
      </c>
      <c r="V314" s="317">
        <f t="shared" si="26"/>
        <v>36000</v>
      </c>
      <c r="W314" s="317">
        <v>0</v>
      </c>
    </row>
    <row r="317" spans="1:23" x14ac:dyDescent="0.2">
      <c r="F317" s="320">
        <f t="shared" ref="F317:H317" si="27">+SUBTOTAL(9,F321:F324)</f>
        <v>1859335</v>
      </c>
      <c r="G317" s="320">
        <f t="shared" si="27"/>
        <v>0</v>
      </c>
      <c r="H317" s="320">
        <f t="shared" si="27"/>
        <v>1859335</v>
      </c>
    </row>
    <row r="319" spans="1:23" x14ac:dyDescent="0.2">
      <c r="A319" s="332"/>
      <c r="B319" s="332"/>
      <c r="C319" s="332"/>
      <c r="D319" s="332"/>
      <c r="E319" s="332"/>
      <c r="F319" s="333"/>
      <c r="G319" s="333"/>
      <c r="H319" s="333"/>
    </row>
    <row r="321" spans="1:8" ht="22.5" x14ac:dyDescent="0.2">
      <c r="A321" s="307"/>
      <c r="B321" s="307" t="s">
        <v>1819</v>
      </c>
      <c r="C321" s="307" t="s">
        <v>1820</v>
      </c>
      <c r="D321" s="307" t="s">
        <v>2077</v>
      </c>
      <c r="E321" s="307" t="s">
        <v>2</v>
      </c>
      <c r="F321" s="318" t="s">
        <v>1946</v>
      </c>
      <c r="G321" s="318" t="s">
        <v>1947</v>
      </c>
      <c r="H321" s="318" t="s">
        <v>1948</v>
      </c>
    </row>
    <row r="322" spans="1:8" x14ac:dyDescent="0.2">
      <c r="A322" s="310"/>
      <c r="B322" s="310" t="s">
        <v>2080</v>
      </c>
      <c r="C322" s="311" t="s">
        <v>9</v>
      </c>
      <c r="D322" s="311" t="s">
        <v>1259</v>
      </c>
      <c r="E322" s="312" t="s">
        <v>1260</v>
      </c>
      <c r="F322" s="319">
        <v>1799647</v>
      </c>
      <c r="G322" s="319"/>
      <c r="H322" s="319">
        <v>1799647</v>
      </c>
    </row>
    <row r="323" spans="1:8" x14ac:dyDescent="0.2">
      <c r="A323" s="310"/>
      <c r="B323" s="310" t="s">
        <v>2081</v>
      </c>
      <c r="C323" s="311" t="s">
        <v>9</v>
      </c>
      <c r="D323" s="311" t="s">
        <v>1271</v>
      </c>
      <c r="E323" s="312" t="s">
        <v>1272</v>
      </c>
      <c r="F323" s="319">
        <v>38000</v>
      </c>
      <c r="G323" s="319"/>
      <c r="H323" s="319">
        <v>38000</v>
      </c>
    </row>
    <row r="324" spans="1:8" x14ac:dyDescent="0.2">
      <c r="A324" s="310"/>
      <c r="B324" s="310" t="s">
        <v>2082</v>
      </c>
      <c r="C324" s="311" t="s">
        <v>9</v>
      </c>
      <c r="D324" s="311" t="s">
        <v>1284</v>
      </c>
      <c r="E324" s="312" t="s">
        <v>1285</v>
      </c>
      <c r="F324" s="319">
        <v>21688</v>
      </c>
      <c r="G324" s="319"/>
      <c r="H324" s="319">
        <v>21688</v>
      </c>
    </row>
    <row r="330" spans="1:8" x14ac:dyDescent="0.2">
      <c r="A330" s="332"/>
      <c r="B330" s="332"/>
      <c r="C330" s="332"/>
      <c r="D330" s="332"/>
      <c r="E330" s="332"/>
      <c r="F330" s="333"/>
      <c r="G330" s="333"/>
      <c r="H330" s="333"/>
    </row>
    <row r="333" spans="1:8" x14ac:dyDescent="0.2">
      <c r="F333" s="320">
        <f>+SUBTOTAL(9,F337:F470)</f>
        <v>1859335</v>
      </c>
      <c r="G333" s="320">
        <f>+SUBTOTAL(9,G337:G470)</f>
        <v>6453211.0699999984</v>
      </c>
      <c r="H333" s="320">
        <f>+SUBTOTAL(9,H337:H470)</f>
        <v>8312546.0699999984</v>
      </c>
    </row>
    <row r="337" spans="1:8" ht="22.5" x14ac:dyDescent="0.2">
      <c r="A337" s="307"/>
      <c r="B337" s="307" t="s">
        <v>1819</v>
      </c>
      <c r="C337" s="307" t="s">
        <v>1820</v>
      </c>
      <c r="D337" s="307" t="s">
        <v>2077</v>
      </c>
      <c r="E337" s="307" t="s">
        <v>2</v>
      </c>
      <c r="F337" s="318" t="s">
        <v>1946</v>
      </c>
      <c r="G337" s="318" t="s">
        <v>1947</v>
      </c>
      <c r="H337" s="318" t="s">
        <v>1948</v>
      </c>
    </row>
    <row r="338" spans="1:8" x14ac:dyDescent="0.2">
      <c r="A338" s="310"/>
      <c r="B338" s="310" t="s">
        <v>2080</v>
      </c>
      <c r="C338" s="311" t="s">
        <v>9</v>
      </c>
      <c r="D338" s="311" t="s">
        <v>1259</v>
      </c>
      <c r="E338" s="312" t="s">
        <v>1260</v>
      </c>
      <c r="F338" s="319">
        <v>1799647</v>
      </c>
      <c r="G338" s="319"/>
      <c r="H338" s="319">
        <v>1799647</v>
      </c>
    </row>
    <row r="339" spans="1:8" x14ac:dyDescent="0.2">
      <c r="A339" s="310"/>
      <c r="B339" s="310" t="s">
        <v>2081</v>
      </c>
      <c r="C339" s="311" t="s">
        <v>9</v>
      </c>
      <c r="D339" s="311" t="s">
        <v>1271</v>
      </c>
      <c r="E339" s="312" t="s">
        <v>1272</v>
      </c>
      <c r="F339" s="319">
        <v>38000</v>
      </c>
      <c r="G339" s="319"/>
      <c r="H339" s="319">
        <v>38000</v>
      </c>
    </row>
    <row r="340" spans="1:8" x14ac:dyDescent="0.2">
      <c r="A340" s="310"/>
      <c r="B340" s="310" t="s">
        <v>2082</v>
      </c>
      <c r="C340" s="311" t="s">
        <v>9</v>
      </c>
      <c r="D340" s="311" t="s">
        <v>1284</v>
      </c>
      <c r="E340" s="312" t="s">
        <v>1285</v>
      </c>
      <c r="F340" s="319">
        <v>21688</v>
      </c>
      <c r="G340" s="319"/>
      <c r="H340" s="319">
        <v>21688</v>
      </c>
    </row>
    <row r="341" spans="1:8" x14ac:dyDescent="0.2">
      <c r="A341" s="310"/>
      <c r="B341" s="310" t="s">
        <v>2083</v>
      </c>
      <c r="C341" s="311" t="s">
        <v>1522</v>
      </c>
      <c r="D341" s="311" t="s">
        <v>71</v>
      </c>
      <c r="E341" s="310" t="s">
        <v>72</v>
      </c>
      <c r="F341" s="319">
        <v>0</v>
      </c>
      <c r="G341" s="319">
        <v>68593.16</v>
      </c>
      <c r="H341" s="319">
        <v>68593.16</v>
      </c>
    </row>
    <row r="342" spans="1:8" x14ac:dyDescent="0.2">
      <c r="A342" s="310"/>
      <c r="B342" s="310" t="s">
        <v>2084</v>
      </c>
      <c r="C342" s="311" t="s">
        <v>1522</v>
      </c>
      <c r="D342" s="311" t="s">
        <v>115</v>
      </c>
      <c r="E342" s="310" t="s">
        <v>116</v>
      </c>
      <c r="F342" s="319">
        <v>0</v>
      </c>
      <c r="G342" s="319">
        <v>315447.43000000005</v>
      </c>
      <c r="H342" s="319">
        <v>315447.43000000005</v>
      </c>
    </row>
    <row r="343" spans="1:8" x14ac:dyDescent="0.2">
      <c r="A343" s="310"/>
      <c r="B343" s="310" t="s">
        <v>2085</v>
      </c>
      <c r="C343" s="311" t="s">
        <v>1522</v>
      </c>
      <c r="D343" s="311" t="s">
        <v>120</v>
      </c>
      <c r="E343" s="310" t="s">
        <v>121</v>
      </c>
      <c r="F343" s="319">
        <v>0</v>
      </c>
      <c r="G343" s="319">
        <v>126110.52000000003</v>
      </c>
      <c r="H343" s="319">
        <v>126110.52000000003</v>
      </c>
    </row>
    <row r="344" spans="1:8" x14ac:dyDescent="0.2">
      <c r="A344" s="310"/>
      <c r="B344" s="310" t="s">
        <v>2086</v>
      </c>
      <c r="C344" s="311" t="s">
        <v>1522</v>
      </c>
      <c r="D344" s="311" t="s">
        <v>226</v>
      </c>
      <c r="E344" s="310" t="s">
        <v>227</v>
      </c>
      <c r="F344" s="319">
        <v>0</v>
      </c>
      <c r="G344" s="319">
        <v>7379.6500000000015</v>
      </c>
      <c r="H344" s="319">
        <v>7379.6500000000015</v>
      </c>
    </row>
    <row r="345" spans="1:8" x14ac:dyDescent="0.2">
      <c r="A345" s="310"/>
      <c r="B345" s="310" t="s">
        <v>2087</v>
      </c>
      <c r="C345" s="311" t="s">
        <v>1522</v>
      </c>
      <c r="D345" s="311" t="s">
        <v>230</v>
      </c>
      <c r="E345" s="310" t="s">
        <v>231</v>
      </c>
      <c r="F345" s="319">
        <v>0</v>
      </c>
      <c r="G345" s="319">
        <v>10800</v>
      </c>
      <c r="H345" s="319">
        <v>10800</v>
      </c>
    </row>
    <row r="346" spans="1:8" x14ac:dyDescent="0.2">
      <c r="A346" s="310"/>
      <c r="B346" s="310" t="s">
        <v>2088</v>
      </c>
      <c r="C346" s="311" t="s">
        <v>1522</v>
      </c>
      <c r="D346" s="311" t="s">
        <v>272</v>
      </c>
      <c r="E346" s="310" t="s">
        <v>273</v>
      </c>
      <c r="F346" s="319">
        <v>0</v>
      </c>
      <c r="G346" s="319">
        <v>5154.12</v>
      </c>
      <c r="H346" s="319">
        <v>5154.12</v>
      </c>
    </row>
    <row r="347" spans="1:8" x14ac:dyDescent="0.2">
      <c r="A347" s="310"/>
      <c r="B347" s="310" t="s">
        <v>2089</v>
      </c>
      <c r="C347" s="311" t="s">
        <v>1522</v>
      </c>
      <c r="D347" s="311" t="s">
        <v>276</v>
      </c>
      <c r="E347" s="310" t="s">
        <v>277</v>
      </c>
      <c r="F347" s="319">
        <v>0</v>
      </c>
      <c r="G347" s="319">
        <v>44905.020000000004</v>
      </c>
      <c r="H347" s="319">
        <v>44905.020000000004</v>
      </c>
    </row>
    <row r="348" spans="1:8" x14ac:dyDescent="0.2">
      <c r="A348" s="310"/>
      <c r="B348" s="310" t="s">
        <v>2090</v>
      </c>
      <c r="C348" s="311" t="s">
        <v>1522</v>
      </c>
      <c r="D348" s="311" t="s">
        <v>300</v>
      </c>
      <c r="E348" s="310" t="s">
        <v>301</v>
      </c>
      <c r="F348" s="319">
        <v>0</v>
      </c>
      <c r="G348" s="319">
        <v>0.94</v>
      </c>
      <c r="H348" s="319">
        <v>0.94</v>
      </c>
    </row>
    <row r="349" spans="1:8" x14ac:dyDescent="0.2">
      <c r="A349" s="310"/>
      <c r="B349" s="310" t="s">
        <v>2091</v>
      </c>
      <c r="C349" s="311" t="s">
        <v>1522</v>
      </c>
      <c r="D349" s="311" t="s">
        <v>302</v>
      </c>
      <c r="E349" s="310" t="s">
        <v>303</v>
      </c>
      <c r="F349" s="319">
        <v>0</v>
      </c>
      <c r="G349" s="319">
        <v>8625.4699999999993</v>
      </c>
      <c r="H349" s="319">
        <v>8625.4699999999993</v>
      </c>
    </row>
    <row r="350" spans="1:8" x14ac:dyDescent="0.2">
      <c r="A350" s="310"/>
      <c r="B350" s="310" t="s">
        <v>2092</v>
      </c>
      <c r="C350" s="311" t="s">
        <v>1531</v>
      </c>
      <c r="D350" s="311" t="s">
        <v>71</v>
      </c>
      <c r="E350" s="310" t="s">
        <v>72</v>
      </c>
      <c r="F350" s="319">
        <v>0</v>
      </c>
      <c r="G350" s="319">
        <v>13095.32</v>
      </c>
      <c r="H350" s="319">
        <v>13095.32</v>
      </c>
    </row>
    <row r="351" spans="1:8" x14ac:dyDescent="0.2">
      <c r="A351" s="310"/>
      <c r="B351" s="310" t="s">
        <v>2093</v>
      </c>
      <c r="C351" s="311" t="s">
        <v>1531</v>
      </c>
      <c r="D351" s="311" t="s">
        <v>115</v>
      </c>
      <c r="E351" s="310" t="s">
        <v>116</v>
      </c>
      <c r="F351" s="319">
        <v>0</v>
      </c>
      <c r="G351" s="319">
        <v>150848.09999999998</v>
      </c>
      <c r="H351" s="319">
        <v>150848.09999999998</v>
      </c>
    </row>
    <row r="352" spans="1:8" x14ac:dyDescent="0.2">
      <c r="A352" s="310"/>
      <c r="B352" s="310" t="s">
        <v>2094</v>
      </c>
      <c r="C352" s="311" t="s">
        <v>1531</v>
      </c>
      <c r="D352" s="311" t="s">
        <v>120</v>
      </c>
      <c r="E352" s="310" t="s">
        <v>121</v>
      </c>
      <c r="F352" s="319">
        <v>0</v>
      </c>
      <c r="G352" s="319">
        <v>800011.85000000009</v>
      </c>
      <c r="H352" s="319">
        <v>800011.85000000009</v>
      </c>
    </row>
    <row r="353" spans="1:8" x14ac:dyDescent="0.2">
      <c r="A353" s="310"/>
      <c r="B353" s="310" t="s">
        <v>2095</v>
      </c>
      <c r="C353" s="311" t="s">
        <v>1531</v>
      </c>
      <c r="D353" s="311" t="s">
        <v>226</v>
      </c>
      <c r="E353" s="310" t="s">
        <v>227</v>
      </c>
      <c r="F353" s="319">
        <v>0</v>
      </c>
      <c r="G353" s="319">
        <v>-6234.99</v>
      </c>
      <c r="H353" s="319">
        <v>-6234.99</v>
      </c>
    </row>
    <row r="354" spans="1:8" x14ac:dyDescent="0.2">
      <c r="A354" s="310"/>
      <c r="B354" s="310" t="s">
        <v>2096</v>
      </c>
      <c r="C354" s="311" t="s">
        <v>1531</v>
      </c>
      <c r="D354" s="311" t="s">
        <v>230</v>
      </c>
      <c r="E354" s="310" t="s">
        <v>231</v>
      </c>
      <c r="F354" s="319">
        <v>0</v>
      </c>
      <c r="G354" s="319">
        <v>8100</v>
      </c>
      <c r="H354" s="319">
        <v>8100</v>
      </c>
    </row>
    <row r="355" spans="1:8" x14ac:dyDescent="0.2">
      <c r="A355" s="310"/>
      <c r="B355" s="310" t="s">
        <v>2097</v>
      </c>
      <c r="C355" s="311" t="s">
        <v>1531</v>
      </c>
      <c r="D355" s="311" t="s">
        <v>272</v>
      </c>
      <c r="E355" s="310" t="s">
        <v>273</v>
      </c>
      <c r="F355" s="319">
        <v>0</v>
      </c>
      <c r="G355" s="319">
        <v>0.31999999999993634</v>
      </c>
      <c r="H355" s="319">
        <v>0.31999999999993634</v>
      </c>
    </row>
    <row r="356" spans="1:8" x14ac:dyDescent="0.2">
      <c r="A356" s="310"/>
      <c r="B356" s="310" t="s">
        <v>2098</v>
      </c>
      <c r="C356" s="311" t="s">
        <v>1531</v>
      </c>
      <c r="D356" s="311" t="s">
        <v>276</v>
      </c>
      <c r="E356" s="310" t="s">
        <v>277</v>
      </c>
      <c r="F356" s="319">
        <v>0</v>
      </c>
      <c r="G356" s="319">
        <v>29605.279999999995</v>
      </c>
      <c r="H356" s="319">
        <v>29605.279999999995</v>
      </c>
    </row>
    <row r="357" spans="1:8" x14ac:dyDescent="0.2">
      <c r="A357" s="310"/>
      <c r="B357" s="310" t="s">
        <v>2099</v>
      </c>
      <c r="C357" s="311" t="s">
        <v>1531</v>
      </c>
      <c r="D357" s="311" t="s">
        <v>300</v>
      </c>
      <c r="E357" s="310" t="s">
        <v>301</v>
      </c>
      <c r="F357" s="319">
        <v>0</v>
      </c>
      <c r="G357" s="319">
        <v>0.28999999999999998</v>
      </c>
      <c r="H357" s="319">
        <v>0.28999999999999998</v>
      </c>
    </row>
    <row r="358" spans="1:8" x14ac:dyDescent="0.2">
      <c r="A358" s="310"/>
      <c r="B358" s="310" t="s">
        <v>2100</v>
      </c>
      <c r="C358" s="311" t="s">
        <v>1531</v>
      </c>
      <c r="D358" s="311" t="s">
        <v>302</v>
      </c>
      <c r="E358" s="310" t="s">
        <v>303</v>
      </c>
      <c r="F358" s="319">
        <v>0</v>
      </c>
      <c r="G358" s="319">
        <v>3.9499999999996183</v>
      </c>
      <c r="H358" s="319">
        <v>3.9499999999996183</v>
      </c>
    </row>
    <row r="359" spans="1:8" x14ac:dyDescent="0.2">
      <c r="A359" s="310"/>
      <c r="B359" s="310" t="s">
        <v>2101</v>
      </c>
      <c r="C359" s="311" t="s">
        <v>1531</v>
      </c>
      <c r="D359" s="311" t="s">
        <v>521</v>
      </c>
      <c r="E359" s="310" t="s">
        <v>522</v>
      </c>
      <c r="F359" s="319">
        <v>0</v>
      </c>
      <c r="G359" s="319">
        <v>5096.01</v>
      </c>
      <c r="H359" s="319">
        <v>5096.01</v>
      </c>
    </row>
    <row r="360" spans="1:8" x14ac:dyDescent="0.2">
      <c r="A360" s="310"/>
      <c r="B360" s="310" t="s">
        <v>2102</v>
      </c>
      <c r="C360" s="311" t="s">
        <v>1531</v>
      </c>
      <c r="D360" s="311" t="s">
        <v>541</v>
      </c>
      <c r="E360" s="310" t="s">
        <v>542</v>
      </c>
      <c r="F360" s="319">
        <v>0</v>
      </c>
      <c r="G360" s="319">
        <v>7206.9</v>
      </c>
      <c r="H360" s="319">
        <v>7206.9</v>
      </c>
    </row>
    <row r="361" spans="1:8" x14ac:dyDescent="0.2">
      <c r="A361" s="310"/>
      <c r="B361" s="310" t="s">
        <v>2103</v>
      </c>
      <c r="C361" s="311" t="s">
        <v>1531</v>
      </c>
      <c r="D361" s="311" t="s">
        <v>543</v>
      </c>
      <c r="E361" s="310" t="s">
        <v>544</v>
      </c>
      <c r="F361" s="319">
        <v>0</v>
      </c>
      <c r="G361" s="319">
        <v>5428.5</v>
      </c>
      <c r="H361" s="319">
        <v>5428.5</v>
      </c>
    </row>
    <row r="362" spans="1:8" x14ac:dyDescent="0.2">
      <c r="A362" s="310"/>
      <c r="B362" s="310" t="s">
        <v>2104</v>
      </c>
      <c r="C362" s="311" t="s">
        <v>1531</v>
      </c>
      <c r="D362" s="311" t="s">
        <v>574</v>
      </c>
      <c r="E362" s="310" t="s">
        <v>575</v>
      </c>
      <c r="F362" s="319">
        <v>0</v>
      </c>
      <c r="G362" s="319">
        <v>16000</v>
      </c>
      <c r="H362" s="319">
        <v>16000</v>
      </c>
    </row>
    <row r="363" spans="1:8" x14ac:dyDescent="0.2">
      <c r="A363" s="310"/>
      <c r="B363" s="310" t="s">
        <v>2105</v>
      </c>
      <c r="C363" s="311" t="s">
        <v>1531</v>
      </c>
      <c r="D363" s="311" t="s">
        <v>579</v>
      </c>
      <c r="E363" s="310" t="s">
        <v>580</v>
      </c>
      <c r="F363" s="319">
        <v>0</v>
      </c>
      <c r="G363" s="319">
        <v>147971.79999999999</v>
      </c>
      <c r="H363" s="319">
        <v>147971.79999999999</v>
      </c>
    </row>
    <row r="364" spans="1:8" x14ac:dyDescent="0.2">
      <c r="A364" s="310"/>
      <c r="B364" s="310" t="s">
        <v>2106</v>
      </c>
      <c r="C364" s="311" t="s">
        <v>1531</v>
      </c>
      <c r="D364" s="311" t="s">
        <v>667</v>
      </c>
      <c r="E364" s="310" t="s">
        <v>668</v>
      </c>
      <c r="F364" s="319">
        <v>0</v>
      </c>
      <c r="G364" s="319">
        <v>45000</v>
      </c>
      <c r="H364" s="319">
        <v>45000</v>
      </c>
    </row>
    <row r="365" spans="1:8" x14ac:dyDescent="0.2">
      <c r="A365" s="310"/>
      <c r="B365" s="310" t="s">
        <v>2107</v>
      </c>
      <c r="C365" s="311" t="s">
        <v>1531</v>
      </c>
      <c r="D365" s="311" t="s">
        <v>672</v>
      </c>
      <c r="E365" s="310" t="s">
        <v>673</v>
      </c>
      <c r="F365" s="319">
        <v>0</v>
      </c>
      <c r="G365" s="319">
        <v>11651</v>
      </c>
      <c r="H365" s="319">
        <v>11651</v>
      </c>
    </row>
    <row r="366" spans="1:8" x14ac:dyDescent="0.2">
      <c r="A366" s="310"/>
      <c r="B366" s="310" t="s">
        <v>2108</v>
      </c>
      <c r="C366" s="311" t="s">
        <v>1531</v>
      </c>
      <c r="D366" s="311" t="s">
        <v>706</v>
      </c>
      <c r="E366" s="310" t="s">
        <v>707</v>
      </c>
      <c r="F366" s="319">
        <v>0</v>
      </c>
      <c r="G366" s="319">
        <v>91000</v>
      </c>
      <c r="H366" s="319">
        <v>91000</v>
      </c>
    </row>
    <row r="367" spans="1:8" x14ac:dyDescent="0.2">
      <c r="A367" s="310"/>
      <c r="B367" s="310" t="s">
        <v>2109</v>
      </c>
      <c r="C367" s="311" t="s">
        <v>1531</v>
      </c>
      <c r="D367" s="311" t="s">
        <v>774</v>
      </c>
      <c r="E367" s="310" t="s">
        <v>775</v>
      </c>
      <c r="F367" s="319">
        <v>0</v>
      </c>
      <c r="G367" s="319">
        <v>84000</v>
      </c>
      <c r="H367" s="319">
        <v>84000</v>
      </c>
    </row>
    <row r="368" spans="1:8" x14ac:dyDescent="0.2">
      <c r="A368" s="310"/>
      <c r="B368" s="310" t="s">
        <v>2110</v>
      </c>
      <c r="C368" s="311" t="s">
        <v>13</v>
      </c>
      <c r="D368" s="311" t="s">
        <v>71</v>
      </c>
      <c r="E368" s="310" t="s">
        <v>72</v>
      </c>
      <c r="F368" s="319">
        <v>0</v>
      </c>
      <c r="G368" s="319">
        <v>51546.87</v>
      </c>
      <c r="H368" s="319">
        <v>51546.87</v>
      </c>
    </row>
    <row r="369" spans="1:8" x14ac:dyDescent="0.2">
      <c r="A369" s="310"/>
      <c r="B369" s="310" t="s">
        <v>2111</v>
      </c>
      <c r="C369" s="311" t="s">
        <v>13</v>
      </c>
      <c r="D369" s="311" t="s">
        <v>115</v>
      </c>
      <c r="E369" s="310" t="s">
        <v>116</v>
      </c>
      <c r="F369" s="319">
        <v>0</v>
      </c>
      <c r="G369" s="319">
        <v>29296.130000000005</v>
      </c>
      <c r="H369" s="319">
        <v>29296.130000000005</v>
      </c>
    </row>
    <row r="370" spans="1:8" x14ac:dyDescent="0.2">
      <c r="A370" s="310"/>
      <c r="B370" s="310" t="s">
        <v>2112</v>
      </c>
      <c r="C370" s="311" t="s">
        <v>13</v>
      </c>
      <c r="D370" s="311" t="s">
        <v>120</v>
      </c>
      <c r="E370" s="310" t="s">
        <v>121</v>
      </c>
      <c r="F370" s="319">
        <v>0</v>
      </c>
      <c r="G370" s="319">
        <v>341499.75000000006</v>
      </c>
      <c r="H370" s="319">
        <v>341499.75000000006</v>
      </c>
    </row>
    <row r="371" spans="1:8" x14ac:dyDescent="0.2">
      <c r="A371" s="310"/>
      <c r="B371" s="310" t="s">
        <v>2113</v>
      </c>
      <c r="C371" s="311" t="s">
        <v>13</v>
      </c>
      <c r="D371" s="311" t="s">
        <v>226</v>
      </c>
      <c r="E371" s="310" t="s">
        <v>227</v>
      </c>
      <c r="F371" s="319">
        <v>0</v>
      </c>
      <c r="G371" s="319">
        <v>3937.83</v>
      </c>
      <c r="H371" s="319">
        <v>3937.83</v>
      </c>
    </row>
    <row r="372" spans="1:8" x14ac:dyDescent="0.2">
      <c r="A372" s="310"/>
      <c r="B372" s="310" t="s">
        <v>2114</v>
      </c>
      <c r="C372" s="311" t="s">
        <v>13</v>
      </c>
      <c r="D372" s="311" t="s">
        <v>230</v>
      </c>
      <c r="E372" s="310" t="s">
        <v>231</v>
      </c>
      <c r="F372" s="319">
        <v>0</v>
      </c>
      <c r="G372" s="319">
        <v>1600</v>
      </c>
      <c r="H372" s="319">
        <v>1600</v>
      </c>
    </row>
    <row r="373" spans="1:8" x14ac:dyDescent="0.2">
      <c r="A373" s="310"/>
      <c r="B373" s="310" t="s">
        <v>2115</v>
      </c>
      <c r="C373" s="311" t="s">
        <v>13</v>
      </c>
      <c r="D373" s="311" t="s">
        <v>272</v>
      </c>
      <c r="E373" s="310" t="s">
        <v>273</v>
      </c>
      <c r="F373" s="319">
        <v>0</v>
      </c>
      <c r="G373" s="319">
        <v>4115.3999999999996</v>
      </c>
      <c r="H373" s="319">
        <v>4115.3999999999996</v>
      </c>
    </row>
    <row r="374" spans="1:8" x14ac:dyDescent="0.2">
      <c r="A374" s="310"/>
      <c r="B374" s="310" t="s">
        <v>2116</v>
      </c>
      <c r="C374" s="311" t="s">
        <v>13</v>
      </c>
      <c r="D374" s="311" t="s">
        <v>276</v>
      </c>
      <c r="E374" s="310" t="s">
        <v>277</v>
      </c>
      <c r="F374" s="319">
        <v>0</v>
      </c>
      <c r="G374" s="319">
        <v>6529.8499999999995</v>
      </c>
      <c r="H374" s="319">
        <v>6529.8499999999995</v>
      </c>
    </row>
    <row r="375" spans="1:8" x14ac:dyDescent="0.2">
      <c r="A375" s="310"/>
      <c r="B375" s="310" t="s">
        <v>2117</v>
      </c>
      <c r="C375" s="311" t="s">
        <v>13</v>
      </c>
      <c r="D375" s="311" t="s">
        <v>288</v>
      </c>
      <c r="E375" s="310" t="s">
        <v>289</v>
      </c>
      <c r="F375" s="319">
        <v>0</v>
      </c>
      <c r="G375" s="319">
        <v>2098.92</v>
      </c>
      <c r="H375" s="319">
        <v>2098.92</v>
      </c>
    </row>
    <row r="376" spans="1:8" x14ac:dyDescent="0.2">
      <c r="A376" s="310"/>
      <c r="B376" s="310" t="s">
        <v>2118</v>
      </c>
      <c r="C376" s="311" t="s">
        <v>13</v>
      </c>
      <c r="D376" s="311" t="s">
        <v>300</v>
      </c>
      <c r="E376" s="310" t="s">
        <v>301</v>
      </c>
      <c r="F376" s="319">
        <v>0</v>
      </c>
      <c r="G376" s="319">
        <v>0.3</v>
      </c>
      <c r="H376" s="319">
        <v>0.3</v>
      </c>
    </row>
    <row r="377" spans="1:8" x14ac:dyDescent="0.2">
      <c r="A377" s="310"/>
      <c r="B377" s="310" t="s">
        <v>2119</v>
      </c>
      <c r="C377" s="311" t="s">
        <v>13</v>
      </c>
      <c r="D377" s="311" t="s">
        <v>302</v>
      </c>
      <c r="E377" s="310" t="s">
        <v>303</v>
      </c>
      <c r="F377" s="319">
        <v>0</v>
      </c>
      <c r="G377" s="319">
        <v>0.96</v>
      </c>
      <c r="H377" s="319">
        <v>0.96</v>
      </c>
    </row>
    <row r="378" spans="1:8" x14ac:dyDescent="0.2">
      <c r="A378" s="310"/>
      <c r="B378" s="310" t="s">
        <v>2120</v>
      </c>
      <c r="C378" s="311" t="s">
        <v>14</v>
      </c>
      <c r="D378" s="311" t="s">
        <v>71</v>
      </c>
      <c r="E378" s="310" t="s">
        <v>72</v>
      </c>
      <c r="F378" s="319">
        <v>0</v>
      </c>
      <c r="G378" s="319">
        <v>63959.990000000005</v>
      </c>
      <c r="H378" s="319">
        <v>63959.990000000005</v>
      </c>
    </row>
    <row r="379" spans="1:8" x14ac:dyDescent="0.2">
      <c r="A379" s="310"/>
      <c r="B379" s="310" t="s">
        <v>2121</v>
      </c>
      <c r="C379" s="311" t="s">
        <v>14</v>
      </c>
      <c r="D379" s="311" t="s">
        <v>115</v>
      </c>
      <c r="E379" s="310" t="s">
        <v>116</v>
      </c>
      <c r="F379" s="319">
        <v>0</v>
      </c>
      <c r="G379" s="319">
        <v>0.72000000000025466</v>
      </c>
      <c r="H379" s="319">
        <v>0.72000000000025466</v>
      </c>
    </row>
    <row r="380" spans="1:8" x14ac:dyDescent="0.2">
      <c r="A380" s="310"/>
      <c r="B380" s="310" t="s">
        <v>2122</v>
      </c>
      <c r="C380" s="311" t="s">
        <v>14</v>
      </c>
      <c r="D380" s="311" t="s">
        <v>120</v>
      </c>
      <c r="E380" s="310" t="s">
        <v>121</v>
      </c>
      <c r="F380" s="319">
        <v>0</v>
      </c>
      <c r="G380" s="319">
        <v>301978.15000000002</v>
      </c>
      <c r="H380" s="319">
        <v>301978.15000000002</v>
      </c>
    </row>
    <row r="381" spans="1:8" x14ac:dyDescent="0.2">
      <c r="A381" s="310"/>
      <c r="B381" s="310" t="s">
        <v>2123</v>
      </c>
      <c r="C381" s="311" t="s">
        <v>14</v>
      </c>
      <c r="D381" s="311" t="s">
        <v>226</v>
      </c>
      <c r="E381" s="310" t="s">
        <v>227</v>
      </c>
      <c r="F381" s="319">
        <v>0</v>
      </c>
      <c r="G381" s="319">
        <v>20333.330000000002</v>
      </c>
      <c r="H381" s="319">
        <v>20333.330000000002</v>
      </c>
    </row>
    <row r="382" spans="1:8" x14ac:dyDescent="0.2">
      <c r="A382" s="310"/>
      <c r="B382" s="310" t="s">
        <v>2124</v>
      </c>
      <c r="C382" s="311" t="s">
        <v>14</v>
      </c>
      <c r="D382" s="311" t="s">
        <v>230</v>
      </c>
      <c r="E382" s="310" t="s">
        <v>231</v>
      </c>
      <c r="F382" s="319">
        <v>0</v>
      </c>
      <c r="G382" s="319">
        <v>1200</v>
      </c>
      <c r="H382" s="319">
        <v>1200</v>
      </c>
    </row>
    <row r="383" spans="1:8" x14ac:dyDescent="0.2">
      <c r="A383" s="310"/>
      <c r="B383" s="310" t="s">
        <v>2125</v>
      </c>
      <c r="C383" s="311" t="s">
        <v>14</v>
      </c>
      <c r="D383" s="311" t="s">
        <v>272</v>
      </c>
      <c r="E383" s="310" t="s">
        <v>273</v>
      </c>
      <c r="F383" s="319">
        <v>0</v>
      </c>
      <c r="G383" s="319">
        <v>4773.6000000000004</v>
      </c>
      <c r="H383" s="319">
        <v>4773.6000000000004</v>
      </c>
    </row>
    <row r="384" spans="1:8" x14ac:dyDescent="0.2">
      <c r="A384" s="310"/>
      <c r="B384" s="310" t="s">
        <v>2126</v>
      </c>
      <c r="C384" s="311" t="s">
        <v>14</v>
      </c>
      <c r="D384" s="311" t="s">
        <v>276</v>
      </c>
      <c r="E384" s="310" t="s">
        <v>277</v>
      </c>
      <c r="F384" s="319">
        <v>0</v>
      </c>
      <c r="G384" s="319">
        <v>4020.2799999999997</v>
      </c>
      <c r="H384" s="319">
        <v>4020.2799999999997</v>
      </c>
    </row>
    <row r="385" spans="1:8" x14ac:dyDescent="0.2">
      <c r="A385" s="310"/>
      <c r="B385" s="310" t="s">
        <v>2127</v>
      </c>
      <c r="C385" s="311" t="s">
        <v>14</v>
      </c>
      <c r="D385" s="311" t="s">
        <v>300</v>
      </c>
      <c r="E385" s="310" t="s">
        <v>301</v>
      </c>
      <c r="F385" s="319">
        <v>0</v>
      </c>
      <c r="G385" s="319">
        <v>0.73</v>
      </c>
      <c r="H385" s="319">
        <v>0.73</v>
      </c>
    </row>
    <row r="386" spans="1:8" x14ac:dyDescent="0.2">
      <c r="A386" s="310"/>
      <c r="B386" s="310" t="s">
        <v>2128</v>
      </c>
      <c r="C386" s="311" t="s">
        <v>14</v>
      </c>
      <c r="D386" s="311" t="s">
        <v>302</v>
      </c>
      <c r="E386" s="310" t="s">
        <v>303</v>
      </c>
      <c r="F386" s="319">
        <v>0</v>
      </c>
      <c r="G386" s="319">
        <v>0.92</v>
      </c>
      <c r="H386" s="319">
        <v>0.92</v>
      </c>
    </row>
    <row r="387" spans="1:8" x14ac:dyDescent="0.2">
      <c r="A387" s="310"/>
      <c r="B387" s="310" t="s">
        <v>2129</v>
      </c>
      <c r="C387" s="311" t="s">
        <v>15</v>
      </c>
      <c r="D387" s="311" t="s">
        <v>71</v>
      </c>
      <c r="E387" s="310" t="s">
        <v>72</v>
      </c>
      <c r="F387" s="319">
        <v>0</v>
      </c>
      <c r="G387" s="319">
        <v>117786.17000000001</v>
      </c>
      <c r="H387" s="319">
        <v>117786.17000000001</v>
      </c>
    </row>
    <row r="388" spans="1:8" x14ac:dyDescent="0.2">
      <c r="A388" s="310"/>
      <c r="B388" s="310" t="s">
        <v>2130</v>
      </c>
      <c r="C388" s="311" t="s">
        <v>15</v>
      </c>
      <c r="D388" s="311" t="s">
        <v>115</v>
      </c>
      <c r="E388" s="310" t="s">
        <v>116</v>
      </c>
      <c r="F388" s="319">
        <v>0</v>
      </c>
      <c r="G388" s="319">
        <v>90459.19</v>
      </c>
      <c r="H388" s="319">
        <v>90459.19</v>
      </c>
    </row>
    <row r="389" spans="1:8" x14ac:dyDescent="0.2">
      <c r="A389" s="310"/>
      <c r="B389" s="310" t="s">
        <v>2131</v>
      </c>
      <c r="C389" s="311" t="s">
        <v>15</v>
      </c>
      <c r="D389" s="311" t="s">
        <v>120</v>
      </c>
      <c r="E389" s="310" t="s">
        <v>121</v>
      </c>
      <c r="F389" s="319">
        <v>0</v>
      </c>
      <c r="G389" s="319">
        <v>186824.67</v>
      </c>
      <c r="H389" s="319">
        <v>186824.67</v>
      </c>
    </row>
    <row r="390" spans="1:8" x14ac:dyDescent="0.2">
      <c r="A390" s="310"/>
      <c r="B390" s="310" t="s">
        <v>2132</v>
      </c>
      <c r="C390" s="311" t="s">
        <v>15</v>
      </c>
      <c r="D390" s="311" t="s">
        <v>226</v>
      </c>
      <c r="E390" s="310" t="s">
        <v>227</v>
      </c>
      <c r="F390" s="319">
        <v>0</v>
      </c>
      <c r="G390" s="319">
        <v>10393.43</v>
      </c>
      <c r="H390" s="319">
        <v>10393.43</v>
      </c>
    </row>
    <row r="391" spans="1:8" x14ac:dyDescent="0.2">
      <c r="A391" s="310"/>
      <c r="B391" s="310" t="s">
        <v>2133</v>
      </c>
      <c r="C391" s="311" t="s">
        <v>15</v>
      </c>
      <c r="D391" s="311" t="s">
        <v>230</v>
      </c>
      <c r="E391" s="310" t="s">
        <v>231</v>
      </c>
      <c r="F391" s="319">
        <v>0</v>
      </c>
      <c r="G391" s="319">
        <v>1200</v>
      </c>
      <c r="H391" s="319">
        <v>1200</v>
      </c>
    </row>
    <row r="392" spans="1:8" x14ac:dyDescent="0.2">
      <c r="A392" s="310"/>
      <c r="B392" s="310" t="s">
        <v>2134</v>
      </c>
      <c r="C392" s="311" t="s">
        <v>15</v>
      </c>
      <c r="D392" s="311" t="s">
        <v>272</v>
      </c>
      <c r="E392" s="310" t="s">
        <v>273</v>
      </c>
      <c r="F392" s="319">
        <v>0</v>
      </c>
      <c r="G392" s="319">
        <v>9686.5999999999985</v>
      </c>
      <c r="H392" s="319">
        <v>9686.5999999999985</v>
      </c>
    </row>
    <row r="393" spans="1:8" x14ac:dyDescent="0.2">
      <c r="A393" s="310"/>
      <c r="B393" s="310" t="s">
        <v>2135</v>
      </c>
      <c r="C393" s="311" t="s">
        <v>15</v>
      </c>
      <c r="D393" s="311" t="s">
        <v>276</v>
      </c>
      <c r="E393" s="310" t="s">
        <v>277</v>
      </c>
      <c r="F393" s="319">
        <v>0</v>
      </c>
      <c r="G393" s="319">
        <v>3684.76</v>
      </c>
      <c r="H393" s="319">
        <v>3684.76</v>
      </c>
    </row>
    <row r="394" spans="1:8" x14ac:dyDescent="0.2">
      <c r="A394" s="310"/>
      <c r="B394" s="310" t="s">
        <v>2136</v>
      </c>
      <c r="C394" s="311" t="s">
        <v>15</v>
      </c>
      <c r="D394" s="311" t="s">
        <v>288</v>
      </c>
      <c r="E394" s="310" t="s">
        <v>289</v>
      </c>
      <c r="F394" s="319">
        <v>0</v>
      </c>
      <c r="G394" s="319">
        <v>1993.03</v>
      </c>
      <c r="H394" s="319">
        <v>1993.03</v>
      </c>
    </row>
    <row r="395" spans="1:8" x14ac:dyDescent="0.2">
      <c r="A395" s="310"/>
      <c r="B395" s="310" t="s">
        <v>2137</v>
      </c>
      <c r="C395" s="311" t="s">
        <v>15</v>
      </c>
      <c r="D395" s="311" t="s">
        <v>300</v>
      </c>
      <c r="E395" s="310" t="s">
        <v>301</v>
      </c>
      <c r="F395" s="319">
        <v>0</v>
      </c>
      <c r="G395" s="319">
        <v>58.06</v>
      </c>
      <c r="H395" s="319">
        <v>58.06</v>
      </c>
    </row>
    <row r="396" spans="1:8" x14ac:dyDescent="0.2">
      <c r="A396" s="310"/>
      <c r="B396" s="310" t="s">
        <v>2138</v>
      </c>
      <c r="C396" s="311" t="s">
        <v>16</v>
      </c>
      <c r="D396" s="311" t="s">
        <v>115</v>
      </c>
      <c r="E396" s="310" t="s">
        <v>116</v>
      </c>
      <c r="F396" s="319">
        <v>0</v>
      </c>
      <c r="G396" s="319">
        <v>4917.2700000000004</v>
      </c>
      <c r="H396" s="319">
        <v>4917.2700000000004</v>
      </c>
    </row>
    <row r="397" spans="1:8" x14ac:dyDescent="0.2">
      <c r="A397" s="310"/>
      <c r="B397" s="310" t="s">
        <v>2139</v>
      </c>
      <c r="C397" s="311" t="s">
        <v>16</v>
      </c>
      <c r="D397" s="311" t="s">
        <v>120</v>
      </c>
      <c r="E397" s="310" t="s">
        <v>121</v>
      </c>
      <c r="F397" s="319">
        <v>0</v>
      </c>
      <c r="G397" s="319">
        <v>180662.71999999997</v>
      </c>
      <c r="H397" s="319">
        <v>180662.71999999997</v>
      </c>
    </row>
    <row r="398" spans="1:8" x14ac:dyDescent="0.2">
      <c r="A398" s="310"/>
      <c r="B398" s="310" t="s">
        <v>2140</v>
      </c>
      <c r="C398" s="311" t="s">
        <v>16</v>
      </c>
      <c r="D398" s="311" t="s">
        <v>230</v>
      </c>
      <c r="E398" s="310" t="s">
        <v>231</v>
      </c>
      <c r="F398" s="319">
        <v>0</v>
      </c>
      <c r="G398" s="319">
        <v>1066.67</v>
      </c>
      <c r="H398" s="319">
        <v>1066.67</v>
      </c>
    </row>
    <row r="399" spans="1:8" x14ac:dyDescent="0.2">
      <c r="A399" s="310"/>
      <c r="B399" s="310" t="s">
        <v>2141</v>
      </c>
      <c r="C399" s="311" t="s">
        <v>16</v>
      </c>
      <c r="D399" s="311" t="s">
        <v>276</v>
      </c>
      <c r="E399" s="310" t="s">
        <v>277</v>
      </c>
      <c r="F399" s="319">
        <v>0</v>
      </c>
      <c r="G399" s="319">
        <v>3428.4500000000003</v>
      </c>
      <c r="H399" s="319">
        <v>3428.4500000000003</v>
      </c>
    </row>
    <row r="400" spans="1:8" x14ac:dyDescent="0.2">
      <c r="A400" s="310"/>
      <c r="B400" s="310" t="s">
        <v>2142</v>
      </c>
      <c r="C400" s="311" t="s">
        <v>16</v>
      </c>
      <c r="D400" s="311" t="s">
        <v>302</v>
      </c>
      <c r="E400" s="310" t="s">
        <v>303</v>
      </c>
      <c r="F400" s="319">
        <v>0</v>
      </c>
      <c r="G400" s="319">
        <v>2.27</v>
      </c>
      <c r="H400" s="319">
        <v>2.27</v>
      </c>
    </row>
    <row r="401" spans="1:8" x14ac:dyDescent="0.2">
      <c r="A401" s="310"/>
      <c r="B401" s="310" t="s">
        <v>2143</v>
      </c>
      <c r="C401" s="311" t="s">
        <v>17</v>
      </c>
      <c r="D401" s="311" t="s">
        <v>71</v>
      </c>
      <c r="E401" s="310" t="s">
        <v>72</v>
      </c>
      <c r="F401" s="319">
        <v>0</v>
      </c>
      <c r="G401" s="319">
        <v>75352.03</v>
      </c>
      <c r="H401" s="319">
        <v>75352.03</v>
      </c>
    </row>
    <row r="402" spans="1:8" x14ac:dyDescent="0.2">
      <c r="A402" s="310"/>
      <c r="B402" s="310" t="s">
        <v>2144</v>
      </c>
      <c r="C402" s="311" t="s">
        <v>17</v>
      </c>
      <c r="D402" s="311" t="s">
        <v>115</v>
      </c>
      <c r="E402" s="310" t="s">
        <v>116</v>
      </c>
      <c r="F402" s="319">
        <v>0</v>
      </c>
      <c r="G402" s="319">
        <v>272926.33</v>
      </c>
      <c r="H402" s="319">
        <v>272926.33</v>
      </c>
    </row>
    <row r="403" spans="1:8" x14ac:dyDescent="0.2">
      <c r="A403" s="310"/>
      <c r="B403" s="310" t="s">
        <v>2145</v>
      </c>
      <c r="C403" s="311" t="s">
        <v>17</v>
      </c>
      <c r="D403" s="311" t="s">
        <v>120</v>
      </c>
      <c r="E403" s="310" t="s">
        <v>121</v>
      </c>
      <c r="F403" s="319">
        <v>0</v>
      </c>
      <c r="G403" s="319">
        <v>49055.569999999992</v>
      </c>
      <c r="H403" s="319">
        <v>49055.569999999992</v>
      </c>
    </row>
    <row r="404" spans="1:8" x14ac:dyDescent="0.2">
      <c r="A404" s="310"/>
      <c r="B404" s="310" t="s">
        <v>2146</v>
      </c>
      <c r="C404" s="311" t="s">
        <v>17</v>
      </c>
      <c r="D404" s="311" t="s">
        <v>226</v>
      </c>
      <c r="E404" s="310" t="s">
        <v>227</v>
      </c>
      <c r="F404" s="319">
        <v>0</v>
      </c>
      <c r="G404" s="319">
        <v>12675.71</v>
      </c>
      <c r="H404" s="319">
        <v>12675.71</v>
      </c>
    </row>
    <row r="405" spans="1:8" x14ac:dyDescent="0.2">
      <c r="A405" s="310"/>
      <c r="B405" s="310" t="s">
        <v>2147</v>
      </c>
      <c r="C405" s="311" t="s">
        <v>17</v>
      </c>
      <c r="D405" s="311" t="s">
        <v>230</v>
      </c>
      <c r="E405" s="310" t="s">
        <v>231</v>
      </c>
      <c r="F405" s="319">
        <v>0</v>
      </c>
      <c r="G405" s="319">
        <v>5156.66</v>
      </c>
      <c r="H405" s="319">
        <v>5156.66</v>
      </c>
    </row>
    <row r="406" spans="1:8" x14ac:dyDescent="0.2">
      <c r="A406" s="310"/>
      <c r="B406" s="310" t="s">
        <v>2148</v>
      </c>
      <c r="C406" s="311" t="s">
        <v>17</v>
      </c>
      <c r="D406" s="311" t="s">
        <v>272</v>
      </c>
      <c r="E406" s="310" t="s">
        <v>273</v>
      </c>
      <c r="F406" s="319">
        <v>0</v>
      </c>
      <c r="G406" s="319">
        <v>6608.2300000000005</v>
      </c>
      <c r="H406" s="319">
        <v>6608.2300000000005</v>
      </c>
    </row>
    <row r="407" spans="1:8" x14ac:dyDescent="0.2">
      <c r="A407" s="310"/>
      <c r="B407" s="310" t="s">
        <v>2149</v>
      </c>
      <c r="C407" s="311" t="s">
        <v>17</v>
      </c>
      <c r="D407" s="311" t="s">
        <v>276</v>
      </c>
      <c r="E407" s="310" t="s">
        <v>277</v>
      </c>
      <c r="F407" s="319">
        <v>0</v>
      </c>
      <c r="G407" s="319">
        <v>18752.490000000002</v>
      </c>
      <c r="H407" s="319">
        <v>18752.490000000002</v>
      </c>
    </row>
    <row r="408" spans="1:8" x14ac:dyDescent="0.2">
      <c r="A408" s="310"/>
      <c r="B408" s="310" t="s">
        <v>2150</v>
      </c>
      <c r="C408" s="311" t="s">
        <v>17</v>
      </c>
      <c r="D408" s="311" t="s">
        <v>288</v>
      </c>
      <c r="E408" s="310" t="s">
        <v>289</v>
      </c>
      <c r="F408" s="319">
        <v>0</v>
      </c>
      <c r="G408" s="319">
        <v>4695.3</v>
      </c>
      <c r="H408" s="319">
        <v>4695.3</v>
      </c>
    </row>
    <row r="409" spans="1:8" x14ac:dyDescent="0.2">
      <c r="A409" s="310"/>
      <c r="B409" s="310" t="s">
        <v>2151</v>
      </c>
      <c r="C409" s="311" t="s">
        <v>17</v>
      </c>
      <c r="D409" s="311" t="s">
        <v>300</v>
      </c>
      <c r="E409" s="310" t="s">
        <v>301</v>
      </c>
      <c r="F409" s="319">
        <v>0</v>
      </c>
      <c r="G409" s="319">
        <v>0.15</v>
      </c>
      <c r="H409" s="319">
        <v>0.15</v>
      </c>
    </row>
    <row r="410" spans="1:8" x14ac:dyDescent="0.2">
      <c r="A410" s="310"/>
      <c r="B410" s="310" t="s">
        <v>2152</v>
      </c>
      <c r="C410" s="311" t="s">
        <v>17</v>
      </c>
      <c r="D410" s="311" t="s">
        <v>302</v>
      </c>
      <c r="E410" s="310" t="s">
        <v>303</v>
      </c>
      <c r="F410" s="319">
        <v>0</v>
      </c>
      <c r="G410" s="319">
        <v>502.08000000000004</v>
      </c>
      <c r="H410" s="319">
        <v>502.08000000000004</v>
      </c>
    </row>
    <row r="411" spans="1:8" x14ac:dyDescent="0.2">
      <c r="A411" s="310"/>
      <c r="B411" s="310" t="s">
        <v>2153</v>
      </c>
      <c r="C411" s="311" t="s">
        <v>18</v>
      </c>
      <c r="D411" s="311" t="s">
        <v>71</v>
      </c>
      <c r="E411" s="310" t="s">
        <v>72</v>
      </c>
      <c r="F411" s="319">
        <v>0</v>
      </c>
      <c r="G411" s="319">
        <v>4440.7900000000063</v>
      </c>
      <c r="H411" s="319">
        <v>4440.7900000000063</v>
      </c>
    </row>
    <row r="412" spans="1:8" x14ac:dyDescent="0.2">
      <c r="A412" s="310"/>
      <c r="B412" s="310" t="s">
        <v>2154</v>
      </c>
      <c r="C412" s="311" t="s">
        <v>18</v>
      </c>
      <c r="D412" s="311" t="s">
        <v>115</v>
      </c>
      <c r="E412" s="310" t="s">
        <v>116</v>
      </c>
      <c r="F412" s="319">
        <v>0</v>
      </c>
      <c r="G412" s="319">
        <v>59423.37999999999</v>
      </c>
      <c r="H412" s="319">
        <v>59423.37999999999</v>
      </c>
    </row>
    <row r="413" spans="1:8" x14ac:dyDescent="0.2">
      <c r="A413" s="310"/>
      <c r="B413" s="310" t="s">
        <v>2155</v>
      </c>
      <c r="C413" s="311" t="s">
        <v>18</v>
      </c>
      <c r="D413" s="311" t="s">
        <v>120</v>
      </c>
      <c r="E413" s="310" t="s">
        <v>121</v>
      </c>
      <c r="F413" s="319">
        <v>0</v>
      </c>
      <c r="G413" s="319">
        <v>38338.25</v>
      </c>
      <c r="H413" s="319">
        <v>38338.25</v>
      </c>
    </row>
    <row r="414" spans="1:8" x14ac:dyDescent="0.2">
      <c r="A414" s="310"/>
      <c r="B414" s="310" t="s">
        <v>2156</v>
      </c>
      <c r="C414" s="311" t="s">
        <v>18</v>
      </c>
      <c r="D414" s="311" t="s">
        <v>226</v>
      </c>
      <c r="E414" s="310" t="s">
        <v>227</v>
      </c>
      <c r="F414" s="319">
        <v>0</v>
      </c>
      <c r="G414" s="319">
        <v>-1070.9699999999993</v>
      </c>
      <c r="H414" s="319">
        <v>-1070.9699999999993</v>
      </c>
    </row>
    <row r="415" spans="1:8" x14ac:dyDescent="0.2">
      <c r="A415" s="310"/>
      <c r="B415" s="310" t="s">
        <v>2157</v>
      </c>
      <c r="C415" s="311" t="s">
        <v>18</v>
      </c>
      <c r="D415" s="311" t="s">
        <v>230</v>
      </c>
      <c r="E415" s="310" t="s">
        <v>231</v>
      </c>
      <c r="F415" s="319">
        <v>0</v>
      </c>
      <c r="G415" s="319">
        <v>1446.6599999999999</v>
      </c>
      <c r="H415" s="319">
        <v>1446.6599999999999</v>
      </c>
    </row>
    <row r="416" spans="1:8" x14ac:dyDescent="0.2">
      <c r="A416" s="310"/>
      <c r="B416" s="310" t="s">
        <v>2158</v>
      </c>
      <c r="C416" s="311" t="s">
        <v>18</v>
      </c>
      <c r="D416" s="311" t="s">
        <v>272</v>
      </c>
      <c r="E416" s="310" t="s">
        <v>273</v>
      </c>
      <c r="F416" s="319">
        <v>0</v>
      </c>
      <c r="G416" s="319">
        <v>-550.68999999999994</v>
      </c>
      <c r="H416" s="319">
        <v>-550.68999999999994</v>
      </c>
    </row>
    <row r="417" spans="1:8" x14ac:dyDescent="0.2">
      <c r="A417" s="310"/>
      <c r="B417" s="310" t="s">
        <v>2159</v>
      </c>
      <c r="C417" s="311" t="s">
        <v>18</v>
      </c>
      <c r="D417" s="311" t="s">
        <v>276</v>
      </c>
      <c r="E417" s="310" t="s">
        <v>277</v>
      </c>
      <c r="F417" s="319">
        <v>0</v>
      </c>
      <c r="G417" s="319">
        <v>4646.3099999999995</v>
      </c>
      <c r="H417" s="319">
        <v>4646.3099999999995</v>
      </c>
    </row>
    <row r="418" spans="1:8" x14ac:dyDescent="0.2">
      <c r="A418" s="310"/>
      <c r="B418" s="310" t="s">
        <v>2160</v>
      </c>
      <c r="C418" s="311" t="s">
        <v>18</v>
      </c>
      <c r="D418" s="311" t="s">
        <v>300</v>
      </c>
      <c r="E418" s="310" t="s">
        <v>301</v>
      </c>
      <c r="F418" s="319">
        <v>0</v>
      </c>
      <c r="G418" s="319">
        <v>0.91</v>
      </c>
      <c r="H418" s="319">
        <v>0.91</v>
      </c>
    </row>
    <row r="419" spans="1:8" x14ac:dyDescent="0.2">
      <c r="A419" s="310"/>
      <c r="B419" s="310" t="s">
        <v>2161</v>
      </c>
      <c r="C419" s="311" t="s">
        <v>18</v>
      </c>
      <c r="D419" s="311" t="s">
        <v>302</v>
      </c>
      <c r="E419" s="310" t="s">
        <v>303</v>
      </c>
      <c r="F419" s="319">
        <v>0</v>
      </c>
      <c r="G419" s="319">
        <v>0.51</v>
      </c>
      <c r="H419" s="319">
        <v>0.51</v>
      </c>
    </row>
    <row r="420" spans="1:8" x14ac:dyDescent="0.2">
      <c r="A420" s="310"/>
      <c r="B420" s="310" t="s">
        <v>2162</v>
      </c>
      <c r="C420" s="311" t="s">
        <v>18</v>
      </c>
      <c r="D420" s="311" t="s">
        <v>923</v>
      </c>
      <c r="E420" s="310" t="s">
        <v>924</v>
      </c>
      <c r="F420" s="319">
        <v>0</v>
      </c>
      <c r="G420" s="319">
        <v>0</v>
      </c>
      <c r="H420" s="319">
        <v>0</v>
      </c>
    </row>
    <row r="421" spans="1:8" x14ac:dyDescent="0.2">
      <c r="A421" s="310"/>
      <c r="B421" s="310" t="s">
        <v>2163</v>
      </c>
      <c r="C421" s="311" t="s">
        <v>19</v>
      </c>
      <c r="D421" s="311" t="s">
        <v>115</v>
      </c>
      <c r="E421" s="310" t="s">
        <v>116</v>
      </c>
      <c r="F421" s="319">
        <v>0</v>
      </c>
      <c r="G421" s="319">
        <v>163474.92000000001</v>
      </c>
      <c r="H421" s="319">
        <v>163474.92000000001</v>
      </c>
    </row>
    <row r="422" spans="1:8" x14ac:dyDescent="0.2">
      <c r="A422" s="310"/>
      <c r="B422" s="310" t="s">
        <v>2164</v>
      </c>
      <c r="C422" s="311" t="s">
        <v>19</v>
      </c>
      <c r="D422" s="311" t="s">
        <v>120</v>
      </c>
      <c r="E422" s="310" t="s">
        <v>121</v>
      </c>
      <c r="F422" s="319">
        <v>0</v>
      </c>
      <c r="G422" s="319">
        <v>105448.43</v>
      </c>
      <c r="H422" s="319">
        <v>105448.43</v>
      </c>
    </row>
    <row r="423" spans="1:8" x14ac:dyDescent="0.2">
      <c r="A423" s="310"/>
      <c r="B423" s="310" t="s">
        <v>2165</v>
      </c>
      <c r="C423" s="311" t="s">
        <v>19</v>
      </c>
      <c r="D423" s="311" t="s">
        <v>230</v>
      </c>
      <c r="E423" s="310" t="s">
        <v>231</v>
      </c>
      <c r="F423" s="319">
        <v>0</v>
      </c>
      <c r="G423" s="319">
        <v>1200</v>
      </c>
      <c r="H423" s="319">
        <v>1200</v>
      </c>
    </row>
    <row r="424" spans="1:8" x14ac:dyDescent="0.2">
      <c r="A424" s="310"/>
      <c r="B424" s="310" t="s">
        <v>2166</v>
      </c>
      <c r="C424" s="311" t="s">
        <v>19</v>
      </c>
      <c r="D424" s="311" t="s">
        <v>276</v>
      </c>
      <c r="E424" s="310" t="s">
        <v>277</v>
      </c>
      <c r="F424" s="319">
        <v>0</v>
      </c>
      <c r="G424" s="319">
        <v>1518.1599999999999</v>
      </c>
      <c r="H424" s="319">
        <v>1518.1599999999999</v>
      </c>
    </row>
    <row r="425" spans="1:8" x14ac:dyDescent="0.2">
      <c r="A425" s="310"/>
      <c r="B425" s="310" t="s">
        <v>2167</v>
      </c>
      <c r="C425" s="311" t="s">
        <v>20</v>
      </c>
      <c r="D425" s="311" t="s">
        <v>71</v>
      </c>
      <c r="E425" s="310" t="s">
        <v>72</v>
      </c>
      <c r="F425" s="319">
        <v>0</v>
      </c>
      <c r="G425" s="319">
        <v>51546.87</v>
      </c>
      <c r="H425" s="319">
        <v>51546.87</v>
      </c>
    </row>
    <row r="426" spans="1:8" x14ac:dyDescent="0.2">
      <c r="A426" s="310"/>
      <c r="B426" s="310" t="s">
        <v>2168</v>
      </c>
      <c r="C426" s="311" t="s">
        <v>20</v>
      </c>
      <c r="D426" s="311" t="s">
        <v>115</v>
      </c>
      <c r="E426" s="310" t="s">
        <v>116</v>
      </c>
      <c r="F426" s="319">
        <v>0</v>
      </c>
      <c r="G426" s="319">
        <v>1241.2999999999986</v>
      </c>
      <c r="H426" s="319">
        <v>1241.2999999999986</v>
      </c>
    </row>
    <row r="427" spans="1:8" x14ac:dyDescent="0.2">
      <c r="A427" s="310"/>
      <c r="B427" s="310" t="s">
        <v>2169</v>
      </c>
      <c r="C427" s="311" t="s">
        <v>20</v>
      </c>
      <c r="D427" s="311" t="s">
        <v>120</v>
      </c>
      <c r="E427" s="310" t="s">
        <v>121</v>
      </c>
      <c r="F427" s="319">
        <v>0</v>
      </c>
      <c r="G427" s="319">
        <v>328271.43000000005</v>
      </c>
      <c r="H427" s="319">
        <v>328271.43000000005</v>
      </c>
    </row>
    <row r="428" spans="1:8" x14ac:dyDescent="0.2">
      <c r="A428" s="310"/>
      <c r="B428" s="310" t="s">
        <v>2170</v>
      </c>
      <c r="C428" s="311" t="s">
        <v>20</v>
      </c>
      <c r="D428" s="311" t="s">
        <v>226</v>
      </c>
      <c r="E428" s="310" t="s">
        <v>227</v>
      </c>
      <c r="F428" s="319">
        <v>0</v>
      </c>
      <c r="G428" s="319">
        <v>8540.2100000000009</v>
      </c>
      <c r="H428" s="319">
        <v>8540.2100000000009</v>
      </c>
    </row>
    <row r="429" spans="1:8" x14ac:dyDescent="0.2">
      <c r="A429" s="310"/>
      <c r="B429" s="310" t="s">
        <v>2171</v>
      </c>
      <c r="C429" s="311" t="s">
        <v>20</v>
      </c>
      <c r="D429" s="311" t="s">
        <v>230</v>
      </c>
      <c r="E429" s="310" t="s">
        <v>231</v>
      </c>
      <c r="F429" s="319">
        <v>0</v>
      </c>
      <c r="G429" s="319">
        <v>1950</v>
      </c>
      <c r="H429" s="319">
        <v>1950</v>
      </c>
    </row>
    <row r="430" spans="1:8" x14ac:dyDescent="0.2">
      <c r="A430" s="310"/>
      <c r="B430" s="310" t="s">
        <v>2172</v>
      </c>
      <c r="C430" s="311" t="s">
        <v>20</v>
      </c>
      <c r="D430" s="311" t="s">
        <v>272</v>
      </c>
      <c r="E430" s="310" t="s">
        <v>273</v>
      </c>
      <c r="F430" s="319">
        <v>0</v>
      </c>
      <c r="G430" s="319">
        <v>4640.07</v>
      </c>
      <c r="H430" s="319">
        <v>4640.07</v>
      </c>
    </row>
    <row r="431" spans="1:8" x14ac:dyDescent="0.2">
      <c r="A431" s="310"/>
      <c r="B431" s="310" t="s">
        <v>2173</v>
      </c>
      <c r="C431" s="311" t="s">
        <v>20</v>
      </c>
      <c r="D431" s="311" t="s">
        <v>276</v>
      </c>
      <c r="E431" s="310" t="s">
        <v>277</v>
      </c>
      <c r="F431" s="319">
        <v>0</v>
      </c>
      <c r="G431" s="319">
        <v>4020.6400000000003</v>
      </c>
      <c r="H431" s="319">
        <v>4020.6400000000003</v>
      </c>
    </row>
    <row r="432" spans="1:8" x14ac:dyDescent="0.2">
      <c r="A432" s="310"/>
      <c r="B432" s="310" t="s">
        <v>2174</v>
      </c>
      <c r="C432" s="311" t="s">
        <v>20</v>
      </c>
      <c r="D432" s="311" t="s">
        <v>302</v>
      </c>
      <c r="E432" s="310" t="s">
        <v>303</v>
      </c>
      <c r="F432" s="319">
        <v>0</v>
      </c>
      <c r="G432" s="319">
        <v>0.98</v>
      </c>
      <c r="H432" s="319">
        <v>0.98</v>
      </c>
    </row>
    <row r="433" spans="1:8" x14ac:dyDescent="0.2">
      <c r="A433" s="310"/>
      <c r="B433" s="310" t="s">
        <v>2175</v>
      </c>
      <c r="C433" s="311" t="s">
        <v>22</v>
      </c>
      <c r="D433" s="311" t="s">
        <v>115</v>
      </c>
      <c r="E433" s="310" t="s">
        <v>116</v>
      </c>
      <c r="F433" s="319">
        <v>0</v>
      </c>
      <c r="G433" s="319">
        <v>141902.30000000002</v>
      </c>
      <c r="H433" s="319">
        <v>141902.30000000002</v>
      </c>
    </row>
    <row r="434" spans="1:8" x14ac:dyDescent="0.2">
      <c r="A434" s="310"/>
      <c r="B434" s="310" t="s">
        <v>2176</v>
      </c>
      <c r="C434" s="311" t="s">
        <v>22</v>
      </c>
      <c r="D434" s="311" t="s">
        <v>120</v>
      </c>
      <c r="E434" s="310" t="s">
        <v>121</v>
      </c>
      <c r="F434" s="319">
        <v>0</v>
      </c>
      <c r="G434" s="319">
        <v>76979.930000000008</v>
      </c>
      <c r="H434" s="319">
        <v>76979.930000000008</v>
      </c>
    </row>
    <row r="435" spans="1:8" x14ac:dyDescent="0.2">
      <c r="A435" s="310"/>
      <c r="B435" s="310" t="s">
        <v>2177</v>
      </c>
      <c r="C435" s="311" t="s">
        <v>22</v>
      </c>
      <c r="D435" s="311" t="s">
        <v>230</v>
      </c>
      <c r="E435" s="310" t="s">
        <v>231</v>
      </c>
      <c r="F435" s="319">
        <v>0</v>
      </c>
      <c r="G435" s="319">
        <v>2400</v>
      </c>
      <c r="H435" s="319">
        <v>2400</v>
      </c>
    </row>
    <row r="436" spans="1:8" x14ac:dyDescent="0.2">
      <c r="A436" s="310"/>
      <c r="B436" s="310" t="s">
        <v>2178</v>
      </c>
      <c r="C436" s="311" t="s">
        <v>22</v>
      </c>
      <c r="D436" s="311" t="s">
        <v>276</v>
      </c>
      <c r="E436" s="310" t="s">
        <v>277</v>
      </c>
      <c r="F436" s="319">
        <v>0</v>
      </c>
      <c r="G436" s="319">
        <v>3901.76</v>
      </c>
      <c r="H436" s="319">
        <v>3901.76</v>
      </c>
    </row>
    <row r="437" spans="1:8" x14ac:dyDescent="0.2">
      <c r="A437" s="310"/>
      <c r="B437" s="310" t="s">
        <v>2179</v>
      </c>
      <c r="C437" s="311" t="s">
        <v>22</v>
      </c>
      <c r="D437" s="311" t="s">
        <v>302</v>
      </c>
      <c r="E437" s="310" t="s">
        <v>303</v>
      </c>
      <c r="F437" s="319">
        <v>0</v>
      </c>
      <c r="G437" s="319">
        <v>1.54</v>
      </c>
      <c r="H437" s="319">
        <v>1.54</v>
      </c>
    </row>
    <row r="438" spans="1:8" x14ac:dyDescent="0.2">
      <c r="A438" s="310"/>
      <c r="B438" s="310" t="s">
        <v>2180</v>
      </c>
      <c r="C438" s="311" t="s">
        <v>1571</v>
      </c>
      <c r="D438" s="311" t="s">
        <v>115</v>
      </c>
      <c r="E438" s="310" t="s">
        <v>116</v>
      </c>
      <c r="F438" s="319">
        <v>0</v>
      </c>
      <c r="G438" s="319">
        <v>173426.27</v>
      </c>
      <c r="H438" s="319">
        <v>173426.27</v>
      </c>
    </row>
    <row r="439" spans="1:8" x14ac:dyDescent="0.2">
      <c r="A439" s="310"/>
      <c r="B439" s="310" t="s">
        <v>2181</v>
      </c>
      <c r="C439" s="311" t="s">
        <v>1571</v>
      </c>
      <c r="D439" s="311" t="s">
        <v>120</v>
      </c>
      <c r="E439" s="310" t="s">
        <v>121</v>
      </c>
      <c r="F439" s="319">
        <v>0</v>
      </c>
      <c r="G439" s="319">
        <v>859525.00000000012</v>
      </c>
      <c r="H439" s="319">
        <v>859525.00000000012</v>
      </c>
    </row>
    <row r="440" spans="1:8" x14ac:dyDescent="0.2">
      <c r="A440" s="310"/>
      <c r="B440" s="310" t="s">
        <v>2182</v>
      </c>
      <c r="C440" s="311" t="s">
        <v>1571</v>
      </c>
      <c r="D440" s="311" t="s">
        <v>230</v>
      </c>
      <c r="E440" s="310" t="s">
        <v>231</v>
      </c>
      <c r="F440" s="319">
        <v>0</v>
      </c>
      <c r="G440" s="319">
        <v>6600</v>
      </c>
      <c r="H440" s="319">
        <v>6600</v>
      </c>
    </row>
    <row r="441" spans="1:8" x14ac:dyDescent="0.2">
      <c r="A441" s="310"/>
      <c r="B441" s="310" t="s">
        <v>2183</v>
      </c>
      <c r="C441" s="311" t="s">
        <v>1571</v>
      </c>
      <c r="D441" s="311" t="s">
        <v>276</v>
      </c>
      <c r="E441" s="310" t="s">
        <v>277</v>
      </c>
      <c r="F441" s="319">
        <v>0</v>
      </c>
      <c r="G441" s="319">
        <v>13548.15</v>
      </c>
      <c r="H441" s="319">
        <v>13548.15</v>
      </c>
    </row>
    <row r="442" spans="1:8" x14ac:dyDescent="0.2">
      <c r="A442" s="310"/>
      <c r="B442" s="310" t="s">
        <v>2184</v>
      </c>
      <c r="C442" s="311" t="s">
        <v>1571</v>
      </c>
      <c r="D442" s="311" t="s">
        <v>302</v>
      </c>
      <c r="E442" s="310" t="s">
        <v>303</v>
      </c>
      <c r="F442" s="319">
        <v>0</v>
      </c>
      <c r="G442" s="319">
        <v>3.28</v>
      </c>
      <c r="H442" s="319">
        <v>3.28</v>
      </c>
    </row>
    <row r="443" spans="1:8" x14ac:dyDescent="0.2">
      <c r="A443" s="310"/>
      <c r="B443" s="310" t="s">
        <v>2185</v>
      </c>
      <c r="C443" s="311" t="s">
        <v>1577</v>
      </c>
      <c r="D443" s="311" t="s">
        <v>71</v>
      </c>
      <c r="E443" s="310" t="s">
        <v>72</v>
      </c>
      <c r="F443" s="319">
        <v>0</v>
      </c>
      <c r="G443" s="319">
        <v>116607.72</v>
      </c>
      <c r="H443" s="319">
        <v>116607.72</v>
      </c>
    </row>
    <row r="444" spans="1:8" x14ac:dyDescent="0.2">
      <c r="A444" s="310"/>
      <c r="B444" s="310" t="s">
        <v>2186</v>
      </c>
      <c r="C444" s="311" t="s">
        <v>1577</v>
      </c>
      <c r="D444" s="311" t="s">
        <v>115</v>
      </c>
      <c r="E444" s="310" t="s">
        <v>116</v>
      </c>
      <c r="F444" s="319">
        <v>0</v>
      </c>
      <c r="G444" s="319">
        <v>98466.79</v>
      </c>
      <c r="H444" s="319">
        <v>98466.79</v>
      </c>
    </row>
    <row r="445" spans="1:8" x14ac:dyDescent="0.2">
      <c r="A445" s="310"/>
      <c r="B445" s="310" t="s">
        <v>2187</v>
      </c>
      <c r="C445" s="311" t="s">
        <v>1577</v>
      </c>
      <c r="D445" s="311" t="s">
        <v>120</v>
      </c>
      <c r="E445" s="310" t="s">
        <v>121</v>
      </c>
      <c r="F445" s="319">
        <v>0</v>
      </c>
      <c r="G445" s="319">
        <v>154915.76999999999</v>
      </c>
      <c r="H445" s="319">
        <v>154915.76999999999</v>
      </c>
    </row>
    <row r="446" spans="1:8" x14ac:dyDescent="0.2">
      <c r="A446" s="310"/>
      <c r="B446" s="310" t="s">
        <v>2188</v>
      </c>
      <c r="C446" s="311" t="s">
        <v>1577</v>
      </c>
      <c r="D446" s="311" t="s">
        <v>226</v>
      </c>
      <c r="E446" s="310" t="s">
        <v>227</v>
      </c>
      <c r="F446" s="319">
        <v>0</v>
      </c>
      <c r="G446" s="319">
        <v>18708</v>
      </c>
      <c r="H446" s="319">
        <v>18708</v>
      </c>
    </row>
    <row r="447" spans="1:8" x14ac:dyDescent="0.2">
      <c r="A447" s="310"/>
      <c r="B447" s="310" t="s">
        <v>2189</v>
      </c>
      <c r="C447" s="311" t="s">
        <v>1577</v>
      </c>
      <c r="D447" s="311" t="s">
        <v>230</v>
      </c>
      <c r="E447" s="310" t="s">
        <v>231</v>
      </c>
      <c r="F447" s="319">
        <v>0</v>
      </c>
      <c r="G447" s="319">
        <v>5916.67</v>
      </c>
      <c r="H447" s="319">
        <v>5916.67</v>
      </c>
    </row>
    <row r="448" spans="1:8" x14ac:dyDescent="0.2">
      <c r="A448" s="310"/>
      <c r="B448" s="310" t="s">
        <v>2190</v>
      </c>
      <c r="C448" s="311" t="s">
        <v>1577</v>
      </c>
      <c r="D448" s="311" t="s">
        <v>272</v>
      </c>
      <c r="E448" s="310" t="s">
        <v>273</v>
      </c>
      <c r="F448" s="319">
        <v>0</v>
      </c>
      <c r="G448" s="319">
        <v>10494.57</v>
      </c>
      <c r="H448" s="319">
        <v>10494.57</v>
      </c>
    </row>
    <row r="449" spans="1:8" x14ac:dyDescent="0.2">
      <c r="A449" s="310"/>
      <c r="B449" s="310" t="s">
        <v>2191</v>
      </c>
      <c r="C449" s="311" t="s">
        <v>1577</v>
      </c>
      <c r="D449" s="311" t="s">
        <v>276</v>
      </c>
      <c r="E449" s="310" t="s">
        <v>277</v>
      </c>
      <c r="F449" s="319">
        <v>0</v>
      </c>
      <c r="G449" s="319">
        <v>16106.619999999999</v>
      </c>
      <c r="H449" s="319">
        <v>16106.619999999999</v>
      </c>
    </row>
    <row r="450" spans="1:8" x14ac:dyDescent="0.2">
      <c r="A450" s="310"/>
      <c r="B450" s="310" t="s">
        <v>2192</v>
      </c>
      <c r="C450" s="311" t="s">
        <v>1577</v>
      </c>
      <c r="D450" s="311" t="s">
        <v>288</v>
      </c>
      <c r="E450" s="310" t="s">
        <v>289</v>
      </c>
      <c r="F450" s="319">
        <v>0</v>
      </c>
      <c r="G450" s="319">
        <v>2633</v>
      </c>
      <c r="H450" s="319">
        <v>2633</v>
      </c>
    </row>
    <row r="451" spans="1:8" x14ac:dyDescent="0.2">
      <c r="A451" s="310"/>
      <c r="B451" s="310" t="s">
        <v>2193</v>
      </c>
      <c r="C451" s="311" t="s">
        <v>1577</v>
      </c>
      <c r="D451" s="311" t="s">
        <v>302</v>
      </c>
      <c r="E451" s="310" t="s">
        <v>303</v>
      </c>
      <c r="F451" s="319">
        <v>0</v>
      </c>
      <c r="G451" s="319">
        <v>106.07</v>
      </c>
      <c r="H451" s="319">
        <v>106.07</v>
      </c>
    </row>
    <row r="452" spans="1:8" x14ac:dyDescent="0.2">
      <c r="A452" s="310"/>
      <c r="B452" s="310" t="s">
        <v>2194</v>
      </c>
      <c r="C452" s="311" t="s">
        <v>1585</v>
      </c>
      <c r="D452" s="311" t="s">
        <v>115</v>
      </c>
      <c r="E452" s="310" t="s">
        <v>116</v>
      </c>
      <c r="F452" s="319">
        <v>0</v>
      </c>
      <c r="G452" s="319">
        <v>64.979999999999563</v>
      </c>
      <c r="H452" s="319">
        <v>64.979999999999563</v>
      </c>
    </row>
    <row r="453" spans="1:8" x14ac:dyDescent="0.2">
      <c r="A453" s="310"/>
      <c r="B453" s="310" t="s">
        <v>2195</v>
      </c>
      <c r="C453" s="311" t="s">
        <v>1585</v>
      </c>
      <c r="D453" s="311" t="s">
        <v>120</v>
      </c>
      <c r="E453" s="310" t="s">
        <v>121</v>
      </c>
      <c r="F453" s="319">
        <v>0</v>
      </c>
      <c r="G453" s="319">
        <v>64.430000000000291</v>
      </c>
      <c r="H453" s="319">
        <v>64.430000000000291</v>
      </c>
    </row>
    <row r="454" spans="1:8" x14ac:dyDescent="0.2">
      <c r="A454" s="310"/>
      <c r="B454" s="310" t="s">
        <v>2196</v>
      </c>
      <c r="C454" s="311" t="s">
        <v>1585</v>
      </c>
      <c r="D454" s="311" t="s">
        <v>276</v>
      </c>
      <c r="E454" s="310" t="s">
        <v>277</v>
      </c>
      <c r="F454" s="319">
        <v>0</v>
      </c>
      <c r="G454" s="319">
        <v>217.07999999999998</v>
      </c>
      <c r="H454" s="319">
        <v>217.07999999999998</v>
      </c>
    </row>
    <row r="455" spans="1:8" x14ac:dyDescent="0.2">
      <c r="A455" s="310"/>
      <c r="B455" s="310" t="s">
        <v>2197</v>
      </c>
      <c r="C455" s="311" t="s">
        <v>1587</v>
      </c>
      <c r="D455" s="311" t="s">
        <v>115</v>
      </c>
      <c r="E455" s="310" t="s">
        <v>116</v>
      </c>
      <c r="F455" s="319">
        <v>0</v>
      </c>
      <c r="G455" s="319">
        <v>437.85000000000036</v>
      </c>
      <c r="H455" s="319">
        <v>437.85000000000036</v>
      </c>
    </row>
    <row r="456" spans="1:8" x14ac:dyDescent="0.2">
      <c r="A456" s="310"/>
      <c r="B456" s="310" t="s">
        <v>2198</v>
      </c>
      <c r="C456" s="311" t="s">
        <v>1587</v>
      </c>
      <c r="D456" s="311" t="s">
        <v>120</v>
      </c>
      <c r="E456" s="310" t="s">
        <v>121</v>
      </c>
      <c r="F456" s="319">
        <v>0</v>
      </c>
      <c r="G456" s="319">
        <v>21840.340000000004</v>
      </c>
      <c r="H456" s="319">
        <v>21840.340000000004</v>
      </c>
    </row>
    <row r="457" spans="1:8" x14ac:dyDescent="0.2">
      <c r="A457" s="310"/>
      <c r="B457" s="310" t="s">
        <v>2199</v>
      </c>
      <c r="C457" s="311" t="s">
        <v>1587</v>
      </c>
      <c r="D457" s="311" t="s">
        <v>276</v>
      </c>
      <c r="E457" s="310" t="s">
        <v>277</v>
      </c>
      <c r="F457" s="319">
        <v>0</v>
      </c>
      <c r="G457" s="319">
        <v>217.2</v>
      </c>
      <c r="H457" s="319">
        <v>217.2</v>
      </c>
    </row>
    <row r="458" spans="1:8" x14ac:dyDescent="0.2">
      <c r="A458" s="310"/>
      <c r="B458" s="310" t="s">
        <v>2200</v>
      </c>
      <c r="C458" s="311" t="s">
        <v>1587</v>
      </c>
      <c r="D458" s="311" t="s">
        <v>302</v>
      </c>
      <c r="E458" s="310" t="s">
        <v>303</v>
      </c>
      <c r="F458" s="319">
        <v>0</v>
      </c>
      <c r="G458" s="319">
        <v>0.48</v>
      </c>
      <c r="H458" s="319">
        <v>0.48</v>
      </c>
    </row>
    <row r="459" spans="1:8" x14ac:dyDescent="0.2">
      <c r="A459" s="310"/>
      <c r="B459" s="310" t="s">
        <v>2201</v>
      </c>
      <c r="C459" s="311" t="s">
        <v>1589</v>
      </c>
      <c r="D459" s="311" t="s">
        <v>71</v>
      </c>
      <c r="E459" s="310" t="s">
        <v>72</v>
      </c>
      <c r="F459" s="319">
        <v>0</v>
      </c>
      <c r="G459" s="319">
        <v>0.44000000000232831</v>
      </c>
      <c r="H459" s="319">
        <v>0.44000000000232831</v>
      </c>
    </row>
    <row r="460" spans="1:8" x14ac:dyDescent="0.2">
      <c r="A460" s="310"/>
      <c r="B460" s="310" t="s">
        <v>2202</v>
      </c>
      <c r="C460" s="311" t="s">
        <v>1589</v>
      </c>
      <c r="D460" s="311" t="s">
        <v>115</v>
      </c>
      <c r="E460" s="310" t="s">
        <v>116</v>
      </c>
      <c r="F460" s="319">
        <v>0</v>
      </c>
      <c r="G460" s="319">
        <v>177.33999999999833</v>
      </c>
      <c r="H460" s="319">
        <v>177.33999999999833</v>
      </c>
    </row>
    <row r="461" spans="1:8" x14ac:dyDescent="0.2">
      <c r="A461" s="310"/>
      <c r="B461" s="310" t="s">
        <v>2203</v>
      </c>
      <c r="C461" s="311" t="s">
        <v>1589</v>
      </c>
      <c r="D461" s="311" t="s">
        <v>120</v>
      </c>
      <c r="E461" s="310" t="s">
        <v>121</v>
      </c>
      <c r="F461" s="319">
        <v>0</v>
      </c>
      <c r="G461" s="319">
        <v>65</v>
      </c>
      <c r="H461" s="319">
        <v>65</v>
      </c>
    </row>
    <row r="462" spans="1:8" x14ac:dyDescent="0.2">
      <c r="A462" s="310"/>
      <c r="B462" s="310" t="s">
        <v>2204</v>
      </c>
      <c r="C462" s="311" t="s">
        <v>1589</v>
      </c>
      <c r="D462" s="311" t="s">
        <v>230</v>
      </c>
      <c r="E462" s="310" t="s">
        <v>231</v>
      </c>
      <c r="F462" s="319">
        <v>0</v>
      </c>
      <c r="G462" s="319">
        <v>2100</v>
      </c>
      <c r="H462" s="319">
        <v>2100</v>
      </c>
    </row>
    <row r="463" spans="1:8" x14ac:dyDescent="0.2">
      <c r="A463" s="310"/>
      <c r="B463" s="310" t="s">
        <v>2205</v>
      </c>
      <c r="C463" s="311" t="s">
        <v>1589</v>
      </c>
      <c r="D463" s="311" t="s">
        <v>276</v>
      </c>
      <c r="E463" s="310" t="s">
        <v>277</v>
      </c>
      <c r="F463" s="319">
        <v>0</v>
      </c>
      <c r="G463" s="319">
        <v>433.76</v>
      </c>
      <c r="H463" s="319">
        <v>433.76</v>
      </c>
    </row>
    <row r="464" spans="1:8" x14ac:dyDescent="0.2">
      <c r="A464" s="310"/>
      <c r="B464" s="310" t="s">
        <v>2206</v>
      </c>
      <c r="C464" s="311" t="s">
        <v>1591</v>
      </c>
      <c r="D464" s="311" t="s">
        <v>115</v>
      </c>
      <c r="E464" s="310" t="s">
        <v>116</v>
      </c>
      <c r="F464" s="319">
        <v>0</v>
      </c>
      <c r="G464" s="319">
        <v>0.71999999999934516</v>
      </c>
      <c r="H464" s="319">
        <v>0.71999999999934516</v>
      </c>
    </row>
    <row r="465" spans="1:8" x14ac:dyDescent="0.2">
      <c r="A465" s="310"/>
      <c r="B465" s="310" t="s">
        <v>2207</v>
      </c>
      <c r="C465" s="311" t="s">
        <v>1591</v>
      </c>
      <c r="D465" s="311" t="s">
        <v>230</v>
      </c>
      <c r="E465" s="310" t="s">
        <v>231</v>
      </c>
      <c r="F465" s="319">
        <v>0</v>
      </c>
      <c r="G465" s="319">
        <v>900</v>
      </c>
      <c r="H465" s="319">
        <v>900</v>
      </c>
    </row>
    <row r="466" spans="1:8" x14ac:dyDescent="0.2">
      <c r="A466" s="310"/>
      <c r="B466" s="310" t="s">
        <v>2208</v>
      </c>
      <c r="C466" s="311" t="s">
        <v>1591</v>
      </c>
      <c r="D466" s="311" t="s">
        <v>276</v>
      </c>
      <c r="E466" s="310" t="s">
        <v>277</v>
      </c>
      <c r="F466" s="319">
        <v>0</v>
      </c>
      <c r="G466" s="319">
        <v>650.88000000000011</v>
      </c>
      <c r="H466" s="319">
        <v>650.88000000000011</v>
      </c>
    </row>
    <row r="467" spans="1:8" x14ac:dyDescent="0.2">
      <c r="A467" s="310"/>
      <c r="B467" s="310" t="s">
        <v>2209</v>
      </c>
      <c r="C467" s="311" t="s">
        <v>1593</v>
      </c>
      <c r="D467" s="311" t="s">
        <v>115</v>
      </c>
      <c r="E467" s="310" t="s">
        <v>116</v>
      </c>
      <c r="F467" s="319">
        <v>0</v>
      </c>
      <c r="G467" s="319">
        <v>42822.000000000007</v>
      </c>
      <c r="H467" s="319">
        <v>42822.000000000007</v>
      </c>
    </row>
    <row r="468" spans="1:8" x14ac:dyDescent="0.2">
      <c r="A468" s="310"/>
      <c r="B468" s="310" t="s">
        <v>2210</v>
      </c>
      <c r="C468" s="311" t="s">
        <v>1593</v>
      </c>
      <c r="D468" s="311" t="s">
        <v>120</v>
      </c>
      <c r="E468" s="310" t="s">
        <v>121</v>
      </c>
      <c r="F468" s="319">
        <v>0</v>
      </c>
      <c r="G468" s="319">
        <v>9607</v>
      </c>
      <c r="H468" s="319">
        <v>9607</v>
      </c>
    </row>
    <row r="469" spans="1:8" x14ac:dyDescent="0.2">
      <c r="A469" s="310"/>
      <c r="B469" s="310" t="s">
        <v>2211</v>
      </c>
      <c r="C469" s="311" t="s">
        <v>1593</v>
      </c>
      <c r="D469" s="311" t="s">
        <v>230</v>
      </c>
      <c r="E469" s="310" t="s">
        <v>231</v>
      </c>
      <c r="F469" s="319">
        <v>0</v>
      </c>
      <c r="G469" s="319">
        <v>1800</v>
      </c>
      <c r="H469" s="319">
        <v>1800</v>
      </c>
    </row>
    <row r="470" spans="1:8" x14ac:dyDescent="0.2">
      <c r="A470" s="310"/>
      <c r="B470" s="310" t="s">
        <v>2212</v>
      </c>
      <c r="C470" s="311" t="s">
        <v>1593</v>
      </c>
      <c r="D470" s="311" t="s">
        <v>276</v>
      </c>
      <c r="E470" s="310" t="s">
        <v>277</v>
      </c>
      <c r="F470" s="319">
        <v>0</v>
      </c>
      <c r="G470" s="319">
        <v>457.76</v>
      </c>
      <c r="H470" s="319">
        <v>457.76</v>
      </c>
    </row>
  </sheetData>
  <autoFilter ref="B6:W314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295"/>
  <sheetViews>
    <sheetView showGridLines="0" workbookViewId="0">
      <selection activeCell="A6" sqref="A6:R295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x14ac:dyDescent="0.2">
      <c r="I2" s="6"/>
      <c r="R2" s="14"/>
    </row>
    <row r="3" spans="1:19" x14ac:dyDescent="0.2">
      <c r="E3" s="189">
        <f t="shared" ref="E3:R3" si="0">+SUBTOTAL(9,E7:E295)</f>
        <v>2817688.0400000005</v>
      </c>
      <c r="F3" s="189">
        <f t="shared" si="0"/>
        <v>2949884.7000000007</v>
      </c>
      <c r="G3" s="189">
        <f t="shared" si="0"/>
        <v>2649496.5799999991</v>
      </c>
      <c r="H3" s="189">
        <f t="shared" si="0"/>
        <v>2986097.4799999986</v>
      </c>
      <c r="I3" s="189">
        <f t="shared" si="0"/>
        <v>2964416.2899999991</v>
      </c>
      <c r="J3" s="189">
        <f t="shared" si="0"/>
        <v>2877806.9400000004</v>
      </c>
      <c r="K3" s="189">
        <f t="shared" si="0"/>
        <v>2993101.6200000006</v>
      </c>
      <c r="L3" s="189">
        <f t="shared" si="0"/>
        <v>2637313.3600000003</v>
      </c>
      <c r="M3" s="189">
        <f t="shared" si="0"/>
        <v>3105495.8999999994</v>
      </c>
      <c r="N3" s="189">
        <f t="shared" si="0"/>
        <v>3399839.4299999997</v>
      </c>
      <c r="O3" s="189">
        <f t="shared" si="0"/>
        <v>3494434.8199999994</v>
      </c>
      <c r="P3" s="189">
        <f t="shared" si="0"/>
        <v>18123868.84</v>
      </c>
      <c r="Q3" s="189">
        <f t="shared" si="0"/>
        <v>5888633.1400000025</v>
      </c>
      <c r="R3" s="189">
        <f t="shared" si="0"/>
        <v>50999444</v>
      </c>
    </row>
    <row r="6" spans="1:19" s="10" customFormat="1" ht="22.5" x14ac:dyDescent="0.2">
      <c r="A6" s="190" t="s">
        <v>1819</v>
      </c>
      <c r="B6" s="190" t="s">
        <v>1820</v>
      </c>
      <c r="C6" s="190" t="s">
        <v>2077</v>
      </c>
      <c r="D6" s="190" t="s">
        <v>2</v>
      </c>
      <c r="E6" s="188" t="s">
        <v>1613</v>
      </c>
      <c r="F6" s="188" t="s">
        <v>1630</v>
      </c>
      <c r="G6" s="188" t="s">
        <v>1631</v>
      </c>
      <c r="H6" s="188" t="s">
        <v>1632</v>
      </c>
      <c r="I6" s="188" t="s">
        <v>1633</v>
      </c>
      <c r="J6" s="188" t="s">
        <v>1634</v>
      </c>
      <c r="K6" s="188" t="s">
        <v>1635</v>
      </c>
      <c r="L6" s="188" t="s">
        <v>1636</v>
      </c>
      <c r="M6" s="187" t="s">
        <v>1637</v>
      </c>
      <c r="N6" s="187" t="s">
        <v>1638</v>
      </c>
      <c r="O6" s="187" t="s">
        <v>1639</v>
      </c>
      <c r="P6" s="187" t="s">
        <v>1640</v>
      </c>
      <c r="Q6" s="187" t="s">
        <v>1836</v>
      </c>
      <c r="R6" s="187" t="s">
        <v>1818</v>
      </c>
      <c r="S6" s="20"/>
    </row>
    <row r="7" spans="1:19" s="20" customFormat="1" x14ac:dyDescent="0.2">
      <c r="A7" s="123" t="str">
        <f>+CONCATENATE(B7,C7)</f>
        <v>0001-PI 22.6.6.1.3.99</v>
      </c>
      <c r="B7" s="191" t="s">
        <v>9</v>
      </c>
      <c r="C7" s="191" t="s">
        <v>1236</v>
      </c>
      <c r="D7" s="248" t="s">
        <v>1237</v>
      </c>
      <c r="E7" s="253">
        <v>0</v>
      </c>
      <c r="F7" s="253">
        <v>0</v>
      </c>
      <c r="G7" s="253">
        <v>0</v>
      </c>
      <c r="H7" s="253">
        <v>0</v>
      </c>
      <c r="I7" s="253">
        <v>3363.5</v>
      </c>
      <c r="J7" s="253">
        <v>0</v>
      </c>
      <c r="K7" s="253">
        <v>0</v>
      </c>
      <c r="L7" s="253">
        <v>0</v>
      </c>
      <c r="M7" s="249">
        <v>0</v>
      </c>
      <c r="N7" s="249">
        <v>0</v>
      </c>
      <c r="O7" s="249">
        <v>0</v>
      </c>
      <c r="P7" s="249">
        <v>236.5</v>
      </c>
      <c r="Q7" s="249"/>
      <c r="R7" s="255">
        <f>+SUM(E7:P7)</f>
        <v>3600</v>
      </c>
    </row>
    <row r="8" spans="1:19" s="20" customFormat="1" x14ac:dyDescent="0.2">
      <c r="A8" s="123" t="str">
        <f t="shared" ref="A8:A71" si="1">+CONCATENATE(B8,C8)</f>
        <v>0001-PI 22.6.7.1.4.3</v>
      </c>
      <c r="B8" s="191" t="s">
        <v>9</v>
      </c>
      <c r="C8" s="191" t="s">
        <v>1259</v>
      </c>
      <c r="D8" s="248" t="s">
        <v>1260</v>
      </c>
      <c r="E8" s="253">
        <v>254997.95</v>
      </c>
      <c r="F8" s="253">
        <v>131876.66</v>
      </c>
      <c r="G8" s="253">
        <v>67856.66</v>
      </c>
      <c r="H8" s="253">
        <v>86660.739999999991</v>
      </c>
      <c r="I8" s="253">
        <v>27000</v>
      </c>
      <c r="J8" s="253">
        <v>53750</v>
      </c>
      <c r="K8" s="253">
        <v>78142</v>
      </c>
      <c r="L8" s="253">
        <v>106908.1</v>
      </c>
      <c r="M8" s="249">
        <v>92494.61</v>
      </c>
      <c r="N8" s="249">
        <v>160371.07</v>
      </c>
      <c r="O8" s="249">
        <v>99488.56</v>
      </c>
      <c r="P8" s="249">
        <v>3839466.6500000004</v>
      </c>
      <c r="Q8" s="249"/>
      <c r="R8" s="255">
        <f t="shared" ref="R8:R71" si="2">+SUM(E8:P8)</f>
        <v>4999013</v>
      </c>
    </row>
    <row r="9" spans="1:19" s="20" customFormat="1" x14ac:dyDescent="0.2">
      <c r="A9" s="123" t="str">
        <f t="shared" si="1"/>
        <v>0001-PI 22.6.7.1.6.3</v>
      </c>
      <c r="B9" s="191" t="s">
        <v>9</v>
      </c>
      <c r="C9" s="191" t="s">
        <v>1271</v>
      </c>
      <c r="D9" s="248" t="s">
        <v>1272</v>
      </c>
      <c r="E9" s="253">
        <v>0</v>
      </c>
      <c r="F9" s="253">
        <v>28030.89</v>
      </c>
      <c r="G9" s="253">
        <v>16153.61</v>
      </c>
      <c r="H9" s="253">
        <v>0</v>
      </c>
      <c r="I9" s="253">
        <v>29814.62</v>
      </c>
      <c r="J9" s="253">
        <v>23756.76</v>
      </c>
      <c r="K9" s="253">
        <v>19738.189999999999</v>
      </c>
      <c r="L9" s="253">
        <v>0</v>
      </c>
      <c r="M9" s="249">
        <v>38732.160000000003</v>
      </c>
      <c r="N9" s="249">
        <v>0</v>
      </c>
      <c r="O9" s="249">
        <v>62927.88</v>
      </c>
      <c r="P9" s="249">
        <v>277099.89</v>
      </c>
      <c r="Q9" s="249"/>
      <c r="R9" s="255">
        <f t="shared" si="2"/>
        <v>496254</v>
      </c>
    </row>
    <row r="10" spans="1:19" s="20" customFormat="1" x14ac:dyDescent="0.2">
      <c r="A10" s="123" t="str">
        <f t="shared" si="1"/>
        <v>0001-PI 22.6.8.1.3.1</v>
      </c>
      <c r="B10" s="191" t="s">
        <v>9</v>
      </c>
      <c r="C10" s="191" t="s">
        <v>1278</v>
      </c>
      <c r="D10" s="248" t="s">
        <v>1279</v>
      </c>
      <c r="E10" s="253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49">
        <v>0</v>
      </c>
      <c r="N10" s="249">
        <v>0</v>
      </c>
      <c r="O10" s="249">
        <v>0</v>
      </c>
      <c r="P10" s="249">
        <v>0</v>
      </c>
      <c r="Q10" s="249"/>
      <c r="R10" s="255">
        <f t="shared" si="2"/>
        <v>0</v>
      </c>
    </row>
    <row r="11" spans="1:19" s="20" customFormat="1" x14ac:dyDescent="0.2">
      <c r="A11" s="123" t="str">
        <f t="shared" si="1"/>
        <v>0001-PI 22.6.8.1.4.3</v>
      </c>
      <c r="B11" s="192" t="s">
        <v>9</v>
      </c>
      <c r="C11" s="191" t="s">
        <v>1284</v>
      </c>
      <c r="D11" s="248" t="s">
        <v>1285</v>
      </c>
      <c r="E11" s="253">
        <v>67192.17</v>
      </c>
      <c r="F11" s="253">
        <v>127059.87999999999</v>
      </c>
      <c r="G11" s="253">
        <v>83546.260000000009</v>
      </c>
      <c r="H11" s="253">
        <v>111408.36</v>
      </c>
      <c r="I11" s="253">
        <v>110628.44</v>
      </c>
      <c r="J11" s="253">
        <v>115516.72000000002</v>
      </c>
      <c r="K11" s="253">
        <v>95166.959999999992</v>
      </c>
      <c r="L11" s="253">
        <v>107019.55999999998</v>
      </c>
      <c r="M11" s="249">
        <v>103165.23</v>
      </c>
      <c r="N11" s="249">
        <v>91178.61</v>
      </c>
      <c r="O11" s="249">
        <v>78412.22</v>
      </c>
      <c r="P11" s="249">
        <v>335246.58999999997</v>
      </c>
      <c r="Q11" s="249"/>
      <c r="R11" s="255">
        <f t="shared" si="2"/>
        <v>1425541</v>
      </c>
    </row>
    <row r="12" spans="1:19" s="20" customFormat="1" x14ac:dyDescent="0.2">
      <c r="A12" s="123" t="str">
        <f t="shared" si="1"/>
        <v>0002-DCEME2.1.1.1.1.8</v>
      </c>
      <c r="B12" s="191" t="s">
        <v>1522</v>
      </c>
      <c r="C12" s="191" t="s">
        <v>71</v>
      </c>
      <c r="D12" s="123" t="s">
        <v>72</v>
      </c>
      <c r="E12" s="254">
        <v>11847.86</v>
      </c>
      <c r="F12" s="254">
        <v>0</v>
      </c>
      <c r="G12" s="254">
        <v>16212.85</v>
      </c>
      <c r="H12" s="254">
        <v>18707.14</v>
      </c>
      <c r="I12" s="254">
        <v>18707.14</v>
      </c>
      <c r="J12" s="254">
        <v>16836.43</v>
      </c>
      <c r="K12" s="254">
        <v>5612.14</v>
      </c>
      <c r="L12" s="254">
        <v>0</v>
      </c>
      <c r="M12" s="88">
        <v>18707.14</v>
      </c>
      <c r="N12" s="88">
        <v>18707.14</v>
      </c>
      <c r="O12" s="88">
        <v>18707.14</v>
      </c>
      <c r="P12" s="88">
        <v>80441.02</v>
      </c>
      <c r="Q12" s="88">
        <v>61733.880000000005</v>
      </c>
      <c r="R12" s="255">
        <f t="shared" si="2"/>
        <v>224486</v>
      </c>
    </row>
    <row r="13" spans="1:19" s="20" customFormat="1" x14ac:dyDescent="0.2">
      <c r="A13" s="123" t="str">
        <f t="shared" si="1"/>
        <v>0002-DCEME2.1.1.13.1.1</v>
      </c>
      <c r="B13" s="191" t="s">
        <v>1522</v>
      </c>
      <c r="C13" s="191" t="s">
        <v>115</v>
      </c>
      <c r="D13" s="123" t="s">
        <v>116</v>
      </c>
      <c r="E13" s="254">
        <v>348833.71</v>
      </c>
      <c r="F13" s="254">
        <v>350127.14</v>
      </c>
      <c r="G13" s="254">
        <v>339072.95000000007</v>
      </c>
      <c r="H13" s="254">
        <v>334006.20000000007</v>
      </c>
      <c r="I13" s="254">
        <v>387554.8000000001</v>
      </c>
      <c r="J13" s="254">
        <v>367685.22000000003</v>
      </c>
      <c r="K13" s="254">
        <v>359837.05</v>
      </c>
      <c r="L13" s="254">
        <v>359308.25999999995</v>
      </c>
      <c r="M13" s="88">
        <v>366209.50000000006</v>
      </c>
      <c r="N13" s="88">
        <v>378473.69000000006</v>
      </c>
      <c r="O13" s="88">
        <v>401002.07000000007</v>
      </c>
      <c r="P13" s="88">
        <v>1111540.4099999992</v>
      </c>
      <c r="Q13" s="88">
        <v>701274.15</v>
      </c>
      <c r="R13" s="255">
        <f t="shared" si="2"/>
        <v>5103650.9999999991</v>
      </c>
    </row>
    <row r="14" spans="1:19" s="20" customFormat="1" x14ac:dyDescent="0.2">
      <c r="A14" s="123" t="str">
        <f t="shared" si="1"/>
        <v>0002-DCEME2.1.1.13.1.2</v>
      </c>
      <c r="B14" s="191" t="s">
        <v>1522</v>
      </c>
      <c r="C14" s="191" t="s">
        <v>120</v>
      </c>
      <c r="D14" s="123" t="s">
        <v>121</v>
      </c>
      <c r="E14" s="254">
        <v>196038.87999999998</v>
      </c>
      <c r="F14" s="254">
        <v>122929.97</v>
      </c>
      <c r="G14" s="254">
        <v>121293.23000000001</v>
      </c>
      <c r="H14" s="254">
        <v>120868.23</v>
      </c>
      <c r="I14" s="254">
        <v>144928.38</v>
      </c>
      <c r="J14" s="254">
        <v>143837.88</v>
      </c>
      <c r="K14" s="254">
        <v>143187.79</v>
      </c>
      <c r="L14" s="254">
        <v>143305.07999999999</v>
      </c>
      <c r="M14" s="88">
        <v>146783.80000000002</v>
      </c>
      <c r="N14" s="88">
        <v>146783.80000000002</v>
      </c>
      <c r="O14" s="88">
        <v>146783.80000000002</v>
      </c>
      <c r="P14" s="88">
        <v>1162151.1600000004</v>
      </c>
      <c r="Q14" s="88">
        <v>1015367.3600000002</v>
      </c>
      <c r="R14" s="255">
        <f t="shared" si="2"/>
        <v>2738892.0000000005</v>
      </c>
    </row>
    <row r="15" spans="1:19" s="20" customFormat="1" x14ac:dyDescent="0.2">
      <c r="A15" s="123" t="str">
        <f t="shared" si="1"/>
        <v>0002-DCEME2.1.1.9.1.2</v>
      </c>
      <c r="B15" s="191" t="s">
        <v>1522</v>
      </c>
      <c r="C15" s="191" t="s">
        <v>226</v>
      </c>
      <c r="D15" s="123" t="s">
        <v>227</v>
      </c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254">
        <v>11328.21</v>
      </c>
      <c r="L15" s="254">
        <v>0</v>
      </c>
      <c r="M15" s="88">
        <v>0</v>
      </c>
      <c r="N15" s="88">
        <v>0</v>
      </c>
      <c r="O15" s="88">
        <v>0</v>
      </c>
      <c r="P15" s="88">
        <v>26086.79</v>
      </c>
      <c r="Q15" s="88">
        <v>7379.6500000000015</v>
      </c>
      <c r="R15" s="255">
        <f t="shared" si="2"/>
        <v>37415</v>
      </c>
    </row>
    <row r="16" spans="1:19" s="20" customFormat="1" x14ac:dyDescent="0.2">
      <c r="A16" s="123" t="str">
        <f t="shared" si="1"/>
        <v>0002-DCEME2.1.1.9.1.4</v>
      </c>
      <c r="B16" s="191" t="s">
        <v>1522</v>
      </c>
      <c r="C16" s="191" t="s">
        <v>230</v>
      </c>
      <c r="D16" s="123" t="s">
        <v>231</v>
      </c>
      <c r="E16" s="254">
        <v>0</v>
      </c>
      <c r="F16" s="254">
        <v>0</v>
      </c>
      <c r="G16" s="254">
        <v>0</v>
      </c>
      <c r="H16" s="254">
        <v>0</v>
      </c>
      <c r="I16" s="254">
        <v>0</v>
      </c>
      <c r="J16" s="254">
        <v>0</v>
      </c>
      <c r="K16" s="254">
        <v>21000</v>
      </c>
      <c r="L16" s="254">
        <v>0</v>
      </c>
      <c r="M16" s="88">
        <v>0</v>
      </c>
      <c r="N16" s="88">
        <v>0</v>
      </c>
      <c r="O16" s="88">
        <v>0</v>
      </c>
      <c r="P16" s="88">
        <v>36600</v>
      </c>
      <c r="Q16" s="88">
        <v>14400</v>
      </c>
      <c r="R16" s="255">
        <f t="shared" si="2"/>
        <v>57600</v>
      </c>
    </row>
    <row r="17" spans="1:18" s="20" customFormat="1" x14ac:dyDescent="0.2">
      <c r="A17" s="123" t="str">
        <f t="shared" si="1"/>
        <v>0002-DCEME2.1.3.1.1.13</v>
      </c>
      <c r="B17" s="191" t="s">
        <v>1522</v>
      </c>
      <c r="C17" s="191" t="s">
        <v>272</v>
      </c>
      <c r="D17" s="123" t="s">
        <v>273</v>
      </c>
      <c r="E17" s="254">
        <v>1066.31</v>
      </c>
      <c r="F17" s="254">
        <v>0</v>
      </c>
      <c r="G17" s="254">
        <v>1459.16</v>
      </c>
      <c r="H17" s="254">
        <v>2132.61</v>
      </c>
      <c r="I17" s="254">
        <v>1683.64</v>
      </c>
      <c r="J17" s="254">
        <v>1515.28</v>
      </c>
      <c r="K17" s="254">
        <v>944.71</v>
      </c>
      <c r="L17" s="254">
        <v>0</v>
      </c>
      <c r="M17" s="88">
        <v>1683.64</v>
      </c>
      <c r="N17" s="88">
        <v>1683.64</v>
      </c>
      <c r="O17" s="88">
        <v>1683.64</v>
      </c>
      <c r="P17" s="88">
        <v>6351.37</v>
      </c>
      <c r="Q17" s="88">
        <v>4667.7299999999996</v>
      </c>
      <c r="R17" s="255">
        <f t="shared" si="2"/>
        <v>20203.999999999996</v>
      </c>
    </row>
    <row r="18" spans="1:18" s="20" customFormat="1" x14ac:dyDescent="0.2">
      <c r="A18" s="123" t="str">
        <f t="shared" si="1"/>
        <v>0002-DCEME2.1.3.1.1.15</v>
      </c>
      <c r="B18" s="191" t="s">
        <v>1522</v>
      </c>
      <c r="C18" s="191" t="s">
        <v>276</v>
      </c>
      <c r="D18" s="123" t="s">
        <v>277</v>
      </c>
      <c r="E18" s="254">
        <v>17058.970000000016</v>
      </c>
      <c r="F18" s="254">
        <v>14276.350000000011</v>
      </c>
      <c r="G18" s="254">
        <v>13867.520000000011</v>
      </c>
      <c r="H18" s="254">
        <v>16229.170000000013</v>
      </c>
      <c r="I18" s="254">
        <v>15817.640000000014</v>
      </c>
      <c r="J18" s="254">
        <v>15438.450000000013</v>
      </c>
      <c r="K18" s="254">
        <v>14950.920000000013</v>
      </c>
      <c r="L18" s="254">
        <v>14950.920000000013</v>
      </c>
      <c r="M18" s="88">
        <v>15167.600000000013</v>
      </c>
      <c r="N18" s="88">
        <v>15384.280000000013</v>
      </c>
      <c r="O18" s="88">
        <v>15817.640000000014</v>
      </c>
      <c r="P18" s="88">
        <v>64189.540000000045</v>
      </c>
      <c r="Q18" s="88">
        <v>48155.220000000008</v>
      </c>
      <c r="R18" s="255">
        <f t="shared" si="2"/>
        <v>233149.00000000017</v>
      </c>
    </row>
    <row r="19" spans="1:18" s="20" customFormat="1" x14ac:dyDescent="0.2">
      <c r="A19" s="123" t="str">
        <f t="shared" si="1"/>
        <v>0002-DCEME2.1.4.1.1.1</v>
      </c>
      <c r="B19" s="191" t="s">
        <v>1522</v>
      </c>
      <c r="C19" s="191" t="s">
        <v>288</v>
      </c>
      <c r="D19" s="123" t="s">
        <v>289</v>
      </c>
      <c r="E19" s="254">
        <v>0</v>
      </c>
      <c r="F19" s="254">
        <v>0</v>
      </c>
      <c r="G19" s="254">
        <v>0</v>
      </c>
      <c r="H19" s="254">
        <v>3936.19</v>
      </c>
      <c r="I19" s="254">
        <v>2678.8</v>
      </c>
      <c r="J19" s="254">
        <v>0</v>
      </c>
      <c r="K19" s="254">
        <v>1525.61</v>
      </c>
      <c r="L19" s="254">
        <v>0</v>
      </c>
      <c r="M19" s="88">
        <v>0</v>
      </c>
      <c r="N19" s="88">
        <v>0</v>
      </c>
      <c r="O19" s="88">
        <v>8164.4</v>
      </c>
      <c r="P19" s="88"/>
      <c r="Q19" s="88">
        <v>0</v>
      </c>
      <c r="R19" s="255">
        <f t="shared" si="2"/>
        <v>16305</v>
      </c>
    </row>
    <row r="20" spans="1:18" s="20" customFormat="1" x14ac:dyDescent="0.2">
      <c r="A20" s="123" t="str">
        <f t="shared" si="1"/>
        <v>0002-DCEME2.1.4.1.1.6</v>
      </c>
      <c r="B20" s="191" t="s">
        <v>1522</v>
      </c>
      <c r="C20" s="191" t="s">
        <v>300</v>
      </c>
      <c r="D20" s="123" t="s">
        <v>301</v>
      </c>
      <c r="E20" s="254">
        <v>0</v>
      </c>
      <c r="F20" s="254">
        <v>0</v>
      </c>
      <c r="G20" s="254">
        <v>0</v>
      </c>
      <c r="H20" s="254">
        <v>4988.55</v>
      </c>
      <c r="I20" s="254">
        <v>0</v>
      </c>
      <c r="J20" s="254">
        <v>0</v>
      </c>
      <c r="K20" s="254">
        <v>4884.63</v>
      </c>
      <c r="L20" s="254">
        <v>0</v>
      </c>
      <c r="M20" s="88">
        <v>1455.37</v>
      </c>
      <c r="N20" s="88">
        <v>0</v>
      </c>
      <c r="O20" s="88">
        <v>0</v>
      </c>
      <c r="P20" s="88">
        <v>0.45</v>
      </c>
      <c r="Q20" s="88">
        <v>0.45</v>
      </c>
      <c r="R20" s="255">
        <f t="shared" si="2"/>
        <v>11329</v>
      </c>
    </row>
    <row r="21" spans="1:18" s="20" customFormat="1" x14ac:dyDescent="0.2">
      <c r="A21" s="123" t="str">
        <f t="shared" si="1"/>
        <v>0002-DCEME2.1.4.1.1.7</v>
      </c>
      <c r="B21" s="191" t="s">
        <v>1522</v>
      </c>
      <c r="C21" s="191" t="s">
        <v>302</v>
      </c>
      <c r="D21" s="123" t="s">
        <v>1835</v>
      </c>
      <c r="E21" s="254">
        <v>0</v>
      </c>
      <c r="F21" s="254">
        <v>0</v>
      </c>
      <c r="G21" s="254">
        <v>0</v>
      </c>
      <c r="H21" s="254">
        <v>42402.02</v>
      </c>
      <c r="I21" s="254">
        <v>350.86</v>
      </c>
      <c r="J21" s="254">
        <v>0</v>
      </c>
      <c r="K21" s="254">
        <v>0</v>
      </c>
      <c r="L21" s="254">
        <v>0</v>
      </c>
      <c r="M21" s="88">
        <v>0</v>
      </c>
      <c r="N21" s="88">
        <v>0</v>
      </c>
      <c r="O21" s="88">
        <v>0</v>
      </c>
      <c r="P21" s="88">
        <v>9.1199999999999992</v>
      </c>
      <c r="Q21" s="88">
        <v>9.1199999999999992</v>
      </c>
      <c r="R21" s="255">
        <f t="shared" si="2"/>
        <v>42762</v>
      </c>
    </row>
    <row r="22" spans="1:18" s="20" customFormat="1" x14ac:dyDescent="0.2">
      <c r="A22" s="123" t="str">
        <f t="shared" si="1"/>
        <v>0002-DCEME2.3.1.99.1.3</v>
      </c>
      <c r="B22" s="191" t="s">
        <v>1522</v>
      </c>
      <c r="C22" s="191" t="s">
        <v>521</v>
      </c>
      <c r="D22" s="123" t="s">
        <v>522</v>
      </c>
      <c r="E22" s="254">
        <v>0</v>
      </c>
      <c r="F22" s="254">
        <v>0</v>
      </c>
      <c r="G22" s="254">
        <v>0</v>
      </c>
      <c r="H22" s="254">
        <v>0</v>
      </c>
      <c r="I22" s="254">
        <v>0</v>
      </c>
      <c r="J22" s="254">
        <v>0</v>
      </c>
      <c r="K22" s="254">
        <v>0</v>
      </c>
      <c r="L22" s="254">
        <v>0</v>
      </c>
      <c r="M22" s="88">
        <v>0</v>
      </c>
      <c r="N22" s="88">
        <v>0</v>
      </c>
      <c r="O22" s="88">
        <v>0</v>
      </c>
      <c r="P22" s="88">
        <v>4615</v>
      </c>
      <c r="Q22" s="88">
        <v>4615</v>
      </c>
      <c r="R22" s="255">
        <f t="shared" si="2"/>
        <v>4615</v>
      </c>
    </row>
    <row r="23" spans="1:18" s="20" customFormat="1" x14ac:dyDescent="0.2">
      <c r="A23" s="123" t="str">
        <f t="shared" si="1"/>
        <v>0002-DCEME2.3.2.1.2.1</v>
      </c>
      <c r="B23" s="191" t="s">
        <v>1522</v>
      </c>
      <c r="C23" s="191" t="s">
        <v>541</v>
      </c>
      <c r="D23" s="123" t="s">
        <v>542</v>
      </c>
      <c r="E23" s="254">
        <v>0</v>
      </c>
      <c r="F23" s="254">
        <v>0</v>
      </c>
      <c r="G23" s="254">
        <v>0</v>
      </c>
      <c r="H23" s="254">
        <v>0</v>
      </c>
      <c r="I23" s="254">
        <v>1879.44</v>
      </c>
      <c r="J23" s="254">
        <v>0</v>
      </c>
      <c r="K23" s="254">
        <v>100</v>
      </c>
      <c r="L23" s="254">
        <v>134</v>
      </c>
      <c r="M23" s="88">
        <v>2000</v>
      </c>
      <c r="N23" s="88">
        <v>6000</v>
      </c>
      <c r="O23" s="88">
        <v>6000</v>
      </c>
      <c r="P23" s="88">
        <v>21706.560000000001</v>
      </c>
      <c r="Q23" s="88">
        <v>15706.56</v>
      </c>
      <c r="R23" s="255">
        <f t="shared" si="2"/>
        <v>37820</v>
      </c>
    </row>
    <row r="24" spans="1:18" s="20" customFormat="1" x14ac:dyDescent="0.2">
      <c r="A24" s="123" t="str">
        <f t="shared" si="1"/>
        <v>0002-DCEME2.3.2.1.2.2</v>
      </c>
      <c r="B24" s="191" t="s">
        <v>1522</v>
      </c>
      <c r="C24" s="191" t="s">
        <v>543</v>
      </c>
      <c r="D24" s="123" t="s">
        <v>544</v>
      </c>
      <c r="E24" s="254">
        <v>0</v>
      </c>
      <c r="F24" s="254">
        <v>0</v>
      </c>
      <c r="G24" s="254">
        <v>0</v>
      </c>
      <c r="H24" s="254">
        <v>3200</v>
      </c>
      <c r="I24" s="254">
        <v>-706.1</v>
      </c>
      <c r="J24" s="254">
        <v>0</v>
      </c>
      <c r="K24" s="254">
        <v>640</v>
      </c>
      <c r="L24" s="254">
        <v>3631.8</v>
      </c>
      <c r="M24" s="88">
        <v>1280</v>
      </c>
      <c r="N24" s="88">
        <v>3840</v>
      </c>
      <c r="O24" s="88">
        <v>3840</v>
      </c>
      <c r="P24" s="88">
        <v>16454.3</v>
      </c>
      <c r="Q24" s="88">
        <v>12614.3</v>
      </c>
      <c r="R24" s="255">
        <f t="shared" si="2"/>
        <v>32180</v>
      </c>
    </row>
    <row r="25" spans="1:18" s="20" customFormat="1" x14ac:dyDescent="0.2">
      <c r="A25" s="123" t="str">
        <f t="shared" si="1"/>
        <v>0002-DCEME2.3.2.7.10.1</v>
      </c>
      <c r="B25" s="191" t="s">
        <v>1522</v>
      </c>
      <c r="C25" s="191" t="s">
        <v>667</v>
      </c>
      <c r="D25" s="123" t="s">
        <v>668</v>
      </c>
      <c r="E25" s="254">
        <v>0</v>
      </c>
      <c r="F25" s="254">
        <v>0</v>
      </c>
      <c r="G25" s="254">
        <v>0</v>
      </c>
      <c r="H25" s="254">
        <v>0</v>
      </c>
      <c r="I25" s="254">
        <v>0</v>
      </c>
      <c r="J25" s="254">
        <v>0</v>
      </c>
      <c r="K25" s="254">
        <v>0</v>
      </c>
      <c r="L25" s="254">
        <v>0</v>
      </c>
      <c r="M25" s="88">
        <v>0</v>
      </c>
      <c r="N25" s="88">
        <v>0</v>
      </c>
      <c r="O25" s="88">
        <v>0</v>
      </c>
      <c r="P25" s="88">
        <v>1500</v>
      </c>
      <c r="Q25" s="88">
        <v>1500</v>
      </c>
      <c r="R25" s="255">
        <f t="shared" si="2"/>
        <v>1500</v>
      </c>
    </row>
    <row r="26" spans="1:18" s="20" customFormat="1" x14ac:dyDescent="0.2">
      <c r="A26" s="123" t="str">
        <f t="shared" si="1"/>
        <v>0002-DCEME2.3.2.7.10.99</v>
      </c>
      <c r="B26" s="191" t="s">
        <v>1522</v>
      </c>
      <c r="C26" s="191" t="s">
        <v>672</v>
      </c>
      <c r="D26" s="123" t="s">
        <v>673</v>
      </c>
      <c r="E26" s="254">
        <v>0</v>
      </c>
      <c r="F26" s="254">
        <v>0</v>
      </c>
      <c r="G26" s="254">
        <v>0</v>
      </c>
      <c r="H26" s="254">
        <v>0</v>
      </c>
      <c r="I26" s="254">
        <v>0</v>
      </c>
      <c r="J26" s="254">
        <v>0</v>
      </c>
      <c r="K26" s="254">
        <v>0</v>
      </c>
      <c r="L26" s="254">
        <v>0</v>
      </c>
      <c r="M26" s="88">
        <v>0</v>
      </c>
      <c r="N26" s="88">
        <v>0</v>
      </c>
      <c r="O26" s="88">
        <v>0</v>
      </c>
      <c r="P26" s="88">
        <v>142600</v>
      </c>
      <c r="Q26" s="88">
        <v>142600</v>
      </c>
      <c r="R26" s="255">
        <f t="shared" si="2"/>
        <v>142600</v>
      </c>
    </row>
    <row r="27" spans="1:18" s="20" customFormat="1" x14ac:dyDescent="0.2">
      <c r="A27" s="123" t="str">
        <f t="shared" si="1"/>
        <v>0002-DCEME2.3.2.9.1.1</v>
      </c>
      <c r="B27" s="191" t="s">
        <v>1522</v>
      </c>
      <c r="C27" s="191" t="s">
        <v>774</v>
      </c>
      <c r="D27" s="123" t="s">
        <v>775</v>
      </c>
      <c r="E27" s="254">
        <v>35000</v>
      </c>
      <c r="F27" s="254">
        <v>13000</v>
      </c>
      <c r="G27" s="254">
        <v>0</v>
      </c>
      <c r="H27" s="254">
        <v>28240</v>
      </c>
      <c r="I27" s="254">
        <v>19880</v>
      </c>
      <c r="J27" s="254">
        <v>0</v>
      </c>
      <c r="K27" s="254">
        <v>41880</v>
      </c>
      <c r="L27" s="254">
        <v>35000</v>
      </c>
      <c r="M27" s="88">
        <v>47000</v>
      </c>
      <c r="N27" s="88">
        <v>71000</v>
      </c>
      <c r="O27" s="88">
        <v>51000</v>
      </c>
      <c r="P27" s="88">
        <v>276880</v>
      </c>
      <c r="Q27" s="88">
        <v>142880</v>
      </c>
      <c r="R27" s="255">
        <f t="shared" si="2"/>
        <v>618880</v>
      </c>
    </row>
    <row r="28" spans="1:18" s="20" customFormat="1" x14ac:dyDescent="0.2">
      <c r="A28" s="123" t="str">
        <f t="shared" si="1"/>
        <v>0003-DE2.1.1.1.1.8</v>
      </c>
      <c r="B28" s="191" t="s">
        <v>1531</v>
      </c>
      <c r="C28" s="191" t="s">
        <v>71</v>
      </c>
      <c r="D28" s="123" t="s">
        <v>72</v>
      </c>
      <c r="E28" s="254">
        <v>18707.14</v>
      </c>
      <c r="F28" s="254">
        <v>18707.14</v>
      </c>
      <c r="G28" s="254">
        <v>18707.14</v>
      </c>
      <c r="H28" s="254">
        <v>18707.14</v>
      </c>
      <c r="I28" s="254">
        <v>18707.14</v>
      </c>
      <c r="J28" s="254">
        <v>18707.14</v>
      </c>
      <c r="K28" s="254">
        <v>18707.14</v>
      </c>
      <c r="L28" s="254">
        <v>18707.14</v>
      </c>
      <c r="M28" s="88">
        <v>18707.140000000003</v>
      </c>
      <c r="N28" s="88">
        <v>18707.140000000007</v>
      </c>
      <c r="O28" s="88">
        <v>18707.14</v>
      </c>
      <c r="P28" s="88">
        <v>18707.46</v>
      </c>
      <c r="Q28" s="88">
        <v>0.31999999999970896</v>
      </c>
      <c r="R28" s="255">
        <f t="shared" si="2"/>
        <v>224486.00000000003</v>
      </c>
    </row>
    <row r="29" spans="1:18" s="20" customFormat="1" x14ac:dyDescent="0.2">
      <c r="A29" s="123" t="str">
        <f t="shared" si="1"/>
        <v>0003-DE2.1.1.13.1.1</v>
      </c>
      <c r="B29" s="191" t="s">
        <v>1531</v>
      </c>
      <c r="C29" s="191" t="s">
        <v>115</v>
      </c>
      <c r="D29" s="123" t="s">
        <v>116</v>
      </c>
      <c r="E29" s="254">
        <v>325180.79000000004</v>
      </c>
      <c r="F29" s="254">
        <v>324026.19</v>
      </c>
      <c r="G29" s="254">
        <v>318877.61000000004</v>
      </c>
      <c r="H29" s="254">
        <v>312149.99000000005</v>
      </c>
      <c r="I29" s="254">
        <v>253182.32000000004</v>
      </c>
      <c r="J29" s="254">
        <v>254503.17</v>
      </c>
      <c r="K29" s="254">
        <v>240465.56000000003</v>
      </c>
      <c r="L29" s="254">
        <v>239443.03000000006</v>
      </c>
      <c r="M29" s="88">
        <v>250954.08000000005</v>
      </c>
      <c r="N29" s="88">
        <v>250954.08000000005</v>
      </c>
      <c r="O29" s="88">
        <v>250954.08000000005</v>
      </c>
      <c r="P29" s="88">
        <v>444496.10000000003</v>
      </c>
      <c r="Q29" s="88">
        <v>193329.26000000004</v>
      </c>
      <c r="R29" s="255">
        <f t="shared" si="2"/>
        <v>3465187.0000000005</v>
      </c>
    </row>
    <row r="30" spans="1:18" s="20" customFormat="1" x14ac:dyDescent="0.2">
      <c r="A30" s="123" t="str">
        <f t="shared" si="1"/>
        <v>0003-DE2.1.1.13.1.2</v>
      </c>
      <c r="B30" s="191" t="s">
        <v>1531</v>
      </c>
      <c r="C30" s="191" t="s">
        <v>120</v>
      </c>
      <c r="D30" s="123" t="s">
        <v>121</v>
      </c>
      <c r="E30" s="254">
        <v>167136.56</v>
      </c>
      <c r="F30" s="254">
        <v>121379.3</v>
      </c>
      <c r="G30" s="254">
        <v>111854.76</v>
      </c>
      <c r="H30" s="254">
        <v>101024.70999999999</v>
      </c>
      <c r="I30" s="254">
        <v>80594.31</v>
      </c>
      <c r="J30" s="254">
        <v>80477.47</v>
      </c>
      <c r="K30" s="254">
        <v>89231.59</v>
      </c>
      <c r="L30" s="254">
        <v>92264.67</v>
      </c>
      <c r="M30" s="88">
        <v>111263.52000000002</v>
      </c>
      <c r="N30" s="88">
        <v>111263.52000000002</v>
      </c>
      <c r="O30" s="88">
        <v>111263.52000000002</v>
      </c>
      <c r="P30" s="88">
        <v>1713314.0700000003</v>
      </c>
      <c r="Q30" s="88">
        <v>1601794.2300000007</v>
      </c>
      <c r="R30" s="255">
        <f t="shared" si="2"/>
        <v>2891068</v>
      </c>
    </row>
    <row r="31" spans="1:18" s="20" customFormat="1" x14ac:dyDescent="0.2">
      <c r="A31" s="123" t="str">
        <f t="shared" si="1"/>
        <v>0003-DE2.1.1.9.1.2</v>
      </c>
      <c r="B31" s="191" t="s">
        <v>1531</v>
      </c>
      <c r="C31" s="191" t="s">
        <v>226</v>
      </c>
      <c r="D31" s="123" t="s">
        <v>227</v>
      </c>
      <c r="E31" s="254">
        <v>0</v>
      </c>
      <c r="F31" s="254">
        <v>0</v>
      </c>
      <c r="G31" s="254">
        <v>0</v>
      </c>
      <c r="H31" s="254">
        <v>0</v>
      </c>
      <c r="I31" s="254">
        <v>0</v>
      </c>
      <c r="J31" s="254">
        <v>0</v>
      </c>
      <c r="K31" s="254">
        <v>18707.14</v>
      </c>
      <c r="L31" s="254">
        <v>0</v>
      </c>
      <c r="M31" s="88">
        <v>0</v>
      </c>
      <c r="N31" s="88">
        <v>0</v>
      </c>
      <c r="O31" s="88">
        <v>0</v>
      </c>
      <c r="P31" s="88">
        <v>18707.86</v>
      </c>
      <c r="Q31" s="88">
        <v>0.72000000000116415</v>
      </c>
      <c r="R31" s="255">
        <f t="shared" si="2"/>
        <v>37415</v>
      </c>
    </row>
    <row r="32" spans="1:18" s="20" customFormat="1" x14ac:dyDescent="0.2">
      <c r="A32" s="123" t="str">
        <f t="shared" si="1"/>
        <v>0003-DE2.1.1.9.1.4</v>
      </c>
      <c r="B32" s="191" t="s">
        <v>1531</v>
      </c>
      <c r="C32" s="191" t="s">
        <v>230</v>
      </c>
      <c r="D32" s="123" t="s">
        <v>231</v>
      </c>
      <c r="E32" s="254">
        <v>0</v>
      </c>
      <c r="F32" s="254">
        <v>0</v>
      </c>
      <c r="G32" s="254">
        <v>0</v>
      </c>
      <c r="H32" s="254">
        <v>0</v>
      </c>
      <c r="I32" s="254">
        <v>0</v>
      </c>
      <c r="J32" s="254">
        <v>0</v>
      </c>
      <c r="K32" s="254">
        <v>12600</v>
      </c>
      <c r="L32" s="254">
        <v>0</v>
      </c>
      <c r="M32" s="88">
        <v>0</v>
      </c>
      <c r="N32" s="88">
        <v>0</v>
      </c>
      <c r="O32" s="88">
        <v>0</v>
      </c>
      <c r="P32" s="88">
        <v>28800</v>
      </c>
      <c r="Q32" s="88">
        <v>15300</v>
      </c>
      <c r="R32" s="255">
        <f t="shared" si="2"/>
        <v>41400</v>
      </c>
    </row>
    <row r="33" spans="1:18" s="20" customFormat="1" x14ac:dyDescent="0.2">
      <c r="A33" s="123" t="str">
        <f t="shared" si="1"/>
        <v>0003-DE2.1.3.1.1.13</v>
      </c>
      <c r="B33" s="191" t="s">
        <v>1531</v>
      </c>
      <c r="C33" s="191" t="s">
        <v>272</v>
      </c>
      <c r="D33" s="123" t="s">
        <v>273</v>
      </c>
      <c r="E33" s="254">
        <v>1683.64</v>
      </c>
      <c r="F33" s="254">
        <v>1683.64</v>
      </c>
      <c r="G33" s="254">
        <v>1683.64</v>
      </c>
      <c r="H33" s="254">
        <v>1683.64</v>
      </c>
      <c r="I33" s="254">
        <v>1683.64</v>
      </c>
      <c r="J33" s="254">
        <v>1683.64</v>
      </c>
      <c r="K33" s="254">
        <v>1683.64</v>
      </c>
      <c r="L33" s="254">
        <v>1683.64</v>
      </c>
      <c r="M33" s="88">
        <v>1683.64</v>
      </c>
      <c r="N33" s="88">
        <v>1683.64</v>
      </c>
      <c r="O33" s="88">
        <v>1683.64</v>
      </c>
      <c r="P33" s="88">
        <v>1683.96</v>
      </c>
      <c r="Q33" s="88">
        <v>0.31999999999993634</v>
      </c>
      <c r="R33" s="255">
        <f t="shared" si="2"/>
        <v>20203.999999999996</v>
      </c>
    </row>
    <row r="34" spans="1:18" s="20" customFormat="1" x14ac:dyDescent="0.2">
      <c r="A34" s="123" t="str">
        <f t="shared" si="1"/>
        <v>0003-DE2.1.3.1.1.15</v>
      </c>
      <c r="B34" s="191" t="s">
        <v>1531</v>
      </c>
      <c r="C34" s="191" t="s">
        <v>276</v>
      </c>
      <c r="D34" s="123" t="s">
        <v>277</v>
      </c>
      <c r="E34" s="254">
        <v>13434.160000000011</v>
      </c>
      <c r="F34" s="254">
        <v>12350.760000000009</v>
      </c>
      <c r="G34" s="254">
        <v>11700.720000000008</v>
      </c>
      <c r="H34" s="254">
        <v>12281.250000000009</v>
      </c>
      <c r="I34" s="254">
        <v>9900.6700000000055</v>
      </c>
      <c r="J34" s="254">
        <v>9317.2400000000052</v>
      </c>
      <c r="K34" s="254">
        <v>9317.2400000000034</v>
      </c>
      <c r="L34" s="254">
        <v>9100.5600000000049</v>
      </c>
      <c r="M34" s="88">
        <v>9750.6000000000058</v>
      </c>
      <c r="N34" s="88">
        <v>9750.6000000000058</v>
      </c>
      <c r="O34" s="88">
        <v>9750.6000000000058</v>
      </c>
      <c r="P34" s="88">
        <v>40222.600000000006</v>
      </c>
      <c r="Q34" s="88">
        <v>30471.999999999996</v>
      </c>
      <c r="R34" s="255">
        <f t="shared" si="2"/>
        <v>156877.00000000009</v>
      </c>
    </row>
    <row r="35" spans="1:18" s="20" customFormat="1" x14ac:dyDescent="0.2">
      <c r="A35" s="123" t="str">
        <f t="shared" si="1"/>
        <v>0003-DE2.1.4.1.1.1</v>
      </c>
      <c r="B35" s="191" t="s">
        <v>1531</v>
      </c>
      <c r="C35" s="191" t="s">
        <v>288</v>
      </c>
      <c r="D35" s="123" t="s">
        <v>289</v>
      </c>
      <c r="E35" s="254"/>
      <c r="F35" s="254"/>
      <c r="G35" s="254"/>
      <c r="H35" s="254"/>
      <c r="I35" s="254">
        <v>6752.8</v>
      </c>
      <c r="J35" s="254">
        <v>0</v>
      </c>
      <c r="K35" s="254">
        <v>0</v>
      </c>
      <c r="L35" s="254"/>
      <c r="M35" s="88"/>
      <c r="N35" s="88"/>
      <c r="O35" s="88">
        <v>9353.57</v>
      </c>
      <c r="P35" s="88">
        <v>2601.63</v>
      </c>
      <c r="Q35" s="88">
        <v>2601.63</v>
      </c>
      <c r="R35" s="255">
        <f t="shared" si="2"/>
        <v>18708</v>
      </c>
    </row>
    <row r="36" spans="1:18" s="20" customFormat="1" x14ac:dyDescent="0.2">
      <c r="A36" s="123" t="str">
        <f t="shared" si="1"/>
        <v>0003-DE2.1.4.1.1.6</v>
      </c>
      <c r="B36" s="191" t="s">
        <v>1531</v>
      </c>
      <c r="C36" s="191" t="s">
        <v>300</v>
      </c>
      <c r="D36" s="123" t="s">
        <v>301</v>
      </c>
      <c r="E36" s="254">
        <v>0</v>
      </c>
      <c r="F36" s="254">
        <v>0</v>
      </c>
      <c r="G36" s="254">
        <v>0</v>
      </c>
      <c r="H36" s="254">
        <v>0</v>
      </c>
      <c r="I36" s="254">
        <v>0</v>
      </c>
      <c r="J36" s="254">
        <v>0</v>
      </c>
      <c r="K36" s="254">
        <v>0</v>
      </c>
      <c r="L36" s="254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255">
        <f t="shared" si="2"/>
        <v>0</v>
      </c>
    </row>
    <row r="37" spans="1:18" s="20" customFormat="1" x14ac:dyDescent="0.2">
      <c r="A37" s="123" t="str">
        <f t="shared" si="1"/>
        <v>0003-DE2.1.4.1.1.7</v>
      </c>
      <c r="B37" s="191" t="s">
        <v>1531</v>
      </c>
      <c r="C37" s="191" t="s">
        <v>302</v>
      </c>
      <c r="D37" s="123" t="s">
        <v>1835</v>
      </c>
      <c r="E37" s="254">
        <v>0</v>
      </c>
      <c r="F37" s="254">
        <v>0</v>
      </c>
      <c r="G37" s="254">
        <v>0</v>
      </c>
      <c r="H37" s="254">
        <v>20115.900000000001</v>
      </c>
      <c r="I37" s="254">
        <v>10886.749999999998</v>
      </c>
      <c r="J37" s="254">
        <v>0</v>
      </c>
      <c r="K37" s="254">
        <v>19639.400000000001</v>
      </c>
      <c r="L37" s="254">
        <v>0</v>
      </c>
      <c r="M37" s="88">
        <v>0</v>
      </c>
      <c r="N37" s="88">
        <v>0</v>
      </c>
      <c r="O37" s="88">
        <v>0</v>
      </c>
      <c r="P37" s="88">
        <v>3.9499999999996183</v>
      </c>
      <c r="Q37" s="88">
        <v>3.9499999999996183</v>
      </c>
      <c r="R37" s="255">
        <f t="shared" si="2"/>
        <v>50646</v>
      </c>
    </row>
    <row r="38" spans="1:18" s="20" customFormat="1" x14ac:dyDescent="0.2">
      <c r="A38" s="123" t="str">
        <f t="shared" si="1"/>
        <v>0003-DE2.3.1.99.1.3</v>
      </c>
      <c r="B38" s="191" t="s">
        <v>1531</v>
      </c>
      <c r="C38" s="191" t="s">
        <v>521</v>
      </c>
      <c r="D38" s="123" t="s">
        <v>522</v>
      </c>
      <c r="E38" s="254">
        <v>0</v>
      </c>
      <c r="F38" s="254">
        <v>0</v>
      </c>
      <c r="G38" s="254">
        <v>0</v>
      </c>
      <c r="H38" s="254">
        <v>1903.99</v>
      </c>
      <c r="I38" s="254">
        <v>-1903.99</v>
      </c>
      <c r="J38" s="254">
        <v>1903.99</v>
      </c>
      <c r="K38" s="254">
        <v>0</v>
      </c>
      <c r="L38" s="254">
        <v>0</v>
      </c>
      <c r="M38" s="88">
        <v>0</v>
      </c>
      <c r="N38" s="88">
        <v>2096.0100000000002</v>
      </c>
      <c r="O38" s="88">
        <v>0</v>
      </c>
      <c r="P38" s="88">
        <v>3000</v>
      </c>
      <c r="Q38" s="88">
        <v>3000</v>
      </c>
      <c r="R38" s="255">
        <f t="shared" si="2"/>
        <v>7000</v>
      </c>
    </row>
    <row r="39" spans="1:18" s="20" customFormat="1" x14ac:dyDescent="0.2">
      <c r="A39" s="123" t="str">
        <f t="shared" si="1"/>
        <v>0003-DE2.3.2.1.2.1</v>
      </c>
      <c r="B39" s="191" t="s">
        <v>1531</v>
      </c>
      <c r="C39" s="191" t="s">
        <v>541</v>
      </c>
      <c r="D39" s="123" t="s">
        <v>542</v>
      </c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483.92</v>
      </c>
      <c r="K39" s="254">
        <v>1360.19</v>
      </c>
      <c r="L39" s="254">
        <v>548.99</v>
      </c>
      <c r="M39" s="88">
        <v>2002</v>
      </c>
      <c r="N39" s="88">
        <v>2488.8200000000002</v>
      </c>
      <c r="O39" s="88">
        <v>2716.08</v>
      </c>
      <c r="P39" s="88">
        <v>0</v>
      </c>
      <c r="Q39" s="88"/>
      <c r="R39" s="255">
        <f t="shared" si="2"/>
        <v>9600</v>
      </c>
    </row>
    <row r="40" spans="1:18" s="20" customFormat="1" x14ac:dyDescent="0.2">
      <c r="A40" s="123" t="str">
        <f t="shared" si="1"/>
        <v>0003-DE2.3.2.1.2.2</v>
      </c>
      <c r="B40" s="191" t="s">
        <v>1531</v>
      </c>
      <c r="C40" s="191" t="s">
        <v>543</v>
      </c>
      <c r="D40" s="123" t="s">
        <v>544</v>
      </c>
      <c r="E40" s="254">
        <v>0</v>
      </c>
      <c r="F40" s="254">
        <v>0</v>
      </c>
      <c r="G40" s="254">
        <v>0</v>
      </c>
      <c r="H40" s="254">
        <v>640</v>
      </c>
      <c r="I40" s="254">
        <v>-185.4</v>
      </c>
      <c r="J40" s="254">
        <v>320</v>
      </c>
      <c r="K40" s="254">
        <v>1764.4</v>
      </c>
      <c r="L40" s="254">
        <v>-407.5</v>
      </c>
      <c r="M40" s="88">
        <v>0</v>
      </c>
      <c r="N40" s="88">
        <v>600</v>
      </c>
      <c r="O40" s="88">
        <v>600</v>
      </c>
      <c r="P40" s="88">
        <v>4228.5</v>
      </c>
      <c r="Q40" s="88">
        <v>3628.5</v>
      </c>
      <c r="R40" s="255">
        <f t="shared" si="2"/>
        <v>7560</v>
      </c>
    </row>
    <row r="41" spans="1:18" s="20" customFormat="1" x14ac:dyDescent="0.2">
      <c r="A41" s="123" t="str">
        <f t="shared" si="1"/>
        <v>0003-DE2.3.2.2.4.1</v>
      </c>
      <c r="B41" s="191" t="s">
        <v>1531</v>
      </c>
      <c r="C41" s="191" t="s">
        <v>574</v>
      </c>
      <c r="D41" s="123" t="s">
        <v>575</v>
      </c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254">
        <v>0</v>
      </c>
      <c r="L41" s="254">
        <v>0</v>
      </c>
      <c r="M41" s="88">
        <v>0</v>
      </c>
      <c r="N41" s="88">
        <v>0</v>
      </c>
      <c r="O41" s="88">
        <v>0</v>
      </c>
      <c r="P41" s="88">
        <v>16000</v>
      </c>
      <c r="Q41" s="88">
        <v>16000</v>
      </c>
      <c r="R41" s="255">
        <f t="shared" si="2"/>
        <v>16000</v>
      </c>
    </row>
    <row r="42" spans="1:18" s="20" customFormat="1" x14ac:dyDescent="0.2">
      <c r="A42" s="123" t="str">
        <f t="shared" si="1"/>
        <v>0003-DE2.3.2.2.5.1</v>
      </c>
      <c r="B42" s="191" t="s">
        <v>1531</v>
      </c>
      <c r="C42" s="191" t="s">
        <v>579</v>
      </c>
      <c r="D42" s="123" t="s">
        <v>580</v>
      </c>
      <c r="E42" s="254">
        <v>0</v>
      </c>
      <c r="F42" s="254">
        <v>0</v>
      </c>
      <c r="G42" s="254">
        <v>0</v>
      </c>
      <c r="H42" s="254">
        <v>2174</v>
      </c>
      <c r="I42" s="254">
        <v>0</v>
      </c>
      <c r="J42" s="254">
        <v>7966.13</v>
      </c>
      <c r="K42" s="254">
        <v>9796.7800000000007</v>
      </c>
      <c r="L42" s="254">
        <v>8119.77</v>
      </c>
      <c r="M42" s="88">
        <v>16880.23</v>
      </c>
      <c r="N42" s="88">
        <v>65736.55</v>
      </c>
      <c r="O42" s="88">
        <v>44933.33</v>
      </c>
      <c r="P42" s="88">
        <v>143593.21</v>
      </c>
      <c r="Q42" s="88">
        <v>147971.79999999999</v>
      </c>
      <c r="R42" s="255">
        <f t="shared" si="2"/>
        <v>299200</v>
      </c>
    </row>
    <row r="43" spans="1:18" s="20" customFormat="1" x14ac:dyDescent="0.2">
      <c r="A43" s="123" t="str">
        <f t="shared" si="1"/>
        <v>0003-DE2.3.2.5.1.99</v>
      </c>
      <c r="B43" s="191" t="s">
        <v>1531</v>
      </c>
      <c r="C43" s="191" t="s">
        <v>624</v>
      </c>
      <c r="D43" s="123" t="s">
        <v>625</v>
      </c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254">
        <v>0</v>
      </c>
      <c r="L43" s="254">
        <v>0</v>
      </c>
      <c r="M43" s="88">
        <v>0</v>
      </c>
      <c r="N43" s="88">
        <v>0</v>
      </c>
      <c r="O43" s="88">
        <v>0</v>
      </c>
      <c r="P43" s="88">
        <v>6500</v>
      </c>
      <c r="Q43" s="88"/>
      <c r="R43" s="255">
        <f t="shared" si="2"/>
        <v>6500</v>
      </c>
    </row>
    <row r="44" spans="1:18" s="20" customFormat="1" x14ac:dyDescent="0.2">
      <c r="A44" s="123" t="str">
        <f t="shared" si="1"/>
        <v>0003-DE2.3.2.7.10.1</v>
      </c>
      <c r="B44" s="191" t="s">
        <v>1531</v>
      </c>
      <c r="C44" s="191" t="s">
        <v>667</v>
      </c>
      <c r="D44" s="123" t="s">
        <v>668</v>
      </c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254">
        <v>0</v>
      </c>
      <c r="L44" s="254">
        <v>0</v>
      </c>
      <c r="M44" s="88">
        <v>0</v>
      </c>
      <c r="N44" s="88">
        <v>0</v>
      </c>
      <c r="O44" s="88">
        <v>0</v>
      </c>
      <c r="P44" s="88">
        <v>45000</v>
      </c>
      <c r="Q44" s="88">
        <v>45000</v>
      </c>
      <c r="R44" s="255">
        <f t="shared" si="2"/>
        <v>45000</v>
      </c>
    </row>
    <row r="45" spans="1:18" s="20" customFormat="1" x14ac:dyDescent="0.2">
      <c r="A45" s="123" t="str">
        <f t="shared" si="1"/>
        <v>0003-DE2.3.2.7.10.99</v>
      </c>
      <c r="B45" s="191" t="s">
        <v>1531</v>
      </c>
      <c r="C45" s="191" t="s">
        <v>672</v>
      </c>
      <c r="D45" s="123" t="s">
        <v>673</v>
      </c>
      <c r="E45" s="254">
        <v>0</v>
      </c>
      <c r="F45" s="254">
        <v>0</v>
      </c>
      <c r="G45" s="254">
        <v>0</v>
      </c>
      <c r="H45" s="254">
        <v>0</v>
      </c>
      <c r="I45" s="254">
        <v>0</v>
      </c>
      <c r="J45" s="254">
        <v>0</v>
      </c>
      <c r="K45" s="254">
        <v>0</v>
      </c>
      <c r="L45" s="254">
        <v>0</v>
      </c>
      <c r="M45" s="88">
        <v>0</v>
      </c>
      <c r="N45" s="88">
        <v>0</v>
      </c>
      <c r="O45" s="88">
        <v>0</v>
      </c>
      <c r="P45" s="88">
        <v>11651</v>
      </c>
      <c r="Q45" s="88">
        <v>11651</v>
      </c>
      <c r="R45" s="255">
        <f t="shared" si="2"/>
        <v>11651</v>
      </c>
    </row>
    <row r="46" spans="1:18" s="20" customFormat="1" x14ac:dyDescent="0.2">
      <c r="A46" s="123" t="str">
        <f t="shared" si="1"/>
        <v>0003-DE2.3.2.7.11.99</v>
      </c>
      <c r="B46" s="191" t="s">
        <v>1531</v>
      </c>
      <c r="C46" s="191" t="s">
        <v>688</v>
      </c>
      <c r="D46" s="123" t="s">
        <v>689</v>
      </c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254">
        <v>0</v>
      </c>
      <c r="L46" s="254">
        <v>0</v>
      </c>
      <c r="M46" s="88">
        <v>0</v>
      </c>
      <c r="N46" s="88">
        <v>90000</v>
      </c>
      <c r="O46" s="88">
        <v>0</v>
      </c>
      <c r="P46" s="88">
        <v>0</v>
      </c>
      <c r="Q46" s="88"/>
      <c r="R46" s="255">
        <f t="shared" si="2"/>
        <v>90000</v>
      </c>
    </row>
    <row r="47" spans="1:18" s="20" customFormat="1" x14ac:dyDescent="0.2">
      <c r="A47" s="123" t="str">
        <f t="shared" si="1"/>
        <v>0003-DE2.3.2.7.14.98</v>
      </c>
      <c r="B47" s="192" t="s">
        <v>1531</v>
      </c>
      <c r="C47" s="191" t="s">
        <v>706</v>
      </c>
      <c r="D47" s="123" t="s">
        <v>707</v>
      </c>
      <c r="E47" s="254">
        <v>0</v>
      </c>
      <c r="F47" s="254">
        <v>0</v>
      </c>
      <c r="G47" s="254">
        <v>23000</v>
      </c>
      <c r="H47" s="254">
        <v>26000</v>
      </c>
      <c r="I47" s="254">
        <v>23000</v>
      </c>
      <c r="J47" s="254">
        <v>36000</v>
      </c>
      <c r="K47" s="254">
        <v>11500</v>
      </c>
      <c r="L47" s="254">
        <v>13000</v>
      </c>
      <c r="M47" s="88">
        <v>36000</v>
      </c>
      <c r="N47" s="88">
        <v>75500</v>
      </c>
      <c r="O47" s="88">
        <v>48000</v>
      </c>
      <c r="P47" s="88">
        <v>74000</v>
      </c>
      <c r="Q47" s="88">
        <v>33500</v>
      </c>
      <c r="R47" s="255">
        <f t="shared" si="2"/>
        <v>366000</v>
      </c>
    </row>
    <row r="48" spans="1:18" s="20" customFormat="1" x14ac:dyDescent="0.2">
      <c r="A48" s="123" t="str">
        <f t="shared" si="1"/>
        <v>0003-DE2.3.2.9.1.1</v>
      </c>
      <c r="B48" s="191" t="s">
        <v>1531</v>
      </c>
      <c r="C48" s="191" t="s">
        <v>774</v>
      </c>
      <c r="D48" s="123" t="s">
        <v>775</v>
      </c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254">
        <v>0</v>
      </c>
      <c r="L48" s="254">
        <v>0</v>
      </c>
      <c r="M48" s="88">
        <v>0</v>
      </c>
      <c r="N48" s="88">
        <v>6000</v>
      </c>
      <c r="O48" s="88">
        <v>6000</v>
      </c>
      <c r="P48" s="88">
        <v>72000</v>
      </c>
      <c r="Q48" s="88">
        <v>72000</v>
      </c>
      <c r="R48" s="255">
        <f t="shared" si="2"/>
        <v>84000</v>
      </c>
    </row>
    <row r="49" spans="1:18" s="20" customFormat="1" x14ac:dyDescent="0.2">
      <c r="A49" s="123" t="str">
        <f t="shared" si="1"/>
        <v>0004-PI 12.6.3.2.1.2</v>
      </c>
      <c r="B49" s="191" t="s">
        <v>12</v>
      </c>
      <c r="C49" s="191" t="s">
        <v>1143</v>
      </c>
      <c r="D49" s="123" t="s">
        <v>1144</v>
      </c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0</v>
      </c>
      <c r="K49" s="254">
        <v>26581</v>
      </c>
      <c r="L49" s="254">
        <v>0</v>
      </c>
      <c r="M49" s="88">
        <v>0</v>
      </c>
      <c r="N49" s="88">
        <v>0</v>
      </c>
      <c r="O49" s="88">
        <v>0</v>
      </c>
      <c r="P49" s="88">
        <v>19</v>
      </c>
      <c r="Q49" s="88"/>
      <c r="R49" s="255">
        <f t="shared" si="2"/>
        <v>26600</v>
      </c>
    </row>
    <row r="50" spans="1:18" s="20" customFormat="1" x14ac:dyDescent="0.2">
      <c r="A50" s="123" t="str">
        <f t="shared" si="1"/>
        <v>0004-PI 12.6.3.2.3.1</v>
      </c>
      <c r="B50" s="191" t="s">
        <v>12</v>
      </c>
      <c r="C50" s="191" t="s">
        <v>1149</v>
      </c>
      <c r="D50" s="123" t="s">
        <v>1150</v>
      </c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0</v>
      </c>
      <c r="K50" s="254">
        <v>0</v>
      </c>
      <c r="L50" s="254">
        <v>0</v>
      </c>
      <c r="M50" s="88">
        <v>0</v>
      </c>
      <c r="N50" s="88">
        <v>0</v>
      </c>
      <c r="O50" s="88">
        <v>0</v>
      </c>
      <c r="P50" s="88">
        <v>26000</v>
      </c>
      <c r="Q50" s="88"/>
      <c r="R50" s="255">
        <f t="shared" si="2"/>
        <v>26000</v>
      </c>
    </row>
    <row r="51" spans="1:18" s="20" customFormat="1" x14ac:dyDescent="0.2">
      <c r="A51" s="123" t="str">
        <f t="shared" si="1"/>
        <v>0004-PI 12.6.3.2.3.2</v>
      </c>
      <c r="B51" s="191" t="s">
        <v>12</v>
      </c>
      <c r="C51" s="191" t="s">
        <v>1151</v>
      </c>
      <c r="D51" s="123" t="s">
        <v>1152</v>
      </c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42795.06</v>
      </c>
      <c r="K51" s="254">
        <v>0</v>
      </c>
      <c r="L51" s="254">
        <v>0</v>
      </c>
      <c r="M51" s="88">
        <v>0</v>
      </c>
      <c r="N51" s="88">
        <v>0</v>
      </c>
      <c r="O51" s="88">
        <v>0</v>
      </c>
      <c r="P51" s="88">
        <v>12000.94</v>
      </c>
      <c r="Q51" s="88"/>
      <c r="R51" s="255">
        <f t="shared" si="2"/>
        <v>54796</v>
      </c>
    </row>
    <row r="52" spans="1:18" s="20" customFormat="1" x14ac:dyDescent="0.2">
      <c r="A52" s="123" t="str">
        <f t="shared" si="1"/>
        <v>0004-PI 12.6.3.2.9.4</v>
      </c>
      <c r="B52" s="191" t="s">
        <v>12</v>
      </c>
      <c r="C52" s="191" t="s">
        <v>1181</v>
      </c>
      <c r="D52" s="123" t="s">
        <v>1182</v>
      </c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42390.2</v>
      </c>
      <c r="K52" s="254">
        <v>0</v>
      </c>
      <c r="L52" s="254">
        <v>0</v>
      </c>
      <c r="M52" s="88">
        <v>0</v>
      </c>
      <c r="N52" s="88">
        <v>0</v>
      </c>
      <c r="O52" s="88">
        <v>0</v>
      </c>
      <c r="P52" s="88">
        <v>0.8</v>
      </c>
      <c r="Q52" s="88"/>
      <c r="R52" s="255">
        <f t="shared" si="2"/>
        <v>42391</v>
      </c>
    </row>
    <row r="53" spans="1:18" s="20" customFormat="1" x14ac:dyDescent="0.2">
      <c r="A53" s="123" t="str">
        <f t="shared" si="1"/>
        <v>0004-PI 12.6.8.1.3.1</v>
      </c>
      <c r="B53" s="191" t="s">
        <v>12</v>
      </c>
      <c r="C53" s="191" t="s">
        <v>1278</v>
      </c>
      <c r="D53" s="123" t="s">
        <v>1279</v>
      </c>
      <c r="E53" s="254">
        <v>0</v>
      </c>
      <c r="F53" s="254">
        <v>0</v>
      </c>
      <c r="G53" s="254">
        <v>0</v>
      </c>
      <c r="H53" s="254">
        <v>0</v>
      </c>
      <c r="I53" s="254">
        <v>0</v>
      </c>
      <c r="J53" s="254">
        <v>0</v>
      </c>
      <c r="K53" s="254">
        <v>0</v>
      </c>
      <c r="L53" s="254">
        <v>0</v>
      </c>
      <c r="M53" s="88">
        <v>0</v>
      </c>
      <c r="N53" s="88">
        <v>0</v>
      </c>
      <c r="O53" s="88">
        <v>0</v>
      </c>
      <c r="P53" s="88">
        <v>7383</v>
      </c>
      <c r="Q53" s="88"/>
      <c r="R53" s="255">
        <f t="shared" si="2"/>
        <v>7383</v>
      </c>
    </row>
    <row r="54" spans="1:18" s="20" customFormat="1" x14ac:dyDescent="0.2">
      <c r="A54" s="123" t="str">
        <f t="shared" si="1"/>
        <v>0004-PI 12.6.8.1.4.3</v>
      </c>
      <c r="B54" s="191" t="s">
        <v>12</v>
      </c>
      <c r="C54" s="191" t="s">
        <v>1284</v>
      </c>
      <c r="D54" s="123" t="s">
        <v>1285</v>
      </c>
      <c r="E54" s="254">
        <v>0</v>
      </c>
      <c r="F54" s="254">
        <v>0</v>
      </c>
      <c r="G54" s="254">
        <v>0</v>
      </c>
      <c r="H54" s="254">
        <v>0</v>
      </c>
      <c r="I54" s="254">
        <v>0</v>
      </c>
      <c r="J54" s="254">
        <v>0</v>
      </c>
      <c r="K54" s="254">
        <v>0</v>
      </c>
      <c r="L54" s="254">
        <v>0</v>
      </c>
      <c r="M54" s="88">
        <v>0</v>
      </c>
      <c r="N54" s="88">
        <v>24000</v>
      </c>
      <c r="O54" s="88">
        <v>0</v>
      </c>
      <c r="P54" s="88">
        <v>24000</v>
      </c>
      <c r="Q54" s="88"/>
      <c r="R54" s="255">
        <f t="shared" si="2"/>
        <v>48000</v>
      </c>
    </row>
    <row r="55" spans="1:18" s="20" customFormat="1" x14ac:dyDescent="0.2">
      <c r="A55" s="123" t="str">
        <f t="shared" si="1"/>
        <v>0005-OPP2.1.1.1.1.8</v>
      </c>
      <c r="B55" s="191" t="s">
        <v>13</v>
      </c>
      <c r="C55" s="191" t="s">
        <v>71</v>
      </c>
      <c r="D55" s="123" t="s">
        <v>72</v>
      </c>
      <c r="E55" s="254">
        <v>0</v>
      </c>
      <c r="F55" s="254">
        <v>0</v>
      </c>
      <c r="G55" s="254">
        <v>0</v>
      </c>
      <c r="H55" s="254">
        <v>4602.38</v>
      </c>
      <c r="I55" s="254">
        <v>13807.14</v>
      </c>
      <c r="J55" s="254">
        <v>13807.14</v>
      </c>
      <c r="K55" s="254">
        <v>13807.14</v>
      </c>
      <c r="L55" s="254">
        <v>13807.14</v>
      </c>
      <c r="M55" s="88">
        <v>13909.35</v>
      </c>
      <c r="N55" s="88">
        <v>13909.35</v>
      </c>
      <c r="O55" s="88">
        <v>13909.35</v>
      </c>
      <c r="P55" s="88">
        <v>65354.01</v>
      </c>
      <c r="Q55" s="88">
        <v>13909.35</v>
      </c>
      <c r="R55" s="255">
        <f t="shared" si="2"/>
        <v>166913.00000000003</v>
      </c>
    </row>
    <row r="56" spans="1:18" s="20" customFormat="1" x14ac:dyDescent="0.2">
      <c r="A56" s="123" t="str">
        <f t="shared" si="1"/>
        <v>0005-OPP2.1.1.13.1.1</v>
      </c>
      <c r="B56" s="191" t="s">
        <v>13</v>
      </c>
      <c r="C56" s="191" t="s">
        <v>115</v>
      </c>
      <c r="D56" s="123" t="s">
        <v>116</v>
      </c>
      <c r="E56" s="254">
        <v>91492.130000000019</v>
      </c>
      <c r="F56" s="254">
        <v>91755.890000000014</v>
      </c>
      <c r="G56" s="254">
        <v>91767.17</v>
      </c>
      <c r="H56" s="254">
        <v>91906.090000000011</v>
      </c>
      <c r="I56" s="254">
        <v>98170.280000000013</v>
      </c>
      <c r="J56" s="254">
        <v>97821.91</v>
      </c>
      <c r="K56" s="254">
        <v>97449.560000000012</v>
      </c>
      <c r="L56" s="254">
        <v>97707.1</v>
      </c>
      <c r="M56" s="88">
        <v>98170.280000000013</v>
      </c>
      <c r="N56" s="88">
        <v>98170.280000000013</v>
      </c>
      <c r="O56" s="88">
        <v>98170.280000000013</v>
      </c>
      <c r="P56" s="88">
        <v>125463.03</v>
      </c>
      <c r="Q56" s="88">
        <v>98170.280000000013</v>
      </c>
      <c r="R56" s="255">
        <f t="shared" si="2"/>
        <v>1178044.0000000002</v>
      </c>
    </row>
    <row r="57" spans="1:18" s="20" customFormat="1" x14ac:dyDescent="0.2">
      <c r="A57" s="123" t="str">
        <f t="shared" si="1"/>
        <v>0005-OPP2.1.1.13.1.2</v>
      </c>
      <c r="B57" s="191" t="s">
        <v>13</v>
      </c>
      <c r="C57" s="191" t="s">
        <v>120</v>
      </c>
      <c r="D57" s="123" t="s">
        <v>121</v>
      </c>
      <c r="E57" s="254">
        <v>19329.75</v>
      </c>
      <c r="F57" s="254">
        <v>19318.79</v>
      </c>
      <c r="G57" s="254">
        <v>19200</v>
      </c>
      <c r="H57" s="254">
        <v>19200</v>
      </c>
      <c r="I57" s="254">
        <v>129.2800000000002</v>
      </c>
      <c r="J57" s="254">
        <v>4200</v>
      </c>
      <c r="K57" s="254">
        <v>20050.59</v>
      </c>
      <c r="L57" s="254">
        <v>25143.21</v>
      </c>
      <c r="M57" s="88">
        <v>34200</v>
      </c>
      <c r="N57" s="88">
        <v>34200</v>
      </c>
      <c r="O57" s="88">
        <v>34200</v>
      </c>
      <c r="P57" s="88">
        <v>374679.38</v>
      </c>
      <c r="Q57" s="88">
        <v>34200</v>
      </c>
      <c r="R57" s="255">
        <f t="shared" si="2"/>
        <v>603851</v>
      </c>
    </row>
    <row r="58" spans="1:18" s="20" customFormat="1" x14ac:dyDescent="0.2">
      <c r="A58" s="123" t="str">
        <f t="shared" si="1"/>
        <v>0005-OPP2.1.1.9.1.2</v>
      </c>
      <c r="B58" s="191" t="s">
        <v>13</v>
      </c>
      <c r="C58" s="191" t="s">
        <v>226</v>
      </c>
      <c r="D58" s="123" t="s">
        <v>227</v>
      </c>
      <c r="E58" s="254">
        <v>0</v>
      </c>
      <c r="F58" s="254">
        <v>0</v>
      </c>
      <c r="G58" s="254">
        <v>0</v>
      </c>
      <c r="H58" s="254">
        <v>0</v>
      </c>
      <c r="I58" s="254">
        <v>0</v>
      </c>
      <c r="J58" s="254">
        <v>0</v>
      </c>
      <c r="K58" s="254">
        <v>5369.44</v>
      </c>
      <c r="L58" s="254">
        <v>0</v>
      </c>
      <c r="M58" s="88">
        <v>0</v>
      </c>
      <c r="N58" s="88">
        <v>0</v>
      </c>
      <c r="O58" s="88">
        <v>0</v>
      </c>
      <c r="P58" s="88">
        <v>22449.56</v>
      </c>
      <c r="Q58" s="88">
        <v>13909.35</v>
      </c>
      <c r="R58" s="255">
        <f t="shared" si="2"/>
        <v>27819</v>
      </c>
    </row>
    <row r="59" spans="1:18" s="20" customFormat="1" x14ac:dyDescent="0.2">
      <c r="A59" s="123" t="str">
        <f t="shared" si="1"/>
        <v>0005-OPP2.1.1.9.1.4</v>
      </c>
      <c r="B59" s="192" t="s">
        <v>13</v>
      </c>
      <c r="C59" s="191" t="s">
        <v>230</v>
      </c>
      <c r="D59" s="123" t="s">
        <v>231</v>
      </c>
      <c r="E59" s="254">
        <v>0</v>
      </c>
      <c r="F59" s="254">
        <v>0</v>
      </c>
      <c r="G59" s="254">
        <v>0</v>
      </c>
      <c r="H59" s="254">
        <v>0</v>
      </c>
      <c r="I59" s="254">
        <v>0</v>
      </c>
      <c r="J59" s="254">
        <v>0</v>
      </c>
      <c r="K59" s="254">
        <v>3800</v>
      </c>
      <c r="L59" s="254">
        <v>0</v>
      </c>
      <c r="M59" s="88">
        <v>0</v>
      </c>
      <c r="N59" s="88">
        <v>0</v>
      </c>
      <c r="O59" s="88">
        <v>0</v>
      </c>
      <c r="P59" s="88">
        <v>6400</v>
      </c>
      <c r="Q59" s="88">
        <v>4800</v>
      </c>
      <c r="R59" s="255">
        <f t="shared" si="2"/>
        <v>10200</v>
      </c>
    </row>
    <row r="60" spans="1:18" s="20" customFormat="1" x14ac:dyDescent="0.2">
      <c r="A60" s="123" t="str">
        <f t="shared" si="1"/>
        <v>0005-OPP2.1.3.1.1.13</v>
      </c>
      <c r="B60" s="191" t="s">
        <v>13</v>
      </c>
      <c r="C60" s="191" t="s">
        <v>272</v>
      </c>
      <c r="D60" s="123" t="s">
        <v>273</v>
      </c>
      <c r="E60" s="254">
        <v>0</v>
      </c>
      <c r="F60" s="254">
        <v>0</v>
      </c>
      <c r="G60" s="254">
        <v>0</v>
      </c>
      <c r="H60" s="254">
        <v>414.21</v>
      </c>
      <c r="I60" s="254">
        <v>1242.6400000000001</v>
      </c>
      <c r="J60" s="254">
        <v>1242.6400000000001</v>
      </c>
      <c r="K60" s="254">
        <v>1242.6400000000001</v>
      </c>
      <c r="L60" s="254">
        <v>1242.6400000000001</v>
      </c>
      <c r="M60" s="88">
        <v>1251.8399999999999</v>
      </c>
      <c r="N60" s="88">
        <v>1251.8399999999999</v>
      </c>
      <c r="O60" s="88">
        <v>1251.8399999999999</v>
      </c>
      <c r="P60" s="88">
        <v>5882.71</v>
      </c>
      <c r="Q60" s="88">
        <v>1251.8399999999999</v>
      </c>
      <c r="R60" s="255">
        <f t="shared" si="2"/>
        <v>15023</v>
      </c>
    </row>
    <row r="61" spans="1:18" s="20" customFormat="1" x14ac:dyDescent="0.2">
      <c r="A61" s="123" t="str">
        <f t="shared" si="1"/>
        <v>0005-OPP2.1.3.1.1.15</v>
      </c>
      <c r="B61" s="191" t="s">
        <v>13</v>
      </c>
      <c r="C61" s="191" t="s">
        <v>276</v>
      </c>
      <c r="D61" s="123" t="s">
        <v>277</v>
      </c>
      <c r="E61" s="254">
        <v>2816.8399999999997</v>
      </c>
      <c r="F61" s="254">
        <v>2816.8399999999997</v>
      </c>
      <c r="G61" s="254">
        <v>2816.8399999999997</v>
      </c>
      <c r="H61" s="254">
        <v>2816.8399999999997</v>
      </c>
      <c r="I61" s="254">
        <v>3221.0299999999997</v>
      </c>
      <c r="J61" s="254">
        <v>2816.8399999999997</v>
      </c>
      <c r="K61" s="254">
        <v>3250.1999999999994</v>
      </c>
      <c r="L61" s="254">
        <v>3250.1999999999994</v>
      </c>
      <c r="M61" s="88">
        <v>3466.8799999999992</v>
      </c>
      <c r="N61" s="88">
        <v>3466.8799999999992</v>
      </c>
      <c r="O61" s="88">
        <v>3466.8799999999992</v>
      </c>
      <c r="P61" s="88">
        <v>9996.73</v>
      </c>
      <c r="Q61" s="88">
        <v>3466.8799999999992</v>
      </c>
      <c r="R61" s="255">
        <f t="shared" si="2"/>
        <v>44203</v>
      </c>
    </row>
    <row r="62" spans="1:18" s="20" customFormat="1" x14ac:dyDescent="0.2">
      <c r="A62" s="123" t="str">
        <f t="shared" si="1"/>
        <v>0005-OPP2.1.4.1.1.1</v>
      </c>
      <c r="B62" s="191" t="s">
        <v>13</v>
      </c>
      <c r="C62" s="191" t="s">
        <v>288</v>
      </c>
      <c r="D62" s="123" t="s">
        <v>289</v>
      </c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254">
        <v>0</v>
      </c>
      <c r="L62" s="254">
        <v>0</v>
      </c>
      <c r="M62" s="88">
        <v>0</v>
      </c>
      <c r="N62" s="88">
        <v>0</v>
      </c>
      <c r="O62" s="88">
        <v>6954.68</v>
      </c>
      <c r="P62" s="88">
        <v>6954.32</v>
      </c>
      <c r="Q62" s="88">
        <v>0</v>
      </c>
      <c r="R62" s="255">
        <f t="shared" si="2"/>
        <v>13909</v>
      </c>
    </row>
    <row r="63" spans="1:18" s="20" customFormat="1" x14ac:dyDescent="0.2">
      <c r="A63" s="123" t="str">
        <f t="shared" si="1"/>
        <v>0005-OPP2.1.4.1.1.7</v>
      </c>
      <c r="B63" s="191" t="s">
        <v>13</v>
      </c>
      <c r="C63" s="191" t="s">
        <v>302</v>
      </c>
      <c r="D63" s="123" t="s">
        <v>1835</v>
      </c>
      <c r="E63" s="254"/>
      <c r="F63" s="254"/>
      <c r="G63" s="254"/>
      <c r="H63" s="254"/>
      <c r="I63" s="254">
        <v>4945.04</v>
      </c>
      <c r="J63" s="254">
        <v>0</v>
      </c>
      <c r="K63" s="254">
        <v>0</v>
      </c>
      <c r="L63" s="254">
        <v>0</v>
      </c>
      <c r="M63" s="88">
        <v>0</v>
      </c>
      <c r="N63" s="88">
        <v>0</v>
      </c>
      <c r="O63" s="88">
        <v>0</v>
      </c>
      <c r="P63" s="88">
        <v>0.96</v>
      </c>
      <c r="Q63" s="88">
        <v>0</v>
      </c>
      <c r="R63" s="255">
        <f t="shared" si="2"/>
        <v>4946</v>
      </c>
    </row>
    <row r="64" spans="1:18" s="20" customFormat="1" x14ac:dyDescent="0.2">
      <c r="A64" s="123" t="str">
        <f t="shared" si="1"/>
        <v>0005-OPP2.3.2.4.2.1</v>
      </c>
      <c r="B64" s="191" t="s">
        <v>13</v>
      </c>
      <c r="C64" s="191" t="s">
        <v>588</v>
      </c>
      <c r="D64" s="123" t="s">
        <v>589</v>
      </c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254">
        <v>0</v>
      </c>
      <c r="L64" s="254"/>
      <c r="M64" s="88"/>
      <c r="N64" s="88"/>
      <c r="O64" s="88"/>
      <c r="P64" s="88">
        <v>0</v>
      </c>
      <c r="Q64" s="88"/>
      <c r="R64" s="255">
        <f t="shared" si="2"/>
        <v>0</v>
      </c>
    </row>
    <row r="65" spans="1:18" s="20" customFormat="1" x14ac:dyDescent="0.2">
      <c r="A65" s="123" t="str">
        <f t="shared" si="1"/>
        <v>0005-OPP2.3.2.7.10.1</v>
      </c>
      <c r="B65" s="191" t="s">
        <v>13</v>
      </c>
      <c r="C65" s="191" t="s">
        <v>667</v>
      </c>
      <c r="D65" s="123" t="s">
        <v>668</v>
      </c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254">
        <v>1100</v>
      </c>
      <c r="L65" s="254"/>
      <c r="M65" s="88"/>
      <c r="N65" s="88"/>
      <c r="O65" s="88"/>
      <c r="P65" s="88">
        <v>0</v>
      </c>
      <c r="Q65" s="88"/>
      <c r="R65" s="255">
        <f t="shared" si="2"/>
        <v>1100</v>
      </c>
    </row>
    <row r="66" spans="1:18" s="20" customFormat="1" x14ac:dyDescent="0.2">
      <c r="A66" s="123" t="str">
        <f t="shared" si="1"/>
        <v>0005-OPP2.3.2.7.11.99</v>
      </c>
      <c r="B66" s="191" t="s">
        <v>13</v>
      </c>
      <c r="C66" s="191" t="s">
        <v>688</v>
      </c>
      <c r="D66" s="123" t="s">
        <v>689</v>
      </c>
      <c r="E66" s="254">
        <v>0</v>
      </c>
      <c r="F66" s="254">
        <v>0</v>
      </c>
      <c r="G66" s="254">
        <v>0</v>
      </c>
      <c r="H66" s="254">
        <v>0</v>
      </c>
      <c r="I66" s="254">
        <v>0</v>
      </c>
      <c r="J66" s="254">
        <v>0</v>
      </c>
      <c r="K66" s="254">
        <v>0</v>
      </c>
      <c r="L66" s="254"/>
      <c r="M66" s="88"/>
      <c r="N66" s="88"/>
      <c r="O66" s="88"/>
      <c r="P66" s="88">
        <v>26965</v>
      </c>
      <c r="Q66" s="88"/>
      <c r="R66" s="255">
        <f t="shared" si="2"/>
        <v>26965</v>
      </c>
    </row>
    <row r="67" spans="1:18" s="20" customFormat="1" x14ac:dyDescent="0.2">
      <c r="A67" s="123" t="str">
        <f t="shared" si="1"/>
        <v>0005-OPP2.3.2.7.13.98</v>
      </c>
      <c r="B67" s="191" t="s">
        <v>13</v>
      </c>
      <c r="C67" s="191" t="s">
        <v>700</v>
      </c>
      <c r="D67" s="123" t="s">
        <v>701</v>
      </c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254">
        <v>0</v>
      </c>
      <c r="L67" s="254"/>
      <c r="M67" s="88"/>
      <c r="N67" s="88"/>
      <c r="O67" s="88"/>
      <c r="P67" s="88"/>
      <c r="Q67" s="88"/>
      <c r="R67" s="255">
        <f t="shared" si="2"/>
        <v>0</v>
      </c>
    </row>
    <row r="68" spans="1:18" s="20" customFormat="1" x14ac:dyDescent="0.2">
      <c r="A68" s="123" t="str">
        <f t="shared" si="1"/>
        <v>0005-OPP2.3.2.7.14.98</v>
      </c>
      <c r="B68" s="191" t="s">
        <v>13</v>
      </c>
      <c r="C68" s="191" t="s">
        <v>706</v>
      </c>
      <c r="D68" s="123" t="s">
        <v>707</v>
      </c>
      <c r="E68" s="254">
        <v>0</v>
      </c>
      <c r="F68" s="254">
        <v>0</v>
      </c>
      <c r="G68" s="254">
        <v>0</v>
      </c>
      <c r="H68" s="254">
        <v>0</v>
      </c>
      <c r="I68" s="254">
        <v>29000</v>
      </c>
      <c r="J68" s="254">
        <v>0</v>
      </c>
      <c r="K68" s="254">
        <v>0</v>
      </c>
      <c r="L68" s="254"/>
      <c r="M68" s="88"/>
      <c r="N68" s="88"/>
      <c r="O68" s="88"/>
      <c r="P68" s="88">
        <v>0</v>
      </c>
      <c r="Q68" s="88">
        <v>0</v>
      </c>
      <c r="R68" s="255">
        <f t="shared" si="2"/>
        <v>29000</v>
      </c>
    </row>
    <row r="69" spans="1:18" s="20" customFormat="1" x14ac:dyDescent="0.2">
      <c r="A69" s="123" t="str">
        <f t="shared" si="1"/>
        <v>0005-OPP2.3.2.7.5.2</v>
      </c>
      <c r="B69" s="191" t="s">
        <v>13</v>
      </c>
      <c r="C69" s="191" t="s">
        <v>738</v>
      </c>
      <c r="D69" s="123" t="s">
        <v>739</v>
      </c>
      <c r="E69" s="254">
        <v>0</v>
      </c>
      <c r="F69" s="254">
        <v>0</v>
      </c>
      <c r="G69" s="254">
        <v>0</v>
      </c>
      <c r="H69" s="254">
        <v>0</v>
      </c>
      <c r="I69" s="254">
        <v>0</v>
      </c>
      <c r="J69" s="254">
        <v>0</v>
      </c>
      <c r="K69" s="254">
        <v>0</v>
      </c>
      <c r="L69" s="254">
        <v>188.33</v>
      </c>
      <c r="M69" s="88">
        <v>1130</v>
      </c>
      <c r="N69" s="88">
        <v>1130</v>
      </c>
      <c r="O69" s="88">
        <v>1130</v>
      </c>
      <c r="P69" s="88">
        <v>2071.67</v>
      </c>
      <c r="Q69" s="88"/>
      <c r="R69" s="255">
        <f t="shared" si="2"/>
        <v>5650</v>
      </c>
    </row>
    <row r="70" spans="1:18" s="20" customFormat="1" x14ac:dyDescent="0.2">
      <c r="A70" s="123" t="str">
        <f t="shared" si="1"/>
        <v>0005-OPP2.3.2.9.1.1</v>
      </c>
      <c r="B70" s="192" t="s">
        <v>13</v>
      </c>
      <c r="C70" s="191" t="s">
        <v>774</v>
      </c>
      <c r="D70" s="123" t="s">
        <v>775</v>
      </c>
      <c r="E70" s="254">
        <v>21000</v>
      </c>
      <c r="F70" s="254">
        <v>24360</v>
      </c>
      <c r="G70" s="254">
        <v>51920</v>
      </c>
      <c r="H70" s="254">
        <v>37500</v>
      </c>
      <c r="I70" s="254">
        <v>21000</v>
      </c>
      <c r="J70" s="254">
        <v>36000</v>
      </c>
      <c r="K70" s="254">
        <v>18000</v>
      </c>
      <c r="L70" s="254">
        <v>0</v>
      </c>
      <c r="M70" s="88">
        <v>0</v>
      </c>
      <c r="N70" s="88">
        <v>0</v>
      </c>
      <c r="O70" s="88">
        <v>0</v>
      </c>
      <c r="P70" s="88">
        <v>472284</v>
      </c>
      <c r="Q70" s="88"/>
      <c r="R70" s="255">
        <f t="shared" si="2"/>
        <v>682064</v>
      </c>
    </row>
    <row r="71" spans="1:18" s="20" customFormat="1" x14ac:dyDescent="0.2">
      <c r="A71" s="123" t="str">
        <f t="shared" si="1"/>
        <v>0006-JEFATURA2.1.1.1.1.8</v>
      </c>
      <c r="B71" s="191" t="s">
        <v>14</v>
      </c>
      <c r="C71" s="191" t="s">
        <v>71</v>
      </c>
      <c r="D71" s="123" t="s">
        <v>72</v>
      </c>
      <c r="E71" s="254">
        <v>0</v>
      </c>
      <c r="F71" s="254">
        <v>0</v>
      </c>
      <c r="G71" s="254">
        <v>0</v>
      </c>
      <c r="H71" s="254">
        <v>5200.01</v>
      </c>
      <c r="I71" s="254">
        <v>15600</v>
      </c>
      <c r="J71" s="254">
        <v>15600</v>
      </c>
      <c r="K71" s="254">
        <v>15600</v>
      </c>
      <c r="L71" s="254">
        <v>15600</v>
      </c>
      <c r="M71" s="88">
        <v>15600</v>
      </c>
      <c r="N71" s="88">
        <v>15600</v>
      </c>
      <c r="O71" s="88">
        <v>15600</v>
      </c>
      <c r="P71" s="88">
        <v>72799.989999999991</v>
      </c>
      <c r="Q71" s="88">
        <v>15600</v>
      </c>
      <c r="R71" s="255">
        <f t="shared" si="2"/>
        <v>187200</v>
      </c>
    </row>
    <row r="72" spans="1:18" s="20" customFormat="1" x14ac:dyDescent="0.2">
      <c r="A72" s="123" t="str">
        <f t="shared" ref="A72:A135" si="3">+CONCATENATE(B72,C72)</f>
        <v>0006-JEFATURA2.1.1.13.1.1</v>
      </c>
      <c r="B72" s="191" t="s">
        <v>14</v>
      </c>
      <c r="C72" s="191" t="s">
        <v>115</v>
      </c>
      <c r="D72" s="123" t="s">
        <v>116</v>
      </c>
      <c r="E72" s="254">
        <v>5264.19</v>
      </c>
      <c r="F72" s="254">
        <v>5264.19</v>
      </c>
      <c r="G72" s="254">
        <v>5264.19</v>
      </c>
      <c r="H72" s="254">
        <v>5264.19</v>
      </c>
      <c r="I72" s="254">
        <v>5264.19</v>
      </c>
      <c r="J72" s="254">
        <v>5264.19</v>
      </c>
      <c r="K72" s="254">
        <v>5264.19</v>
      </c>
      <c r="L72" s="254">
        <v>5264.19</v>
      </c>
      <c r="M72" s="88">
        <v>5264.19</v>
      </c>
      <c r="N72" s="88">
        <v>5264.19</v>
      </c>
      <c r="O72" s="88">
        <v>5264.19</v>
      </c>
      <c r="P72" s="88">
        <v>5264.91</v>
      </c>
      <c r="Q72" s="88">
        <v>5264.19</v>
      </c>
      <c r="R72" s="255">
        <f t="shared" ref="R72:R135" si="4">+SUM(E72:P72)</f>
        <v>63171</v>
      </c>
    </row>
    <row r="73" spans="1:18" s="20" customFormat="1" x14ac:dyDescent="0.2">
      <c r="A73" s="123" t="str">
        <f t="shared" si="3"/>
        <v>0006-JEFATURA2.1.1.13.1.2</v>
      </c>
      <c r="B73" s="191" t="s">
        <v>14</v>
      </c>
      <c r="C73" s="191" t="s">
        <v>120</v>
      </c>
      <c r="D73" s="123" t="s">
        <v>121</v>
      </c>
      <c r="E73" s="254">
        <v>17836.189999999999</v>
      </c>
      <c r="F73" s="254">
        <v>17829.7</v>
      </c>
      <c r="G73" s="254">
        <v>17850</v>
      </c>
      <c r="H73" s="254">
        <v>17850</v>
      </c>
      <c r="I73" s="254">
        <v>-130.63000000000011</v>
      </c>
      <c r="J73" s="254">
        <v>3620.09</v>
      </c>
      <c r="K73" s="254">
        <v>2813.96</v>
      </c>
      <c r="L73" s="254">
        <v>3688.18</v>
      </c>
      <c r="M73" s="88">
        <v>3764.19</v>
      </c>
      <c r="N73" s="88">
        <v>3764.19</v>
      </c>
      <c r="O73" s="88">
        <v>3764.19</v>
      </c>
      <c r="P73" s="88">
        <v>305660.94</v>
      </c>
      <c r="Q73" s="88">
        <v>3764.19</v>
      </c>
      <c r="R73" s="255">
        <f t="shared" si="4"/>
        <v>398311</v>
      </c>
    </row>
    <row r="74" spans="1:18" s="20" customFormat="1" x14ac:dyDescent="0.2">
      <c r="A74" s="123" t="str">
        <f t="shared" si="3"/>
        <v>0006-JEFATURA2.1.1.9.1.2</v>
      </c>
      <c r="B74" s="191" t="s">
        <v>14</v>
      </c>
      <c r="C74" s="191" t="s">
        <v>226</v>
      </c>
      <c r="D74" s="123" t="s">
        <v>227</v>
      </c>
      <c r="E74" s="254">
        <v>0</v>
      </c>
      <c r="F74" s="254">
        <v>0</v>
      </c>
      <c r="G74" s="254">
        <v>0</v>
      </c>
      <c r="H74" s="254">
        <v>0</v>
      </c>
      <c r="I74" s="254">
        <v>0</v>
      </c>
      <c r="J74" s="254">
        <v>0</v>
      </c>
      <c r="K74" s="254">
        <v>6066.67</v>
      </c>
      <c r="L74" s="254">
        <v>0</v>
      </c>
      <c r="M74" s="88">
        <v>0</v>
      </c>
      <c r="N74" s="88">
        <v>0</v>
      </c>
      <c r="O74" s="88">
        <v>0</v>
      </c>
      <c r="P74" s="88">
        <v>41133.33</v>
      </c>
      <c r="Q74" s="88">
        <v>15600</v>
      </c>
      <c r="R74" s="255">
        <f t="shared" si="4"/>
        <v>47200</v>
      </c>
    </row>
    <row r="75" spans="1:18" s="20" customFormat="1" x14ac:dyDescent="0.2">
      <c r="A75" s="123" t="str">
        <f t="shared" si="3"/>
        <v>0006-JEFATURA2.1.1.9.1.4</v>
      </c>
      <c r="B75" s="191" t="s">
        <v>14</v>
      </c>
      <c r="C75" s="191" t="s">
        <v>230</v>
      </c>
      <c r="D75" s="123" t="s">
        <v>231</v>
      </c>
      <c r="E75" s="254">
        <v>0</v>
      </c>
      <c r="F75" s="254">
        <v>0</v>
      </c>
      <c r="G75" s="254">
        <v>0</v>
      </c>
      <c r="H75" s="254">
        <v>0</v>
      </c>
      <c r="I75" s="254">
        <v>0</v>
      </c>
      <c r="J75" s="254">
        <v>0</v>
      </c>
      <c r="K75" s="254">
        <v>600</v>
      </c>
      <c r="L75" s="254">
        <v>0</v>
      </c>
      <c r="M75" s="88">
        <v>0</v>
      </c>
      <c r="N75" s="88">
        <v>0</v>
      </c>
      <c r="O75" s="88">
        <v>0</v>
      </c>
      <c r="P75" s="88">
        <v>1800</v>
      </c>
      <c r="Q75" s="88">
        <v>600</v>
      </c>
      <c r="R75" s="255">
        <f t="shared" si="4"/>
        <v>2400</v>
      </c>
    </row>
    <row r="76" spans="1:18" s="20" customFormat="1" x14ac:dyDescent="0.2">
      <c r="A76" s="123" t="str">
        <f t="shared" si="3"/>
        <v>0006-JEFATURA2.1.3.1.1.13</v>
      </c>
      <c r="B76" s="191" t="s">
        <v>14</v>
      </c>
      <c r="C76" s="191" t="s">
        <v>272</v>
      </c>
      <c r="D76" s="123" t="s">
        <v>273</v>
      </c>
      <c r="E76" s="254">
        <v>0</v>
      </c>
      <c r="F76" s="254">
        <v>0</v>
      </c>
      <c r="G76" s="254">
        <v>0</v>
      </c>
      <c r="H76" s="254">
        <v>468</v>
      </c>
      <c r="I76" s="254">
        <v>1404</v>
      </c>
      <c r="J76" s="254">
        <v>1404</v>
      </c>
      <c r="K76" s="254">
        <v>1404</v>
      </c>
      <c r="L76" s="254">
        <v>1404</v>
      </c>
      <c r="M76" s="88">
        <v>1404</v>
      </c>
      <c r="N76" s="88">
        <v>1404</v>
      </c>
      <c r="O76" s="88">
        <v>1404</v>
      </c>
      <c r="P76" s="88">
        <v>6552</v>
      </c>
      <c r="Q76" s="88">
        <v>1404</v>
      </c>
      <c r="R76" s="255">
        <f t="shared" si="4"/>
        <v>16848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254">
        <v>650.04</v>
      </c>
      <c r="F77" s="254">
        <v>650.04</v>
      </c>
      <c r="G77" s="254">
        <v>650.04</v>
      </c>
      <c r="H77" s="254">
        <v>650.04</v>
      </c>
      <c r="I77" s="254">
        <v>433.36</v>
      </c>
      <c r="J77" s="254">
        <v>433.36</v>
      </c>
      <c r="K77" s="254">
        <v>650.04</v>
      </c>
      <c r="L77" s="254">
        <v>433.36</v>
      </c>
      <c r="M77" s="88">
        <v>433.36</v>
      </c>
      <c r="N77" s="88">
        <v>433.36</v>
      </c>
      <c r="O77" s="88">
        <v>433.36</v>
      </c>
      <c r="P77" s="88">
        <v>4453.6399999999994</v>
      </c>
      <c r="Q77" s="88">
        <v>433.36</v>
      </c>
      <c r="R77" s="255">
        <f t="shared" si="4"/>
        <v>10303.999999999998</v>
      </c>
    </row>
    <row r="78" spans="1:18" s="20" customFormat="1" x14ac:dyDescent="0.2">
      <c r="A78" s="123" t="str">
        <f t="shared" si="3"/>
        <v>0006-JEFATURA2.1.4.1.1.1</v>
      </c>
      <c r="B78" s="191" t="s">
        <v>14</v>
      </c>
      <c r="C78" s="191" t="s">
        <v>288</v>
      </c>
      <c r="D78" s="123" t="s">
        <v>289</v>
      </c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254">
        <v>0</v>
      </c>
      <c r="L78" s="254">
        <v>0</v>
      </c>
      <c r="M78" s="88">
        <v>0</v>
      </c>
      <c r="N78" s="88">
        <v>0</v>
      </c>
      <c r="O78" s="88">
        <v>7800</v>
      </c>
      <c r="P78" s="88">
        <v>0</v>
      </c>
      <c r="Q78" s="88">
        <v>0</v>
      </c>
      <c r="R78" s="255">
        <f t="shared" si="4"/>
        <v>7800</v>
      </c>
    </row>
    <row r="79" spans="1:18" s="20" customFormat="1" x14ac:dyDescent="0.2">
      <c r="A79" s="123" t="str">
        <f t="shared" si="3"/>
        <v>0006-JEFATURA2.1.4.1.1.7</v>
      </c>
      <c r="B79" s="191" t="s">
        <v>14</v>
      </c>
      <c r="C79" s="191" t="s">
        <v>302</v>
      </c>
      <c r="D79" s="123" t="s">
        <v>1835</v>
      </c>
      <c r="E79" s="254"/>
      <c r="F79" s="254"/>
      <c r="G79" s="254"/>
      <c r="H79" s="254"/>
      <c r="I79" s="254"/>
      <c r="J79" s="254"/>
      <c r="K79" s="254">
        <v>8097.08</v>
      </c>
      <c r="L79" s="254"/>
      <c r="M79" s="88"/>
      <c r="N79" s="88"/>
      <c r="O79" s="88"/>
      <c r="P79" s="88">
        <v>0.92</v>
      </c>
      <c r="Q79" s="88">
        <v>0</v>
      </c>
      <c r="R79" s="255">
        <f t="shared" si="4"/>
        <v>8098</v>
      </c>
    </row>
    <row r="80" spans="1:18" s="20" customFormat="1" x14ac:dyDescent="0.2">
      <c r="A80" s="123" t="str">
        <f t="shared" si="3"/>
        <v>0006-JEFATURA2.3.2.1.2.1</v>
      </c>
      <c r="B80" s="192" t="s">
        <v>14</v>
      </c>
      <c r="C80" s="191" t="s">
        <v>541</v>
      </c>
      <c r="D80" s="123" t="s">
        <v>542</v>
      </c>
      <c r="E80" s="254">
        <v>0</v>
      </c>
      <c r="F80" s="254">
        <v>0</v>
      </c>
      <c r="G80" s="254">
        <v>0</v>
      </c>
      <c r="H80" s="254">
        <v>0</v>
      </c>
      <c r="I80" s="254">
        <v>0</v>
      </c>
      <c r="J80" s="254">
        <v>0</v>
      </c>
      <c r="K80" s="254">
        <v>0</v>
      </c>
      <c r="L80" s="254">
        <v>0</v>
      </c>
      <c r="M80" s="88">
        <v>0</v>
      </c>
      <c r="N80" s="88">
        <v>0</v>
      </c>
      <c r="O80" s="88">
        <v>0</v>
      </c>
      <c r="P80" s="88">
        <v>12000</v>
      </c>
      <c r="Q80" s="88"/>
      <c r="R80" s="255">
        <f t="shared" si="4"/>
        <v>12000</v>
      </c>
    </row>
    <row r="81" spans="1:18" s="20" customFormat="1" x14ac:dyDescent="0.2">
      <c r="A81" s="123" t="str">
        <f t="shared" si="3"/>
        <v>0006-JEFATURA2.3.2.1.2.2</v>
      </c>
      <c r="B81" s="191" t="s">
        <v>14</v>
      </c>
      <c r="C81" s="191" t="s">
        <v>543</v>
      </c>
      <c r="D81" s="123" t="s">
        <v>544</v>
      </c>
      <c r="E81" s="254">
        <v>0</v>
      </c>
      <c r="F81" s="254">
        <v>0</v>
      </c>
      <c r="G81" s="254">
        <v>0</v>
      </c>
      <c r="H81" s="254">
        <v>0</v>
      </c>
      <c r="I81" s="254">
        <v>0</v>
      </c>
      <c r="J81" s="254">
        <v>0</v>
      </c>
      <c r="K81" s="254">
        <v>0</v>
      </c>
      <c r="L81" s="254">
        <v>0</v>
      </c>
      <c r="M81" s="88">
        <v>0</v>
      </c>
      <c r="N81" s="88">
        <v>0</v>
      </c>
      <c r="O81" s="88">
        <v>0</v>
      </c>
      <c r="P81" s="88">
        <v>8000</v>
      </c>
      <c r="Q81" s="88"/>
      <c r="R81" s="255">
        <f t="shared" si="4"/>
        <v>8000</v>
      </c>
    </row>
    <row r="82" spans="1:18" s="20" customFormat="1" x14ac:dyDescent="0.2">
      <c r="A82" s="123" t="str">
        <f t="shared" si="3"/>
        <v>0006-JEFATURA2.3.2.9.1.1</v>
      </c>
      <c r="B82" s="191" t="s">
        <v>14</v>
      </c>
      <c r="C82" s="191" t="s">
        <v>774</v>
      </c>
      <c r="D82" s="123" t="s">
        <v>775</v>
      </c>
      <c r="E82" s="254">
        <v>5000</v>
      </c>
      <c r="F82" s="254">
        <v>5000</v>
      </c>
      <c r="G82" s="254">
        <v>5000</v>
      </c>
      <c r="H82" s="254">
        <v>0</v>
      </c>
      <c r="I82" s="254">
        <v>10000</v>
      </c>
      <c r="J82" s="254">
        <v>5000</v>
      </c>
      <c r="K82" s="254">
        <v>0</v>
      </c>
      <c r="L82" s="254">
        <v>5000</v>
      </c>
      <c r="M82" s="88">
        <v>6000</v>
      </c>
      <c r="N82" s="88">
        <v>6000</v>
      </c>
      <c r="O82" s="88">
        <v>6000</v>
      </c>
      <c r="P82" s="88">
        <v>11000</v>
      </c>
      <c r="Q82" s="88"/>
      <c r="R82" s="255">
        <f t="shared" si="4"/>
        <v>64000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254">
        <v>20785.71</v>
      </c>
      <c r="F83" s="254">
        <v>20785.71</v>
      </c>
      <c r="G83" s="254">
        <v>20785.71</v>
      </c>
      <c r="H83" s="254">
        <v>6928.57</v>
      </c>
      <c r="I83" s="254">
        <v>0</v>
      </c>
      <c r="J83" s="254">
        <v>0</v>
      </c>
      <c r="K83" s="254">
        <v>0</v>
      </c>
      <c r="L83" s="254">
        <v>0</v>
      </c>
      <c r="M83" s="88">
        <v>0</v>
      </c>
      <c r="N83" s="88">
        <v>41571.42</v>
      </c>
      <c r="O83" s="88">
        <v>20785.71</v>
      </c>
      <c r="P83" s="88">
        <v>117786.17</v>
      </c>
      <c r="Q83" s="88">
        <v>20785.71</v>
      </c>
      <c r="R83" s="255">
        <f t="shared" si="4"/>
        <v>249429</v>
      </c>
    </row>
    <row r="84" spans="1:18" s="20" customFormat="1" x14ac:dyDescent="0.2">
      <c r="A84" s="123" t="str">
        <f t="shared" si="3"/>
        <v>0007-GG2.1.1.13.1.1</v>
      </c>
      <c r="B84" s="191" t="s">
        <v>15</v>
      </c>
      <c r="C84" s="191" t="s">
        <v>115</v>
      </c>
      <c r="D84" s="123" t="s">
        <v>116</v>
      </c>
      <c r="E84" s="254">
        <v>45027.33</v>
      </c>
      <c r="F84" s="254">
        <v>45002.570000000007</v>
      </c>
      <c r="G84" s="254">
        <v>45017.380000000005</v>
      </c>
      <c r="H84" s="254">
        <v>45056.76</v>
      </c>
      <c r="I84" s="254">
        <v>45056.76</v>
      </c>
      <c r="J84" s="254">
        <v>35287.050000000003</v>
      </c>
      <c r="K84" s="254">
        <v>31558.93</v>
      </c>
      <c r="L84" s="254">
        <v>31333.279999999999</v>
      </c>
      <c r="M84" s="88">
        <v>31792.57</v>
      </c>
      <c r="N84" s="88">
        <v>31792.57</v>
      </c>
      <c r="O84" s="88">
        <v>31792.57</v>
      </c>
      <c r="P84" s="88">
        <v>121964.23000000001</v>
      </c>
      <c r="Q84" s="88">
        <v>31792.57</v>
      </c>
      <c r="R84" s="255">
        <f t="shared" si="4"/>
        <v>540682.00000000012</v>
      </c>
    </row>
    <row r="85" spans="1:18" s="20" customFormat="1" x14ac:dyDescent="0.2">
      <c r="A85" s="123" t="str">
        <f t="shared" si="3"/>
        <v>0007-GG2.1.1.13.1.2</v>
      </c>
      <c r="B85" s="191" t="s">
        <v>15</v>
      </c>
      <c r="C85" s="191" t="s">
        <v>120</v>
      </c>
      <c r="D85" s="123" t="s">
        <v>121</v>
      </c>
      <c r="E85" s="254">
        <v>0</v>
      </c>
      <c r="F85" s="254">
        <v>0</v>
      </c>
      <c r="G85" s="254">
        <v>0</v>
      </c>
      <c r="H85" s="254">
        <v>0</v>
      </c>
      <c r="I85" s="254">
        <v>5133.33</v>
      </c>
      <c r="J85" s="254">
        <v>0</v>
      </c>
      <c r="K85" s="254"/>
      <c r="L85" s="254">
        <v>0</v>
      </c>
      <c r="M85" s="88">
        <v>0</v>
      </c>
      <c r="N85" s="88">
        <v>0</v>
      </c>
      <c r="O85" s="88">
        <v>0</v>
      </c>
      <c r="P85" s="88">
        <v>186824.67</v>
      </c>
      <c r="Q85" s="88">
        <v>0</v>
      </c>
      <c r="R85" s="255">
        <f t="shared" si="4"/>
        <v>191958</v>
      </c>
    </row>
    <row r="86" spans="1:18" s="20" customFormat="1" x14ac:dyDescent="0.2">
      <c r="A86" s="123" t="str">
        <f t="shared" si="3"/>
        <v>0007-GG2.1.1.9.1.2</v>
      </c>
      <c r="B86" s="191" t="s">
        <v>15</v>
      </c>
      <c r="C86" s="191" t="s">
        <v>226</v>
      </c>
      <c r="D86" s="123" t="s">
        <v>227</v>
      </c>
      <c r="E86" s="254">
        <v>0</v>
      </c>
      <c r="F86" s="254">
        <v>0</v>
      </c>
      <c r="G86" s="254">
        <v>0</v>
      </c>
      <c r="H86" s="254">
        <v>10392.86</v>
      </c>
      <c r="I86" s="254">
        <v>0</v>
      </c>
      <c r="J86" s="254">
        <v>0</v>
      </c>
      <c r="K86" s="254">
        <v>0</v>
      </c>
      <c r="L86" s="254">
        <v>0</v>
      </c>
      <c r="M86" s="88">
        <v>0</v>
      </c>
      <c r="N86" s="88">
        <v>0</v>
      </c>
      <c r="O86" s="88">
        <v>0</v>
      </c>
      <c r="P86" s="88">
        <v>31179.14</v>
      </c>
      <c r="Q86" s="88">
        <v>20785.71</v>
      </c>
      <c r="R86" s="255">
        <f t="shared" si="4"/>
        <v>41572</v>
      </c>
    </row>
    <row r="87" spans="1:18" s="20" customFormat="1" x14ac:dyDescent="0.2">
      <c r="A87" s="123" t="str">
        <f t="shared" si="3"/>
        <v>0007-GG2.1.1.9.1.4</v>
      </c>
      <c r="B87" s="191" t="s">
        <v>15</v>
      </c>
      <c r="C87" s="191" t="s">
        <v>230</v>
      </c>
      <c r="D87" s="123" t="s">
        <v>231</v>
      </c>
      <c r="E87" s="254">
        <v>0</v>
      </c>
      <c r="F87" s="254">
        <v>0</v>
      </c>
      <c r="G87" s="254">
        <v>0</v>
      </c>
      <c r="H87" s="254">
        <v>0</v>
      </c>
      <c r="I87" s="254">
        <v>0</v>
      </c>
      <c r="J87" s="254">
        <v>0</v>
      </c>
      <c r="K87" s="254">
        <v>900</v>
      </c>
      <c r="L87" s="254">
        <v>0</v>
      </c>
      <c r="M87" s="88">
        <v>0</v>
      </c>
      <c r="N87" s="88">
        <v>0</v>
      </c>
      <c r="O87" s="88">
        <v>0</v>
      </c>
      <c r="P87" s="88">
        <v>2100</v>
      </c>
      <c r="Q87" s="88">
        <v>900</v>
      </c>
      <c r="R87" s="255">
        <f t="shared" si="4"/>
        <v>3000</v>
      </c>
    </row>
    <row r="88" spans="1:18" s="20" customFormat="1" x14ac:dyDescent="0.2">
      <c r="A88" s="123" t="str">
        <f t="shared" si="3"/>
        <v>0007-GG2.1.3.1.1.13</v>
      </c>
      <c r="B88" s="191" t="s">
        <v>15</v>
      </c>
      <c r="C88" s="191" t="s">
        <v>272</v>
      </c>
      <c r="D88" s="123" t="s">
        <v>273</v>
      </c>
      <c r="E88" s="254">
        <v>1870.71</v>
      </c>
      <c r="F88" s="254">
        <v>1870.71</v>
      </c>
      <c r="G88" s="254">
        <v>1870.71</v>
      </c>
      <c r="H88" s="254">
        <v>1538.14</v>
      </c>
      <c r="I88" s="254">
        <v>0</v>
      </c>
      <c r="J88" s="254">
        <v>0</v>
      </c>
      <c r="K88" s="254">
        <v>0</v>
      </c>
      <c r="L88" s="254">
        <v>0</v>
      </c>
      <c r="M88" s="88">
        <v>0</v>
      </c>
      <c r="N88" s="88">
        <v>3741.42</v>
      </c>
      <c r="O88" s="88">
        <v>1870.71</v>
      </c>
      <c r="P88" s="88">
        <v>9686.6</v>
      </c>
      <c r="Q88" s="88">
        <v>1870.71</v>
      </c>
      <c r="R88" s="255">
        <f t="shared" si="4"/>
        <v>22449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254">
        <v>866.72</v>
      </c>
      <c r="F89" s="254">
        <v>866.72</v>
      </c>
      <c r="G89" s="254">
        <v>866.72</v>
      </c>
      <c r="H89" s="254">
        <v>866.72</v>
      </c>
      <c r="I89" s="254">
        <v>1083.4000000000001</v>
      </c>
      <c r="J89" s="254">
        <v>866.72</v>
      </c>
      <c r="K89" s="254">
        <v>650.04</v>
      </c>
      <c r="L89" s="254">
        <v>650.04</v>
      </c>
      <c r="M89" s="88">
        <v>650.04</v>
      </c>
      <c r="N89" s="88">
        <v>650.04</v>
      </c>
      <c r="O89" s="88">
        <v>650.04</v>
      </c>
      <c r="P89" s="88">
        <v>4334.8</v>
      </c>
      <c r="Q89" s="88">
        <v>650.04</v>
      </c>
      <c r="R89" s="255">
        <f t="shared" si="4"/>
        <v>13002</v>
      </c>
    </row>
    <row r="90" spans="1:18" s="20" customFormat="1" x14ac:dyDescent="0.2">
      <c r="A90" s="123" t="str">
        <f t="shared" si="3"/>
        <v>0007-GG2.1.4.1.1.1</v>
      </c>
      <c r="B90" s="191" t="s">
        <v>15</v>
      </c>
      <c r="C90" s="191" t="s">
        <v>288</v>
      </c>
      <c r="D90" s="123" t="s">
        <v>289</v>
      </c>
      <c r="E90" s="254">
        <v>0</v>
      </c>
      <c r="F90" s="254">
        <v>0</v>
      </c>
      <c r="G90" s="254">
        <v>0</v>
      </c>
      <c r="H90" s="254">
        <v>8399.9699999999993</v>
      </c>
      <c r="I90" s="254">
        <v>0</v>
      </c>
      <c r="J90" s="254">
        <v>0</v>
      </c>
      <c r="K90" s="254">
        <v>0</v>
      </c>
      <c r="L90" s="254">
        <v>0</v>
      </c>
      <c r="M90" s="88">
        <v>0</v>
      </c>
      <c r="N90" s="88">
        <v>0</v>
      </c>
      <c r="O90" s="88">
        <v>10393</v>
      </c>
      <c r="P90" s="88">
        <v>1993.03</v>
      </c>
      <c r="Q90" s="88">
        <v>0</v>
      </c>
      <c r="R90" s="255">
        <f t="shared" si="4"/>
        <v>20786</v>
      </c>
    </row>
    <row r="91" spans="1:18" s="20" customFormat="1" x14ac:dyDescent="0.2">
      <c r="A91" s="123" t="str">
        <f t="shared" si="3"/>
        <v>0007-GG2.1.4.1.1.6</v>
      </c>
      <c r="B91" s="191" t="s">
        <v>15</v>
      </c>
      <c r="C91" s="191" t="s">
        <v>300</v>
      </c>
      <c r="D91" s="123" t="s">
        <v>301</v>
      </c>
      <c r="E91" s="254">
        <v>0</v>
      </c>
      <c r="F91" s="254">
        <v>0</v>
      </c>
      <c r="G91" s="254">
        <v>0</v>
      </c>
      <c r="H91" s="254">
        <v>10161.94</v>
      </c>
      <c r="I91" s="254">
        <v>0</v>
      </c>
      <c r="J91" s="254">
        <v>0</v>
      </c>
      <c r="K91" s="254">
        <v>0</v>
      </c>
      <c r="L91" s="254">
        <v>0</v>
      </c>
      <c r="M91" s="88">
        <v>0</v>
      </c>
      <c r="N91" s="88">
        <v>0</v>
      </c>
      <c r="O91" s="88">
        <v>0</v>
      </c>
      <c r="P91" s="88">
        <v>58.06</v>
      </c>
      <c r="Q91" s="88">
        <v>0</v>
      </c>
      <c r="R91" s="255">
        <f t="shared" si="4"/>
        <v>10220</v>
      </c>
    </row>
    <row r="92" spans="1:18" s="20" customFormat="1" x14ac:dyDescent="0.2">
      <c r="A92" s="123" t="str">
        <f t="shared" si="3"/>
        <v>0007-GG2.3.2.7.5.2</v>
      </c>
      <c r="B92" s="191" t="s">
        <v>15</v>
      </c>
      <c r="C92" s="191" t="s">
        <v>738</v>
      </c>
      <c r="D92" s="123" t="s">
        <v>739</v>
      </c>
      <c r="E92" s="254">
        <v>0</v>
      </c>
      <c r="F92" s="254">
        <v>0</v>
      </c>
      <c r="G92" s="254">
        <v>0</v>
      </c>
      <c r="H92" s="254">
        <v>0</v>
      </c>
      <c r="I92" s="254">
        <v>0</v>
      </c>
      <c r="J92" s="254">
        <v>0</v>
      </c>
      <c r="K92" s="254">
        <v>1130</v>
      </c>
      <c r="L92" s="254">
        <v>1130</v>
      </c>
      <c r="M92" s="88">
        <v>1130</v>
      </c>
      <c r="N92" s="88">
        <v>1130</v>
      </c>
      <c r="O92" s="88">
        <v>1130</v>
      </c>
      <c r="P92" s="88">
        <v>9040</v>
      </c>
      <c r="Q92" s="88"/>
      <c r="R92" s="255">
        <f t="shared" si="4"/>
        <v>14690</v>
      </c>
    </row>
    <row r="93" spans="1:18" s="20" customFormat="1" x14ac:dyDescent="0.2">
      <c r="A93" s="123" t="str">
        <f t="shared" si="3"/>
        <v>0007-GG2.3.2.7.5.8</v>
      </c>
      <c r="B93" s="191" t="s">
        <v>15</v>
      </c>
      <c r="C93" s="191" t="s">
        <v>748</v>
      </c>
      <c r="D93" s="123" t="s">
        <v>749</v>
      </c>
      <c r="E93" s="254">
        <v>0</v>
      </c>
      <c r="F93" s="254">
        <v>0</v>
      </c>
      <c r="G93" s="254">
        <v>0</v>
      </c>
      <c r="H93" s="254">
        <v>0</v>
      </c>
      <c r="I93" s="254">
        <v>0</v>
      </c>
      <c r="J93" s="254">
        <v>0</v>
      </c>
      <c r="K93" s="254">
        <v>0</v>
      </c>
      <c r="L93" s="254">
        <v>0</v>
      </c>
      <c r="M93" s="88">
        <v>0</v>
      </c>
      <c r="N93" s="88">
        <v>0</v>
      </c>
      <c r="O93" s="88">
        <v>0</v>
      </c>
      <c r="P93" s="88">
        <v>0</v>
      </c>
      <c r="Q93" s="88"/>
      <c r="R93" s="255">
        <f t="shared" si="4"/>
        <v>0</v>
      </c>
    </row>
    <row r="94" spans="1:18" s="20" customFormat="1" x14ac:dyDescent="0.2">
      <c r="A94" s="123" t="str">
        <f t="shared" si="3"/>
        <v>0007-GG2.3.2.9.1.1</v>
      </c>
      <c r="B94" s="191" t="s">
        <v>15</v>
      </c>
      <c r="C94" s="191" t="s">
        <v>774</v>
      </c>
      <c r="D94" s="123" t="s">
        <v>775</v>
      </c>
      <c r="E94" s="254">
        <v>14000</v>
      </c>
      <c r="F94" s="254">
        <v>9000</v>
      </c>
      <c r="G94" s="254">
        <v>41000</v>
      </c>
      <c r="H94" s="254">
        <v>27500</v>
      </c>
      <c r="I94" s="254">
        <v>27500</v>
      </c>
      <c r="J94" s="254">
        <v>14000</v>
      </c>
      <c r="K94" s="254">
        <v>14000</v>
      </c>
      <c r="L94" s="254">
        <v>5000</v>
      </c>
      <c r="M94" s="88">
        <v>0</v>
      </c>
      <c r="N94" s="88">
        <v>0</v>
      </c>
      <c r="O94" s="88">
        <v>33000</v>
      </c>
      <c r="P94" s="88">
        <v>6420</v>
      </c>
      <c r="Q94" s="88"/>
      <c r="R94" s="255">
        <f t="shared" si="4"/>
        <v>191420</v>
      </c>
    </row>
    <row r="95" spans="1:18" s="20" customFormat="1" x14ac:dyDescent="0.2">
      <c r="A95" s="123" t="str">
        <f t="shared" si="3"/>
        <v>0008-OAUGD2.1.1.13.1.1</v>
      </c>
      <c r="B95" s="191" t="s">
        <v>16</v>
      </c>
      <c r="C95" s="191" t="s">
        <v>115</v>
      </c>
      <c r="D95" s="123" t="s">
        <v>116</v>
      </c>
      <c r="E95" s="254">
        <v>53186.960000000006</v>
      </c>
      <c r="F95" s="254">
        <v>53349.46</v>
      </c>
      <c r="G95" s="254">
        <v>53341.37</v>
      </c>
      <c r="H95" s="254">
        <v>53377.71</v>
      </c>
      <c r="I95" s="254">
        <v>53377.71</v>
      </c>
      <c r="J95" s="254">
        <v>53306.990000000005</v>
      </c>
      <c r="K95" s="254">
        <v>53064.27</v>
      </c>
      <c r="L95" s="254">
        <v>52984.17</v>
      </c>
      <c r="M95" s="88">
        <v>53377.71</v>
      </c>
      <c r="N95" s="88">
        <v>53377.71</v>
      </c>
      <c r="O95" s="88">
        <v>53377.71</v>
      </c>
      <c r="P95" s="88">
        <v>54412.23</v>
      </c>
      <c r="Q95" s="88">
        <v>53377.71</v>
      </c>
      <c r="R95" s="255">
        <f t="shared" si="4"/>
        <v>640534</v>
      </c>
    </row>
    <row r="96" spans="1:18" s="20" customFormat="1" x14ac:dyDescent="0.2">
      <c r="A96" s="123" t="str">
        <f t="shared" si="3"/>
        <v>0008-OAUGD2.1.1.13.1.2</v>
      </c>
      <c r="B96" s="192" t="s">
        <v>16</v>
      </c>
      <c r="C96" s="191" t="s">
        <v>120</v>
      </c>
      <c r="D96" s="123" t="s">
        <v>121</v>
      </c>
      <c r="E96" s="254">
        <v>26846.239999999998</v>
      </c>
      <c r="F96" s="254">
        <v>24286.51</v>
      </c>
      <c r="G96" s="254">
        <v>24090.67</v>
      </c>
      <c r="H96" s="254">
        <v>26950</v>
      </c>
      <c r="I96" s="254">
        <v>32245</v>
      </c>
      <c r="J96" s="254">
        <v>38581.949999999997</v>
      </c>
      <c r="K96" s="254">
        <v>36463.1</v>
      </c>
      <c r="L96" s="254">
        <v>31820.94</v>
      </c>
      <c r="M96" s="88">
        <v>38950</v>
      </c>
      <c r="N96" s="88">
        <v>38950</v>
      </c>
      <c r="O96" s="88">
        <v>38950</v>
      </c>
      <c r="P96" s="88">
        <v>211939.59</v>
      </c>
      <c r="Q96" s="88">
        <v>38950</v>
      </c>
      <c r="R96" s="255">
        <f t="shared" si="4"/>
        <v>570074</v>
      </c>
    </row>
    <row r="97" spans="1:18" s="20" customFormat="1" x14ac:dyDescent="0.2">
      <c r="A97" s="123" t="str">
        <f t="shared" si="3"/>
        <v>0008-OAUGD2.1.1.9.1.4</v>
      </c>
      <c r="B97" s="191" t="s">
        <v>16</v>
      </c>
      <c r="C97" s="191" t="s">
        <v>230</v>
      </c>
      <c r="D97" s="123" t="s">
        <v>231</v>
      </c>
      <c r="E97" s="254">
        <v>0</v>
      </c>
      <c r="F97" s="254">
        <v>0</v>
      </c>
      <c r="G97" s="254">
        <v>0</v>
      </c>
      <c r="H97" s="254">
        <v>0</v>
      </c>
      <c r="I97" s="254">
        <v>0</v>
      </c>
      <c r="J97" s="254">
        <v>0</v>
      </c>
      <c r="K97" s="254">
        <v>5233.33</v>
      </c>
      <c r="L97" s="254">
        <v>0</v>
      </c>
      <c r="M97" s="88">
        <v>0</v>
      </c>
      <c r="N97" s="88">
        <v>0</v>
      </c>
      <c r="O97" s="88">
        <v>0</v>
      </c>
      <c r="P97" s="88">
        <v>6766.67</v>
      </c>
      <c r="Q97" s="88">
        <v>5700</v>
      </c>
      <c r="R97" s="255">
        <f t="shared" si="4"/>
        <v>12000</v>
      </c>
    </row>
    <row r="98" spans="1:18" s="20" customFormat="1" x14ac:dyDescent="0.2">
      <c r="A98" s="123" t="str">
        <f t="shared" si="3"/>
        <v>0008-OAUGD2.1.3.1.1.15</v>
      </c>
      <c r="B98" s="191" t="s">
        <v>16</v>
      </c>
      <c r="C98" s="191" t="s">
        <v>276</v>
      </c>
      <c r="D98" s="123" t="s">
        <v>277</v>
      </c>
      <c r="E98" s="254">
        <v>3466.8799999999992</v>
      </c>
      <c r="F98" s="254">
        <v>3355.5899999999992</v>
      </c>
      <c r="G98" s="254">
        <v>3342.4499999999994</v>
      </c>
      <c r="H98" s="254">
        <v>3466.8799999999992</v>
      </c>
      <c r="I98" s="254">
        <v>4017.2399999999989</v>
      </c>
      <c r="J98" s="254">
        <v>4116.9199999999992</v>
      </c>
      <c r="K98" s="254">
        <v>4116.9199999999992</v>
      </c>
      <c r="L98" s="254">
        <v>3832.9399999999987</v>
      </c>
      <c r="M98" s="88">
        <v>4116.9199999999992</v>
      </c>
      <c r="N98" s="88">
        <v>4116.9199999999992</v>
      </c>
      <c r="O98" s="88">
        <v>4116.9199999999992</v>
      </c>
      <c r="P98" s="88">
        <v>7046.420000000001</v>
      </c>
      <c r="Q98" s="88">
        <v>4116.9199999999992</v>
      </c>
      <c r="R98" s="255">
        <f t="shared" si="4"/>
        <v>49112.999999999985</v>
      </c>
    </row>
    <row r="99" spans="1:18" s="20" customFormat="1" x14ac:dyDescent="0.2">
      <c r="A99" s="123" t="str">
        <f t="shared" si="3"/>
        <v>0008-OAUGD2.1.4.1.1.7</v>
      </c>
      <c r="B99" s="191" t="s">
        <v>16</v>
      </c>
      <c r="C99" s="191" t="s">
        <v>302</v>
      </c>
      <c r="D99" s="123" t="s">
        <v>1835</v>
      </c>
      <c r="E99" s="254">
        <v>0</v>
      </c>
      <c r="F99" s="254">
        <v>0</v>
      </c>
      <c r="G99" s="254">
        <v>0</v>
      </c>
      <c r="H99" s="254">
        <v>0</v>
      </c>
      <c r="I99" s="254">
        <v>912.51</v>
      </c>
      <c r="J99" s="254">
        <v>0</v>
      </c>
      <c r="K99" s="254">
        <v>875.01</v>
      </c>
      <c r="L99" s="254">
        <v>0</v>
      </c>
      <c r="M99" s="88">
        <v>0</v>
      </c>
      <c r="N99" s="88">
        <v>0</v>
      </c>
      <c r="O99" s="88">
        <v>0</v>
      </c>
      <c r="P99" s="88">
        <v>1.48</v>
      </c>
      <c r="Q99" s="88">
        <v>0</v>
      </c>
      <c r="R99" s="255">
        <f t="shared" si="4"/>
        <v>1789</v>
      </c>
    </row>
    <row r="100" spans="1:18" s="20" customFormat="1" x14ac:dyDescent="0.2">
      <c r="A100" s="123" t="str">
        <f t="shared" si="3"/>
        <v>0008-OAUGD2.3.1.2.1.1</v>
      </c>
      <c r="B100" s="191" t="s">
        <v>16</v>
      </c>
      <c r="C100" s="191" t="s">
        <v>433</v>
      </c>
      <c r="D100" s="123" t="s">
        <v>434</v>
      </c>
      <c r="E100" s="254">
        <v>0</v>
      </c>
      <c r="F100" s="254">
        <v>0</v>
      </c>
      <c r="G100" s="254">
        <v>316</v>
      </c>
      <c r="H100" s="254">
        <v>0</v>
      </c>
      <c r="I100" s="254">
        <v>0</v>
      </c>
      <c r="J100" s="254">
        <v>0</v>
      </c>
      <c r="K100" s="254">
        <v>2013</v>
      </c>
      <c r="L100" s="254">
        <v>0</v>
      </c>
      <c r="M100" s="88">
        <v>0</v>
      </c>
      <c r="N100" s="88">
        <v>0</v>
      </c>
      <c r="O100" s="88">
        <v>0</v>
      </c>
      <c r="P100" s="88">
        <v>0</v>
      </c>
      <c r="Q100" s="88"/>
      <c r="R100" s="255">
        <f t="shared" si="4"/>
        <v>2329</v>
      </c>
    </row>
    <row r="101" spans="1:18" s="20" customFormat="1" x14ac:dyDescent="0.2">
      <c r="A101" s="123" t="str">
        <f t="shared" si="3"/>
        <v>0008-OAUGD2.3.1.5.1.2</v>
      </c>
      <c r="B101" s="191" t="s">
        <v>16</v>
      </c>
      <c r="C101" s="191" t="s">
        <v>464</v>
      </c>
      <c r="D101" s="123" t="s">
        <v>465</v>
      </c>
      <c r="E101" s="254">
        <v>0</v>
      </c>
      <c r="F101" s="254">
        <v>0</v>
      </c>
      <c r="G101" s="254">
        <v>3440</v>
      </c>
      <c r="H101" s="254">
        <v>0</v>
      </c>
      <c r="I101" s="254">
        <v>0</v>
      </c>
      <c r="J101" s="254">
        <v>0</v>
      </c>
      <c r="K101" s="254">
        <v>0</v>
      </c>
      <c r="L101" s="254">
        <v>0</v>
      </c>
      <c r="M101" s="88">
        <v>0</v>
      </c>
      <c r="N101" s="88">
        <v>0</v>
      </c>
      <c r="O101" s="88">
        <v>0</v>
      </c>
      <c r="P101" s="88">
        <v>0</v>
      </c>
      <c r="Q101" s="88"/>
      <c r="R101" s="255">
        <f t="shared" si="4"/>
        <v>3440</v>
      </c>
    </row>
    <row r="102" spans="1:18" s="20" customFormat="1" x14ac:dyDescent="0.2">
      <c r="A102" s="123" t="str">
        <f t="shared" si="3"/>
        <v>0008-OAUGD2.3.1.8.2.1</v>
      </c>
      <c r="B102" s="191" t="s">
        <v>16</v>
      </c>
      <c r="C102" s="191" t="s">
        <v>503</v>
      </c>
      <c r="D102" s="123" t="s">
        <v>504</v>
      </c>
      <c r="E102" s="254">
        <v>0</v>
      </c>
      <c r="F102" s="254">
        <v>175</v>
      </c>
      <c r="G102" s="254">
        <v>185</v>
      </c>
      <c r="H102" s="254">
        <v>0</v>
      </c>
      <c r="I102" s="254">
        <v>0</v>
      </c>
      <c r="J102" s="254">
        <v>0</v>
      </c>
      <c r="K102" s="254">
        <v>0</v>
      </c>
      <c r="L102" s="254">
        <v>0</v>
      </c>
      <c r="M102" s="88">
        <v>0</v>
      </c>
      <c r="N102" s="88">
        <v>0</v>
      </c>
      <c r="O102" s="88">
        <v>0</v>
      </c>
      <c r="P102" s="88">
        <v>0</v>
      </c>
      <c r="Q102" s="88"/>
      <c r="R102" s="255">
        <f t="shared" si="4"/>
        <v>360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 t="s">
        <v>571</v>
      </c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254">
        <v>407</v>
      </c>
      <c r="L103" s="254">
        <v>580</v>
      </c>
      <c r="M103" s="88">
        <v>374</v>
      </c>
      <c r="N103" s="88">
        <v>22080</v>
      </c>
      <c r="O103" s="88">
        <v>22080</v>
      </c>
      <c r="P103" s="88">
        <v>22081.5</v>
      </c>
      <c r="Q103" s="88"/>
      <c r="R103" s="255">
        <f t="shared" si="4"/>
        <v>72660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 t="s">
        <v>589</v>
      </c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254">
        <v>0</v>
      </c>
      <c r="L104" s="254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255">
        <f t="shared" si="4"/>
        <v>9895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 t="s">
        <v>625</v>
      </c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254">
        <v>0</v>
      </c>
      <c r="L105" s="254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255">
        <f t="shared" si="4"/>
        <v>40356</v>
      </c>
    </row>
    <row r="106" spans="1:18" s="20" customFormat="1" x14ac:dyDescent="0.2">
      <c r="A106" s="123" t="str">
        <f t="shared" si="3"/>
        <v>0008-OAUGD2.3.2.7.11.6</v>
      </c>
      <c r="B106" s="191" t="s">
        <v>16</v>
      </c>
      <c r="C106" s="191" t="s">
        <v>684</v>
      </c>
      <c r="D106" s="123" t="s">
        <v>685</v>
      </c>
      <c r="E106" s="254">
        <v>0</v>
      </c>
      <c r="F106" s="254">
        <v>0</v>
      </c>
      <c r="G106" s="254">
        <v>0</v>
      </c>
      <c r="H106" s="254">
        <v>0</v>
      </c>
      <c r="I106" s="254">
        <v>0</v>
      </c>
      <c r="J106" s="254">
        <v>0</v>
      </c>
      <c r="K106" s="254">
        <v>0</v>
      </c>
      <c r="L106" s="254"/>
      <c r="M106" s="88"/>
      <c r="N106" s="88">
        <v>1600</v>
      </c>
      <c r="O106" s="88"/>
      <c r="P106" s="88"/>
      <c r="Q106" s="88"/>
      <c r="R106" s="255">
        <f t="shared" si="4"/>
        <v>1600</v>
      </c>
    </row>
    <row r="107" spans="1:18" s="20" customFormat="1" x14ac:dyDescent="0.2">
      <c r="A107" s="123" t="str">
        <f t="shared" si="3"/>
        <v>0008-OAUGD2.3.2.7.13.98</v>
      </c>
      <c r="B107" s="191" t="s">
        <v>16</v>
      </c>
      <c r="C107" s="191" t="s">
        <v>700</v>
      </c>
      <c r="D107" s="123" t="s">
        <v>701</v>
      </c>
      <c r="E107" s="254">
        <v>0</v>
      </c>
      <c r="F107" s="254">
        <v>828.29</v>
      </c>
      <c r="G107" s="254">
        <v>828.29</v>
      </c>
      <c r="H107" s="254">
        <v>828.29</v>
      </c>
      <c r="I107" s="254">
        <v>828.29</v>
      </c>
      <c r="J107" s="254">
        <v>1538.82</v>
      </c>
      <c r="K107" s="254">
        <v>8347.84</v>
      </c>
      <c r="L107" s="254">
        <v>5131.84</v>
      </c>
      <c r="M107" s="88">
        <v>21400</v>
      </c>
      <c r="N107" s="88">
        <v>2220.9300000000003</v>
      </c>
      <c r="O107" s="88">
        <v>1223.96</v>
      </c>
      <c r="P107" s="88">
        <v>1223.45</v>
      </c>
      <c r="Q107" s="88"/>
      <c r="R107" s="255">
        <f t="shared" si="4"/>
        <v>44400</v>
      </c>
    </row>
    <row r="108" spans="1:18" s="20" customFormat="1" x14ac:dyDescent="0.2">
      <c r="A108" s="123" t="str">
        <f t="shared" si="3"/>
        <v>0008-OAUGD2.3.2.7.14.98</v>
      </c>
      <c r="B108" s="191" t="s">
        <v>16</v>
      </c>
      <c r="C108" s="191" t="s">
        <v>706</v>
      </c>
      <c r="D108" s="123" t="s">
        <v>707</v>
      </c>
      <c r="E108" s="254">
        <v>0</v>
      </c>
      <c r="F108" s="254">
        <v>0</v>
      </c>
      <c r="G108" s="254">
        <v>0</v>
      </c>
      <c r="H108" s="254">
        <v>4500</v>
      </c>
      <c r="I108" s="254">
        <v>0</v>
      </c>
      <c r="J108" s="254">
        <v>0</v>
      </c>
      <c r="K108" s="254">
        <v>5250</v>
      </c>
      <c r="L108" s="254">
        <v>0</v>
      </c>
      <c r="M108" s="88">
        <v>5250</v>
      </c>
      <c r="N108" s="88">
        <v>0</v>
      </c>
      <c r="O108" s="88">
        <v>6400</v>
      </c>
      <c r="P108" s="88">
        <v>6400</v>
      </c>
      <c r="Q108" s="88"/>
      <c r="R108" s="255">
        <f t="shared" si="4"/>
        <v>27800</v>
      </c>
    </row>
    <row r="109" spans="1:18" s="20" customFormat="1" x14ac:dyDescent="0.2">
      <c r="A109" s="123" t="str">
        <f t="shared" si="3"/>
        <v>0008-OAUGD2.3.2.9.1.1</v>
      </c>
      <c r="B109" s="191" t="s">
        <v>16</v>
      </c>
      <c r="C109" s="191" t="s">
        <v>774</v>
      </c>
      <c r="D109" s="123" t="s">
        <v>775</v>
      </c>
      <c r="E109" s="254">
        <v>0</v>
      </c>
      <c r="F109" s="254">
        <v>0</v>
      </c>
      <c r="G109" s="254">
        <v>6000</v>
      </c>
      <c r="H109" s="254">
        <v>9500</v>
      </c>
      <c r="I109" s="254">
        <v>13000</v>
      </c>
      <c r="J109" s="254">
        <v>6000</v>
      </c>
      <c r="K109" s="254">
        <v>9500</v>
      </c>
      <c r="L109" s="254">
        <v>9500</v>
      </c>
      <c r="M109" s="88">
        <v>9500</v>
      </c>
      <c r="N109" s="88">
        <v>9500</v>
      </c>
      <c r="O109" s="88">
        <v>15500</v>
      </c>
      <c r="P109" s="88">
        <v>16000</v>
      </c>
      <c r="Q109" s="88"/>
      <c r="R109" s="255">
        <f t="shared" si="4"/>
        <v>104000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 t="s">
        <v>1144</v>
      </c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254">
        <v>8046.67</v>
      </c>
      <c r="L110" s="254">
        <v>15087.5</v>
      </c>
      <c r="M110" s="88">
        <v>15189.71</v>
      </c>
      <c r="N110" s="88">
        <v>15189.71</v>
      </c>
      <c r="O110" s="88">
        <v>15189.71</v>
      </c>
      <c r="P110" s="88">
        <v>90439.53</v>
      </c>
      <c r="Q110" s="88">
        <v>15189.71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 t="s">
        <v>72</v>
      </c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254">
        <v>83910.700000000012</v>
      </c>
      <c r="L111" s="254">
        <v>77943.710000000021</v>
      </c>
      <c r="M111" s="88">
        <v>87934.470000000016</v>
      </c>
      <c r="N111" s="88">
        <v>87934.470000000016</v>
      </c>
      <c r="O111" s="88">
        <v>87934.470000000016</v>
      </c>
      <c r="P111" s="88">
        <v>358637.53</v>
      </c>
      <c r="Q111" s="88">
        <v>95198.660000000018</v>
      </c>
      <c r="R111" s="255">
        <f t="shared" si="4"/>
        <v>1409036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 t="s">
        <v>116</v>
      </c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254">
        <v>64636.41</v>
      </c>
      <c r="L112" s="254">
        <v>79097.440000000002</v>
      </c>
      <c r="M112" s="88">
        <v>80720.95</v>
      </c>
      <c r="N112" s="88">
        <v>80720.95</v>
      </c>
      <c r="O112" s="88">
        <v>80720.95</v>
      </c>
      <c r="P112" s="88">
        <v>617763.78</v>
      </c>
      <c r="Q112" s="88">
        <v>80720.95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 t="s">
        <v>121</v>
      </c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254">
        <v>2514.58</v>
      </c>
      <c r="L113" s="254">
        <v>0</v>
      </c>
      <c r="M113" s="88">
        <v>0</v>
      </c>
      <c r="N113" s="88">
        <v>0</v>
      </c>
      <c r="O113" s="88">
        <v>0</v>
      </c>
      <c r="P113" s="88">
        <v>27865.42</v>
      </c>
      <c r="Q113" s="88">
        <v>15189.71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 t="s">
        <v>227</v>
      </c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254">
        <v>5043.34</v>
      </c>
      <c r="L114" s="254">
        <v>0</v>
      </c>
      <c r="M114" s="88">
        <v>0</v>
      </c>
      <c r="N114" s="88">
        <v>0</v>
      </c>
      <c r="O114" s="88">
        <v>0</v>
      </c>
      <c r="P114" s="88">
        <v>12356.66</v>
      </c>
      <c r="Q114" s="88">
        <v>7200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 t="s">
        <v>231</v>
      </c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254">
        <v>897.71</v>
      </c>
      <c r="L115" s="254">
        <v>1357.88</v>
      </c>
      <c r="M115" s="88">
        <v>1367.07</v>
      </c>
      <c r="N115" s="88">
        <v>1367.07</v>
      </c>
      <c r="O115" s="88">
        <v>1367.07</v>
      </c>
      <c r="P115" s="88">
        <v>7966.11</v>
      </c>
      <c r="Q115" s="88">
        <v>1367.07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 t="s">
        <v>273</v>
      </c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254">
        <v>4766.96</v>
      </c>
      <c r="L116" s="254">
        <v>4719.67</v>
      </c>
      <c r="M116" s="88">
        <v>4983.6400000000003</v>
      </c>
      <c r="N116" s="88">
        <v>4983.6400000000003</v>
      </c>
      <c r="O116" s="88">
        <v>4983.6400000000003</v>
      </c>
      <c r="P116" s="88">
        <v>23952.81</v>
      </c>
      <c r="Q116" s="88">
        <v>5200.3200000000006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 t="s">
        <v>277</v>
      </c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254">
        <v>971.84</v>
      </c>
      <c r="L117" s="254">
        <v>0</v>
      </c>
      <c r="M117" s="88">
        <v>0</v>
      </c>
      <c r="N117" s="88">
        <v>0</v>
      </c>
      <c r="O117" s="88">
        <v>7594.86</v>
      </c>
      <c r="P117" s="88">
        <v>4695.3</v>
      </c>
      <c r="Q117" s="88">
        <v>0</v>
      </c>
      <c r="R117" s="255">
        <f t="shared" si="4"/>
        <v>13262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 t="s">
        <v>289</v>
      </c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254">
        <v>1927.85</v>
      </c>
      <c r="L118" s="254">
        <v>0</v>
      </c>
      <c r="M118" s="88">
        <v>0</v>
      </c>
      <c r="N118" s="88">
        <v>0</v>
      </c>
      <c r="O118" s="88">
        <v>0</v>
      </c>
      <c r="P118" s="88">
        <v>0.15</v>
      </c>
      <c r="Q118" s="88">
        <v>0</v>
      </c>
      <c r="R118" s="255">
        <f t="shared" si="4"/>
        <v>1928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 t="s">
        <v>301</v>
      </c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254">
        <v>0</v>
      </c>
      <c r="L119" s="254">
        <v>0</v>
      </c>
      <c r="M119" s="88">
        <v>0</v>
      </c>
      <c r="N119" s="88">
        <v>0</v>
      </c>
      <c r="O119" s="88">
        <v>0</v>
      </c>
      <c r="P119" s="88">
        <v>502.16</v>
      </c>
      <c r="Q119" s="88">
        <v>0.08</v>
      </c>
      <c r="R119" s="255">
        <f t="shared" si="4"/>
        <v>21711.999999999996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 t="s">
        <v>1835</v>
      </c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254">
        <v>3000</v>
      </c>
      <c r="L120" s="254">
        <v>0</v>
      </c>
      <c r="M120" s="88">
        <v>0</v>
      </c>
      <c r="N120" s="88">
        <v>15750</v>
      </c>
      <c r="O120" s="88">
        <v>0</v>
      </c>
      <c r="P120" s="88">
        <v>1350.9</v>
      </c>
      <c r="Q120" s="88"/>
      <c r="R120" s="255">
        <f t="shared" si="4"/>
        <v>41432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 t="s">
        <v>460</v>
      </c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254">
        <v>0</v>
      </c>
      <c r="L121" s="254">
        <v>0</v>
      </c>
      <c r="M121" s="88">
        <v>0</v>
      </c>
      <c r="N121" s="88">
        <v>0</v>
      </c>
      <c r="O121" s="88">
        <v>0</v>
      </c>
      <c r="P121" s="88">
        <v>0</v>
      </c>
      <c r="Q121" s="88"/>
      <c r="R121" s="255">
        <f t="shared" si="4"/>
        <v>4720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 t="s">
        <v>465</v>
      </c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254">
        <v>0</v>
      </c>
      <c r="L122" s="254">
        <v>0</v>
      </c>
      <c r="M122" s="88">
        <v>0</v>
      </c>
      <c r="N122" s="88">
        <v>0</v>
      </c>
      <c r="O122" s="88">
        <v>0</v>
      </c>
      <c r="P122" s="88">
        <v>0</v>
      </c>
      <c r="Q122" s="88"/>
      <c r="R122" s="255">
        <f t="shared" si="4"/>
        <v>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 t="s">
        <v>486</v>
      </c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254">
        <v>0</v>
      </c>
      <c r="L123" s="254">
        <v>0</v>
      </c>
      <c r="M123" s="88">
        <v>0</v>
      </c>
      <c r="N123" s="88">
        <v>0</v>
      </c>
      <c r="O123" s="88">
        <v>0</v>
      </c>
      <c r="P123" s="88">
        <v>0</v>
      </c>
      <c r="Q123" s="88"/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 t="s">
        <v>488</v>
      </c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254">
        <v>2679</v>
      </c>
      <c r="L124" s="254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61000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1" t="s">
        <v>17</v>
      </c>
      <c r="C125" s="191" t="s">
        <v>566</v>
      </c>
      <c r="D125" s="123" t="s">
        <v>564</v>
      </c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254">
        <v>2916.67</v>
      </c>
      <c r="L125" s="254">
        <v>2916.67</v>
      </c>
      <c r="M125" s="88">
        <v>6916.67</v>
      </c>
      <c r="N125" s="88">
        <v>6916.67</v>
      </c>
      <c r="O125" s="88">
        <v>6916.67</v>
      </c>
      <c r="P125" s="88">
        <v>5834.3</v>
      </c>
      <c r="Q125" s="88">
        <v>0.99</v>
      </c>
      <c r="R125" s="255">
        <f t="shared" si="4"/>
        <v>59360.999999999993</v>
      </c>
    </row>
    <row r="126" spans="1:18" s="20" customFormat="1" x14ac:dyDescent="0.2">
      <c r="A126" s="123" t="str">
        <f t="shared" si="3"/>
        <v>0009-OTI2.3.2.2.2.3</v>
      </c>
      <c r="B126" s="192" t="s">
        <v>17</v>
      </c>
      <c r="C126" s="191" t="s">
        <v>568</v>
      </c>
      <c r="D126" s="123" t="s">
        <v>567</v>
      </c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254">
        <v>0</v>
      </c>
      <c r="L126" s="254">
        <v>6702.4</v>
      </c>
      <c r="M126" s="88">
        <v>12874.15</v>
      </c>
      <c r="N126" s="88">
        <v>6546.2</v>
      </c>
      <c r="O126" s="88">
        <v>6546.2</v>
      </c>
      <c r="P126" s="88">
        <v>48286.770000000004</v>
      </c>
      <c r="Q126" s="88">
        <v>39765.57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 t="s">
        <v>569</v>
      </c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254">
        <v>79083.41</v>
      </c>
      <c r="L127" s="254">
        <v>0</v>
      </c>
      <c r="M127" s="88">
        <v>175038.22999999998</v>
      </c>
      <c r="N127" s="88">
        <v>89309.58</v>
      </c>
      <c r="O127" s="88">
        <v>110658.95</v>
      </c>
      <c r="P127" s="88">
        <v>311515.06</v>
      </c>
      <c r="Q127" s="88"/>
      <c r="R127" s="255">
        <f t="shared" si="4"/>
        <v>1215741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 t="s">
        <v>573</v>
      </c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254">
        <v>4000</v>
      </c>
      <c r="L128" s="254">
        <v>11200</v>
      </c>
      <c r="M128" s="88">
        <v>14702.91</v>
      </c>
      <c r="N128" s="88">
        <v>2800</v>
      </c>
      <c r="O128" s="88">
        <v>8069.09</v>
      </c>
      <c r="P128" s="88">
        <v>10828</v>
      </c>
      <c r="Q128" s="88"/>
      <c r="R128" s="255">
        <f t="shared" si="4"/>
        <v>51600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 t="s">
        <v>610</v>
      </c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254">
        <v>3575.56</v>
      </c>
      <c r="L129" s="254">
        <v>3619.12</v>
      </c>
      <c r="M129" s="88">
        <v>7500</v>
      </c>
      <c r="N129" s="88">
        <v>7500</v>
      </c>
      <c r="O129" s="88">
        <v>7371.18</v>
      </c>
      <c r="P129" s="88">
        <v>16000.67</v>
      </c>
      <c r="Q129" s="88"/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 t="s">
        <v>623</v>
      </c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254">
        <v>3985.45</v>
      </c>
      <c r="L130" s="254">
        <v>3985.45</v>
      </c>
      <c r="M130" s="88">
        <v>5905.9</v>
      </c>
      <c r="N130" s="88">
        <v>5905.9</v>
      </c>
      <c r="O130" s="88">
        <v>80105.899999999994</v>
      </c>
      <c r="P130" s="88">
        <v>28969.599999999999</v>
      </c>
      <c r="Q130" s="88"/>
      <c r="R130" s="255">
        <f t="shared" si="4"/>
        <v>144800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 t="s">
        <v>625</v>
      </c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>
        <v>0</v>
      </c>
      <c r="K131" s="254">
        <v>0</v>
      </c>
      <c r="L131" s="254">
        <v>0</v>
      </c>
      <c r="M131" s="88">
        <v>1173.2</v>
      </c>
      <c r="N131" s="88">
        <v>0</v>
      </c>
      <c r="O131" s="88">
        <v>2428.8000000000002</v>
      </c>
      <c r="P131" s="88">
        <v>0</v>
      </c>
      <c r="Q131" s="88"/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 t="s">
        <v>689</v>
      </c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254">
        <v>0</v>
      </c>
      <c r="L132" s="254">
        <v>0</v>
      </c>
      <c r="M132" s="88">
        <v>0</v>
      </c>
      <c r="N132" s="88">
        <v>0</v>
      </c>
      <c r="O132" s="88">
        <v>6000</v>
      </c>
      <c r="P132" s="88">
        <v>0</v>
      </c>
      <c r="Q132" s="88"/>
      <c r="R132" s="255">
        <f t="shared" si="4"/>
        <v>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 t="s">
        <v>701</v>
      </c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254">
        <v>0</v>
      </c>
      <c r="L133" s="254">
        <v>6000</v>
      </c>
      <c r="M133" s="88">
        <v>6000</v>
      </c>
      <c r="N133" s="88">
        <v>0</v>
      </c>
      <c r="O133" s="88">
        <v>6000</v>
      </c>
      <c r="P133" s="88">
        <v>0</v>
      </c>
      <c r="Q133" s="88"/>
      <c r="R133" s="255">
        <f t="shared" si="4"/>
        <v>36600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 t="s">
        <v>727</v>
      </c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254">
        <v>0</v>
      </c>
      <c r="L134" s="254">
        <v>0</v>
      </c>
      <c r="M134" s="88">
        <v>15500</v>
      </c>
      <c r="N134" s="88">
        <v>21500</v>
      </c>
      <c r="O134" s="88">
        <v>0</v>
      </c>
      <c r="P134" s="88">
        <v>0</v>
      </c>
      <c r="Q134" s="88"/>
      <c r="R134" s="255">
        <f t="shared" si="4"/>
        <v>37000</v>
      </c>
    </row>
    <row r="135" spans="1:18" s="20" customFormat="1" x14ac:dyDescent="0.2">
      <c r="A135" s="123" t="str">
        <f t="shared" si="3"/>
        <v>0009-OTI2.3.2.7.4.99</v>
      </c>
      <c r="B135" s="191" t="s">
        <v>17</v>
      </c>
      <c r="C135" s="191" t="s">
        <v>732</v>
      </c>
      <c r="D135" s="123" t="s">
        <v>729</v>
      </c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254">
        <v>12000</v>
      </c>
      <c r="L135" s="254">
        <v>40500</v>
      </c>
      <c r="M135" s="88">
        <v>0</v>
      </c>
      <c r="N135" s="88">
        <v>18000</v>
      </c>
      <c r="O135" s="88">
        <v>44000</v>
      </c>
      <c r="P135" s="88">
        <v>3500</v>
      </c>
      <c r="Q135" s="88"/>
      <c r="R135" s="255">
        <f t="shared" si="4"/>
        <v>202000</v>
      </c>
    </row>
    <row r="136" spans="1:18" s="20" customFormat="1" x14ac:dyDescent="0.2">
      <c r="A136" s="123" t="str">
        <f t="shared" ref="A136:A199" si="5">+CONCATENATE(B136,C136)</f>
        <v>0009-OTI2.3.2.9.1.1</v>
      </c>
      <c r="B136" s="191" t="s">
        <v>17</v>
      </c>
      <c r="C136" s="191" t="s">
        <v>774</v>
      </c>
      <c r="D136" s="123" t="s">
        <v>733</v>
      </c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254">
        <v>3500</v>
      </c>
      <c r="L136" s="254">
        <v>7500</v>
      </c>
      <c r="M136" s="88">
        <v>3500</v>
      </c>
      <c r="N136" s="88">
        <v>3500</v>
      </c>
      <c r="O136" s="88">
        <v>1100</v>
      </c>
      <c r="P136" s="88">
        <v>3500</v>
      </c>
      <c r="Q136" s="88"/>
      <c r="R136" s="255">
        <f t="shared" ref="R136:R199" si="6">+SUM(E136:P136)</f>
        <v>40600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 t="s">
        <v>775</v>
      </c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254">
        <v>358.9</v>
      </c>
      <c r="L137" s="254">
        <v>336.6</v>
      </c>
      <c r="M137" s="88">
        <v>520</v>
      </c>
      <c r="N137" s="88">
        <v>520</v>
      </c>
      <c r="O137" s="88">
        <v>520</v>
      </c>
      <c r="P137" s="88">
        <v>1032.4000000000001</v>
      </c>
      <c r="Q137" s="88"/>
      <c r="R137" s="255">
        <f t="shared" si="6"/>
        <v>6656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 t="s">
        <v>908</v>
      </c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254">
        <v>0</v>
      </c>
      <c r="L138" s="254">
        <v>0</v>
      </c>
      <c r="M138" s="88">
        <v>0</v>
      </c>
      <c r="N138" s="88">
        <v>0</v>
      </c>
      <c r="O138" s="88">
        <v>0</v>
      </c>
      <c r="P138" s="88">
        <v>4</v>
      </c>
      <c r="Q138" s="88"/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 t="s">
        <v>1152</v>
      </c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254">
        <v>0</v>
      </c>
      <c r="L139" s="254">
        <v>0</v>
      </c>
      <c r="M139" s="88">
        <v>0</v>
      </c>
      <c r="N139" s="88">
        <v>0</v>
      </c>
      <c r="O139" s="88">
        <v>3357</v>
      </c>
      <c r="P139" s="88">
        <v>0</v>
      </c>
      <c r="Q139" s="88"/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 t="s">
        <v>1237</v>
      </c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254">
        <v>15087.5</v>
      </c>
      <c r="L140" s="254">
        <v>24140</v>
      </c>
      <c r="M140" s="88">
        <v>15189.709999999994</v>
      </c>
      <c r="N140" s="88">
        <v>15189.709999999994</v>
      </c>
      <c r="O140" s="88">
        <v>15189.709999999994</v>
      </c>
      <c r="P140" s="88">
        <v>10475.790000000001</v>
      </c>
      <c r="Q140" s="88">
        <v>15189.709999999994</v>
      </c>
      <c r="R140" s="255">
        <f t="shared" si="6"/>
        <v>182277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 t="s">
        <v>72</v>
      </c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254">
        <v>241337.48</v>
      </c>
      <c r="L141" s="254">
        <v>247738.25000000003</v>
      </c>
      <c r="M141" s="88">
        <v>250246.65000000005</v>
      </c>
      <c r="N141" s="88">
        <v>250246.65000000005</v>
      </c>
      <c r="O141" s="88">
        <v>250246.65000000005</v>
      </c>
      <c r="P141" s="88">
        <v>313667.07000000007</v>
      </c>
      <c r="Q141" s="88">
        <v>250246.65000000005</v>
      </c>
      <c r="R141" s="255">
        <f t="shared" si="6"/>
        <v>3008225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 t="s">
        <v>116</v>
      </c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254">
        <v>40145.83</v>
      </c>
      <c r="L142" s="254">
        <v>46335.59</v>
      </c>
      <c r="M142" s="88">
        <v>47220.950000000004</v>
      </c>
      <c r="N142" s="88">
        <v>47220.950000000004</v>
      </c>
      <c r="O142" s="88">
        <v>47220.950000000004</v>
      </c>
      <c r="P142" s="88">
        <v>229639.74</v>
      </c>
      <c r="Q142" s="88">
        <v>47220.950000000004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 t="s">
        <v>121</v>
      </c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254">
        <v>8717.2199999999993</v>
      </c>
      <c r="L143" s="254">
        <v>0</v>
      </c>
      <c r="M143" s="88">
        <v>0</v>
      </c>
      <c r="N143" s="88">
        <v>0</v>
      </c>
      <c r="O143" s="88">
        <v>0</v>
      </c>
      <c r="P143" s="88">
        <v>16633.61</v>
      </c>
      <c r="Q143" s="88">
        <v>15190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 t="s">
        <v>227</v>
      </c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254">
        <v>11453.34</v>
      </c>
      <c r="L144" s="254">
        <v>0</v>
      </c>
      <c r="M144" s="88">
        <v>0</v>
      </c>
      <c r="N144" s="88">
        <v>0</v>
      </c>
      <c r="O144" s="88">
        <v>0</v>
      </c>
      <c r="P144" s="88">
        <v>14346.66</v>
      </c>
      <c r="Q144" s="88">
        <v>12900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 t="s">
        <v>231</v>
      </c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254">
        <v>0</v>
      </c>
      <c r="L145" s="254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 t="s">
        <v>239</v>
      </c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254">
        <v>0</v>
      </c>
      <c r="L146" s="254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 t="s">
        <v>271</v>
      </c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254">
        <v>1357.88</v>
      </c>
      <c r="L147" s="254">
        <v>2172.61</v>
      </c>
      <c r="M147" s="88">
        <v>1357.88</v>
      </c>
      <c r="N147" s="88">
        <v>1357.88</v>
      </c>
      <c r="O147" s="88">
        <v>1357.88</v>
      </c>
      <c r="P147" s="88">
        <v>438.61</v>
      </c>
      <c r="Q147" s="88">
        <v>1253.3399999999999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 t="s">
        <v>273</v>
      </c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254">
        <v>8883.8800000000047</v>
      </c>
      <c r="L148" s="254">
        <v>9317.2400000000052</v>
      </c>
      <c r="M148" s="88">
        <v>9317.2400000000052</v>
      </c>
      <c r="N148" s="88">
        <v>9317.2400000000052</v>
      </c>
      <c r="O148" s="88">
        <v>9317.2400000000052</v>
      </c>
      <c r="P148" s="88">
        <v>14147.590000000006</v>
      </c>
      <c r="Q148" s="88">
        <v>9317.2400000000052</v>
      </c>
      <c r="R148" s="255">
        <f t="shared" si="6"/>
        <v>108929.00000000006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 t="s">
        <v>277</v>
      </c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254">
        <v>0</v>
      </c>
      <c r="L149" s="254">
        <v>0</v>
      </c>
      <c r="M149" s="88">
        <v>0</v>
      </c>
      <c r="N149" s="88">
        <v>0</v>
      </c>
      <c r="O149" s="88">
        <v>7737.9</v>
      </c>
      <c r="P149" s="88">
        <v>0</v>
      </c>
      <c r="Q149" s="88">
        <v>0</v>
      </c>
      <c r="R149" s="255">
        <f t="shared" si="6"/>
        <v>13614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 t="s">
        <v>289</v>
      </c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254">
        <v>0</v>
      </c>
      <c r="L150" s="254">
        <v>0</v>
      </c>
      <c r="M150" s="88">
        <v>6119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12029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 t="s">
        <v>301</v>
      </c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254">
        <v>0</v>
      </c>
      <c r="L151" s="254">
        <v>0</v>
      </c>
      <c r="M151" s="88">
        <v>3930.9</v>
      </c>
      <c r="N151" s="88">
        <v>0</v>
      </c>
      <c r="O151" s="88">
        <v>0</v>
      </c>
      <c r="P151" s="88">
        <v>0.1</v>
      </c>
      <c r="Q151" s="88"/>
      <c r="R151" s="255">
        <f t="shared" si="6"/>
        <v>6630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 t="s">
        <v>395</v>
      </c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254">
        <v>46.9</v>
      </c>
      <c r="L152" s="254">
        <v>0</v>
      </c>
      <c r="M152" s="88">
        <v>265</v>
      </c>
      <c r="N152" s="88">
        <v>265</v>
      </c>
      <c r="O152" s="88">
        <v>265</v>
      </c>
      <c r="P152" s="88">
        <v>518.30999999999995</v>
      </c>
      <c r="Q152" s="88"/>
      <c r="R152" s="255">
        <f t="shared" si="6"/>
        <v>1700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 t="s">
        <v>430</v>
      </c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254">
        <v>0</v>
      </c>
      <c r="L153" s="254">
        <v>0</v>
      </c>
      <c r="M153" s="88">
        <v>0</v>
      </c>
      <c r="N153" s="88">
        <v>0</v>
      </c>
      <c r="O153" s="88">
        <v>0</v>
      </c>
      <c r="P153" s="88">
        <v>0</v>
      </c>
      <c r="Q153" s="88"/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 t="s">
        <v>434</v>
      </c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254">
        <v>0</v>
      </c>
      <c r="L154" s="254">
        <v>0</v>
      </c>
      <c r="M154" s="88">
        <v>0</v>
      </c>
      <c r="N154" s="88">
        <v>0</v>
      </c>
      <c r="O154" s="88">
        <v>0</v>
      </c>
      <c r="P154" s="88">
        <v>2414.4</v>
      </c>
      <c r="Q154" s="88"/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 t="s">
        <v>445</v>
      </c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254">
        <v>14832.609999999999</v>
      </c>
      <c r="L155" s="254">
        <v>218.9</v>
      </c>
      <c r="M155" s="88">
        <v>4410.3999999999996</v>
      </c>
      <c r="N155" s="88">
        <v>0</v>
      </c>
      <c r="O155" s="88">
        <v>0</v>
      </c>
      <c r="P155" s="88">
        <v>4734.29</v>
      </c>
      <c r="Q155" s="88">
        <v>0</v>
      </c>
      <c r="R155" s="255">
        <f t="shared" si="6"/>
        <v>29708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 t="s">
        <v>465</v>
      </c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19774.550000000003</v>
      </c>
      <c r="K156" s="254">
        <v>0</v>
      </c>
      <c r="L156" s="254">
        <v>0</v>
      </c>
      <c r="M156" s="88">
        <v>0</v>
      </c>
      <c r="N156" s="88">
        <v>0</v>
      </c>
      <c r="O156" s="88">
        <v>0</v>
      </c>
      <c r="P156" s="88">
        <v>0.59</v>
      </c>
      <c r="Q156" s="88">
        <v>0.58999999999650754</v>
      </c>
      <c r="R156" s="255">
        <f t="shared" si="6"/>
        <v>30440.000000000004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 t="s">
        <v>469</v>
      </c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254">
        <v>0</v>
      </c>
      <c r="L157" s="254">
        <v>0</v>
      </c>
      <c r="M157" s="88">
        <v>150</v>
      </c>
      <c r="N157" s="88">
        <v>150</v>
      </c>
      <c r="O157" s="88">
        <v>150</v>
      </c>
      <c r="P157" s="88">
        <v>145</v>
      </c>
      <c r="Q157" s="88"/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 t="s">
        <v>473</v>
      </c>
      <c r="E158" s="254">
        <v>0</v>
      </c>
      <c r="F158" s="254">
        <v>0</v>
      </c>
      <c r="G158" s="254">
        <v>0</v>
      </c>
      <c r="H158" s="254">
        <v>0</v>
      </c>
      <c r="I158" s="254">
        <v>0</v>
      </c>
      <c r="J158" s="254">
        <v>0</v>
      </c>
      <c r="K158" s="254">
        <v>0</v>
      </c>
      <c r="L158" s="254">
        <v>0</v>
      </c>
      <c r="M158" s="88">
        <v>0</v>
      </c>
      <c r="N158" s="88">
        <v>0</v>
      </c>
      <c r="O158" s="88">
        <v>0</v>
      </c>
      <c r="P158" s="88">
        <v>0</v>
      </c>
      <c r="Q158" s="88"/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 t="s">
        <v>475</v>
      </c>
      <c r="E159" s="254">
        <v>0</v>
      </c>
      <c r="F159" s="254">
        <v>0</v>
      </c>
      <c r="G159" s="254">
        <v>0</v>
      </c>
      <c r="H159" s="254">
        <v>0</v>
      </c>
      <c r="I159" s="254">
        <v>0</v>
      </c>
      <c r="J159" s="254">
        <v>0</v>
      </c>
      <c r="K159" s="254">
        <v>0</v>
      </c>
      <c r="L159" s="254">
        <v>0</v>
      </c>
      <c r="M159" s="88">
        <v>999</v>
      </c>
      <c r="N159" s="88">
        <v>0</v>
      </c>
      <c r="O159" s="88">
        <v>0</v>
      </c>
      <c r="P159" s="88">
        <v>1</v>
      </c>
      <c r="Q159" s="88">
        <v>1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 t="s">
        <v>477</v>
      </c>
      <c r="E160" s="254">
        <v>0</v>
      </c>
      <c r="F160" s="254">
        <v>0</v>
      </c>
      <c r="G160" s="254">
        <v>0</v>
      </c>
      <c r="H160" s="254">
        <v>0</v>
      </c>
      <c r="I160" s="254">
        <v>0</v>
      </c>
      <c r="J160" s="254">
        <v>0</v>
      </c>
      <c r="K160" s="254">
        <v>0</v>
      </c>
      <c r="L160" s="254">
        <v>0</v>
      </c>
      <c r="M160" s="88">
        <v>0</v>
      </c>
      <c r="N160" s="88">
        <v>0</v>
      </c>
      <c r="O160" s="88">
        <v>0</v>
      </c>
      <c r="P160" s="88">
        <v>2000</v>
      </c>
      <c r="Q160" s="88"/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 t="s">
        <v>486</v>
      </c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254">
        <v>0</v>
      </c>
      <c r="L161" s="254">
        <v>0</v>
      </c>
      <c r="M161" s="88">
        <v>0</v>
      </c>
      <c r="N161" s="88">
        <v>0</v>
      </c>
      <c r="O161" s="88">
        <v>0</v>
      </c>
      <c r="P161" s="88">
        <v>0</v>
      </c>
      <c r="Q161" s="88"/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 t="s">
        <v>490</v>
      </c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>
        <v>0</v>
      </c>
      <c r="K162" s="254">
        <v>0</v>
      </c>
      <c r="L162" s="254">
        <v>0</v>
      </c>
      <c r="M162" s="88"/>
      <c r="N162" s="88">
        <v>1386</v>
      </c>
      <c r="O162" s="88">
        <v>0</v>
      </c>
      <c r="P162" s="88">
        <v>614</v>
      </c>
      <c r="Q162" s="88"/>
      <c r="R162" s="255">
        <f t="shared" si="6"/>
        <v>2000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 t="s">
        <v>500</v>
      </c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254">
        <v>0</v>
      </c>
      <c r="L163" s="254">
        <v>0</v>
      </c>
      <c r="M163" s="88">
        <v>0</v>
      </c>
      <c r="N163" s="88">
        <v>0</v>
      </c>
      <c r="O163" s="88">
        <v>0</v>
      </c>
      <c r="P163" s="88">
        <v>0</v>
      </c>
      <c r="Q163" s="88"/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 t="s">
        <v>504</v>
      </c>
      <c r="E164" s="254">
        <v>0</v>
      </c>
      <c r="F164" s="254">
        <v>0</v>
      </c>
      <c r="G164" s="254">
        <v>0</v>
      </c>
      <c r="H164" s="254">
        <v>0</v>
      </c>
      <c r="I164" s="254">
        <v>0</v>
      </c>
      <c r="J164" s="254">
        <v>0</v>
      </c>
      <c r="K164" s="254">
        <v>1580</v>
      </c>
      <c r="L164" s="254">
        <v>0</v>
      </c>
      <c r="M164" s="88">
        <v>0</v>
      </c>
      <c r="N164" s="88">
        <v>0</v>
      </c>
      <c r="O164" s="88">
        <v>0</v>
      </c>
      <c r="P164" s="88">
        <v>220</v>
      </c>
      <c r="Q164" s="88"/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 t="s">
        <v>524</v>
      </c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254">
        <v>544</v>
      </c>
      <c r="L165" s="254">
        <v>253</v>
      </c>
      <c r="M165" s="88">
        <v>200</v>
      </c>
      <c r="N165" s="88">
        <v>200</v>
      </c>
      <c r="O165" s="88">
        <v>200</v>
      </c>
      <c r="P165" s="88">
        <v>245.57000000000016</v>
      </c>
      <c r="Q165" s="88"/>
      <c r="R165" s="255">
        <f t="shared" si="6"/>
        <v>3300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 t="s">
        <v>528</v>
      </c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254">
        <v>2311.5</v>
      </c>
      <c r="L166" s="254">
        <v>671</v>
      </c>
      <c r="M166" s="88">
        <v>1037.25</v>
      </c>
      <c r="N166" s="88">
        <v>1037.25</v>
      </c>
      <c r="O166" s="88">
        <v>863</v>
      </c>
      <c r="P166" s="88">
        <v>1700</v>
      </c>
      <c r="Q166" s="88"/>
      <c r="R166" s="255">
        <f t="shared" si="6"/>
        <v>12800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 t="s">
        <v>548</v>
      </c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254">
        <v>15795.6</v>
      </c>
      <c r="L167" s="254">
        <v>8738.48</v>
      </c>
      <c r="M167" s="88">
        <v>11318.22</v>
      </c>
      <c r="N167" s="88">
        <v>13650</v>
      </c>
      <c r="O167" s="88">
        <v>13650</v>
      </c>
      <c r="P167" s="88">
        <v>16175.919999999984</v>
      </c>
      <c r="Q167" s="88"/>
      <c r="R167" s="255">
        <f t="shared" si="6"/>
        <v>169000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 t="s">
        <v>555</v>
      </c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254">
        <v>1498.5</v>
      </c>
      <c r="L168" s="254">
        <v>0</v>
      </c>
      <c r="M168" s="88">
        <v>1255.22</v>
      </c>
      <c r="N168" s="88">
        <v>1032.4000000000001</v>
      </c>
      <c r="O168" s="88">
        <v>1034.78</v>
      </c>
      <c r="P168" s="88">
        <v>1653</v>
      </c>
      <c r="Q168" s="88"/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 t="s">
        <v>560</v>
      </c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>
        <v>0</v>
      </c>
      <c r="K169" s="254">
        <v>0</v>
      </c>
      <c r="L169" s="254">
        <v>0</v>
      </c>
      <c r="M169" s="88">
        <v>375</v>
      </c>
      <c r="N169" s="88">
        <v>375</v>
      </c>
      <c r="O169" s="88">
        <v>375</v>
      </c>
      <c r="P169" s="88">
        <v>1500</v>
      </c>
      <c r="Q169" s="88"/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 t="s">
        <v>573</v>
      </c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254">
        <v>3656.84</v>
      </c>
      <c r="L170" s="254">
        <v>11833.77</v>
      </c>
      <c r="M170" s="88">
        <v>6000</v>
      </c>
      <c r="N170" s="88">
        <v>6000</v>
      </c>
      <c r="O170" s="88">
        <v>6000</v>
      </c>
      <c r="P170" s="88">
        <v>6071.1</v>
      </c>
      <c r="Q170" s="88"/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 t="s">
        <v>580</v>
      </c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254">
        <v>33546.959999999999</v>
      </c>
      <c r="L171" s="254">
        <v>2697.14</v>
      </c>
      <c r="M171" s="88">
        <v>67183.679999999993</v>
      </c>
      <c r="N171" s="88">
        <v>33770.959999999999</v>
      </c>
      <c r="O171" s="88">
        <v>33770.959999999999</v>
      </c>
      <c r="P171" s="88">
        <v>64096.220000000008</v>
      </c>
      <c r="Q171" s="88">
        <v>0.76</v>
      </c>
      <c r="R171" s="255">
        <f t="shared" si="6"/>
        <v>414499.00000000006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 t="s">
        <v>582</v>
      </c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254">
        <v>0</v>
      </c>
      <c r="L172" s="254">
        <v>45493.16</v>
      </c>
      <c r="M172" s="88">
        <v>22746.58</v>
      </c>
      <c r="N172" s="88">
        <v>22746.58</v>
      </c>
      <c r="O172" s="88">
        <v>22746.58</v>
      </c>
      <c r="P172" s="88">
        <v>22747.49</v>
      </c>
      <c r="Q172" s="88"/>
      <c r="R172" s="255">
        <f t="shared" si="6"/>
        <v>271110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 t="s">
        <v>587</v>
      </c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254">
        <v>72913</v>
      </c>
      <c r="L173" s="254">
        <v>0</v>
      </c>
      <c r="M173" s="88">
        <v>0</v>
      </c>
      <c r="N173" s="88">
        <v>0</v>
      </c>
      <c r="O173" s="88">
        <v>0</v>
      </c>
      <c r="P173" s="88">
        <v>82.3</v>
      </c>
      <c r="Q173" s="88">
        <v>0</v>
      </c>
      <c r="R173" s="255">
        <f t="shared" si="6"/>
        <v>172306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 t="s">
        <v>589</v>
      </c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254">
        <v>980</v>
      </c>
      <c r="L174" s="254">
        <v>0</v>
      </c>
      <c r="M174" s="88">
        <v>697.89</v>
      </c>
      <c r="N174" s="88">
        <v>0</v>
      </c>
      <c r="O174" s="88">
        <v>22471.11</v>
      </c>
      <c r="P174" s="88">
        <v>0</v>
      </c>
      <c r="Q174" s="88"/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 t="s">
        <v>606</v>
      </c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254">
        <v>0</v>
      </c>
      <c r="L175" s="254">
        <v>0</v>
      </c>
      <c r="M175" s="88">
        <v>0</v>
      </c>
      <c r="N175" s="88">
        <v>0</v>
      </c>
      <c r="O175" s="88">
        <v>6246</v>
      </c>
      <c r="P175" s="88">
        <v>0</v>
      </c>
      <c r="Q175" s="88"/>
      <c r="R175" s="255">
        <f t="shared" si="6"/>
        <v>6246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 t="s">
        <v>608</v>
      </c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254">
        <v>166</v>
      </c>
      <c r="L176" s="254">
        <v>0</v>
      </c>
      <c r="M176" s="88">
        <v>25132.9</v>
      </c>
      <c r="N176" s="88">
        <v>950</v>
      </c>
      <c r="O176" s="88">
        <v>0</v>
      </c>
      <c r="P176" s="88">
        <v>6850</v>
      </c>
      <c r="Q176" s="88"/>
      <c r="R176" s="255">
        <f t="shared" si="6"/>
        <v>61870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 t="s">
        <v>610</v>
      </c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254">
        <v>54508.23</v>
      </c>
      <c r="L177" s="254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33859.160000000003</v>
      </c>
      <c r="Q177" s="88">
        <v>0.93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 t="s">
        <v>614</v>
      </c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254">
        <v>0</v>
      </c>
      <c r="L178" s="254">
        <v>3540</v>
      </c>
      <c r="M178" s="88">
        <v>1770</v>
      </c>
      <c r="N178" s="88">
        <v>1770</v>
      </c>
      <c r="O178" s="88">
        <v>1770</v>
      </c>
      <c r="P178" s="88">
        <v>1770</v>
      </c>
      <c r="Q178" s="88"/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 t="s">
        <v>623</v>
      </c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>
        <v>0</v>
      </c>
      <c r="K179" s="254">
        <v>1600</v>
      </c>
      <c r="L179" s="254">
        <v>1600</v>
      </c>
      <c r="M179" s="88">
        <v>1600</v>
      </c>
      <c r="N179" s="88">
        <v>1600</v>
      </c>
      <c r="O179" s="88">
        <v>1600</v>
      </c>
      <c r="P179" s="88">
        <v>4800</v>
      </c>
      <c r="Q179" s="88"/>
      <c r="R179" s="255">
        <f t="shared" si="6"/>
        <v>20800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 t="s">
        <v>625</v>
      </c>
      <c r="E180" s="254">
        <v>200</v>
      </c>
      <c r="F180" s="254">
        <v>0</v>
      </c>
      <c r="G180" s="254">
        <v>295</v>
      </c>
      <c r="H180" s="254">
        <v>30</v>
      </c>
      <c r="I180" s="254">
        <v>0</v>
      </c>
      <c r="J180" s="254">
        <v>0</v>
      </c>
      <c r="K180" s="254">
        <v>0</v>
      </c>
      <c r="L180" s="254">
        <v>345</v>
      </c>
      <c r="M180" s="88">
        <v>607.5</v>
      </c>
      <c r="N180" s="88">
        <v>322.5</v>
      </c>
      <c r="O180" s="88">
        <v>0</v>
      </c>
      <c r="P180" s="88">
        <v>0</v>
      </c>
      <c r="Q180" s="88"/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 t="s">
        <v>632</v>
      </c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254">
        <v>725.80000000000007</v>
      </c>
      <c r="L181" s="254">
        <v>1152.8</v>
      </c>
      <c r="M181" s="88">
        <v>7004</v>
      </c>
      <c r="N181" s="88">
        <v>7004</v>
      </c>
      <c r="O181" s="88">
        <v>6806.26</v>
      </c>
      <c r="P181" s="88">
        <v>6361.0800000000017</v>
      </c>
      <c r="Q181" s="88"/>
      <c r="R181" s="255">
        <f t="shared" si="6"/>
        <v>45184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 t="s">
        <v>634</v>
      </c>
      <c r="E182" s="254">
        <v>0</v>
      </c>
      <c r="F182" s="254">
        <v>0</v>
      </c>
      <c r="G182" s="254">
        <v>0</v>
      </c>
      <c r="H182" s="254">
        <v>0</v>
      </c>
      <c r="I182" s="254">
        <v>0</v>
      </c>
      <c r="J182" s="254">
        <v>0</v>
      </c>
      <c r="K182" s="254">
        <v>12356.24</v>
      </c>
      <c r="L182" s="254">
        <v>0</v>
      </c>
      <c r="M182" s="88">
        <v>0</v>
      </c>
      <c r="N182" s="88">
        <v>0</v>
      </c>
      <c r="O182" s="88">
        <v>0</v>
      </c>
      <c r="P182" s="88">
        <v>187.76</v>
      </c>
      <c r="Q182" s="88"/>
      <c r="R182" s="255">
        <f t="shared" si="6"/>
        <v>12544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 t="s">
        <v>642</v>
      </c>
      <c r="E183" s="254">
        <v>0</v>
      </c>
      <c r="F183" s="254">
        <v>0</v>
      </c>
      <c r="G183" s="254">
        <v>0</v>
      </c>
      <c r="H183" s="254">
        <v>0</v>
      </c>
      <c r="I183" s="254">
        <v>0</v>
      </c>
      <c r="J183" s="254">
        <v>0</v>
      </c>
      <c r="K183" s="254">
        <v>0</v>
      </c>
      <c r="L183" s="254">
        <v>0</v>
      </c>
      <c r="M183" s="88">
        <v>210</v>
      </c>
      <c r="N183" s="88">
        <v>0</v>
      </c>
      <c r="O183" s="88">
        <v>0</v>
      </c>
      <c r="P183" s="88">
        <v>0</v>
      </c>
      <c r="Q183" s="88"/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 t="s">
        <v>644</v>
      </c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>
        <v>0</v>
      </c>
      <c r="K184" s="254">
        <v>830.72</v>
      </c>
      <c r="L184" s="254">
        <v>1445.12</v>
      </c>
      <c r="M184" s="88">
        <v>0</v>
      </c>
      <c r="N184" s="88">
        <v>3865.67</v>
      </c>
      <c r="O184" s="88">
        <v>4764.2899999999991</v>
      </c>
      <c r="P184" s="88">
        <v>2444.5</v>
      </c>
      <c r="Q184" s="88"/>
      <c r="R184" s="255">
        <f t="shared" si="6"/>
        <v>15434.999999999998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 t="s">
        <v>646</v>
      </c>
      <c r="E185" s="254">
        <v>0</v>
      </c>
      <c r="F185" s="254">
        <v>0</v>
      </c>
      <c r="G185" s="254">
        <v>0</v>
      </c>
      <c r="H185" s="254">
        <v>0</v>
      </c>
      <c r="I185" s="254">
        <v>0</v>
      </c>
      <c r="J185" s="254">
        <v>0</v>
      </c>
      <c r="K185" s="254">
        <v>29455.86</v>
      </c>
      <c r="L185" s="254">
        <v>0</v>
      </c>
      <c r="M185" s="88">
        <v>0</v>
      </c>
      <c r="N185" s="88">
        <v>0</v>
      </c>
      <c r="O185" s="88">
        <v>0</v>
      </c>
      <c r="P185" s="88">
        <v>0.14000000000000001</v>
      </c>
      <c r="Q185" s="88"/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 t="s">
        <v>648</v>
      </c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254">
        <v>0</v>
      </c>
      <c r="L186" s="254">
        <v>4851</v>
      </c>
      <c r="M186" s="88">
        <v>0</v>
      </c>
      <c r="N186" s="88">
        <v>0</v>
      </c>
      <c r="O186" s="88">
        <v>0</v>
      </c>
      <c r="P186" s="88">
        <v>259.06</v>
      </c>
      <c r="Q186" s="88">
        <v>0</v>
      </c>
      <c r="R186" s="255">
        <f t="shared" si="6"/>
        <v>25182.000000000004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 t="s">
        <v>668</v>
      </c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254">
        <v>0</v>
      </c>
      <c r="L187" s="254">
        <v>0</v>
      </c>
      <c r="M187" s="88">
        <v>0</v>
      </c>
      <c r="N187" s="88">
        <v>0</v>
      </c>
      <c r="O187" s="88">
        <v>0</v>
      </c>
      <c r="P187" s="88">
        <v>0</v>
      </c>
      <c r="Q187" s="88"/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 t="s">
        <v>673</v>
      </c>
      <c r="E188" s="254">
        <v>200</v>
      </c>
      <c r="F188" s="254">
        <v>0</v>
      </c>
      <c r="G188" s="254">
        <v>0</v>
      </c>
      <c r="H188" s="254">
        <v>0</v>
      </c>
      <c r="I188" s="254">
        <v>0</v>
      </c>
      <c r="J188" s="254">
        <v>0</v>
      </c>
      <c r="K188" s="254">
        <v>0</v>
      </c>
      <c r="L188" s="254">
        <v>0</v>
      </c>
      <c r="M188" s="88">
        <v>200</v>
      </c>
      <c r="N188" s="88">
        <v>200</v>
      </c>
      <c r="O188" s="88">
        <v>200</v>
      </c>
      <c r="P188" s="88">
        <v>100</v>
      </c>
      <c r="Q188" s="88"/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 t="s">
        <v>679</v>
      </c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254">
        <v>800.1</v>
      </c>
      <c r="L189" s="254">
        <v>2239.4899999999998</v>
      </c>
      <c r="M189" s="88">
        <v>1262</v>
      </c>
      <c r="N189" s="88">
        <v>1262</v>
      </c>
      <c r="O189" s="88">
        <v>1262</v>
      </c>
      <c r="P189" s="88">
        <v>20823.759999999998</v>
      </c>
      <c r="Q189" s="88"/>
      <c r="R189" s="255">
        <f t="shared" si="6"/>
        <v>34161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 t="s">
        <v>689</v>
      </c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254">
        <v>17700</v>
      </c>
      <c r="L190" s="254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91730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 t="s">
        <v>701</v>
      </c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254">
        <v>0</v>
      </c>
      <c r="L191" s="254">
        <v>0</v>
      </c>
      <c r="M191" s="88">
        <v>0</v>
      </c>
      <c r="N191" s="88">
        <v>0</v>
      </c>
      <c r="O191" s="88">
        <v>0</v>
      </c>
      <c r="P191" s="88">
        <v>168000</v>
      </c>
      <c r="Q191" s="88"/>
      <c r="R191" s="255">
        <f t="shared" si="6"/>
        <v>168000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 t="s">
        <v>703</v>
      </c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254">
        <v>0</v>
      </c>
      <c r="L192" s="254">
        <v>0</v>
      </c>
      <c r="M192" s="88">
        <v>0</v>
      </c>
      <c r="N192" s="88">
        <v>0</v>
      </c>
      <c r="O192" s="88">
        <v>19240</v>
      </c>
      <c r="P192" s="88">
        <v>2000</v>
      </c>
      <c r="Q192" s="88"/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 t="s">
        <v>707</v>
      </c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>
        <v>0</v>
      </c>
      <c r="K193" s="254">
        <v>0</v>
      </c>
      <c r="L193" s="254">
        <v>0</v>
      </c>
      <c r="M193" s="88">
        <v>0</v>
      </c>
      <c r="N193" s="88">
        <v>19770</v>
      </c>
      <c r="O193" s="88">
        <v>70230</v>
      </c>
      <c r="P193" s="88">
        <v>0</v>
      </c>
      <c r="Q193" s="88"/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 t="s">
        <v>723</v>
      </c>
      <c r="E194" s="254">
        <v>0</v>
      </c>
      <c r="F194" s="254">
        <v>0</v>
      </c>
      <c r="G194" s="254">
        <v>0</v>
      </c>
      <c r="H194" s="254">
        <v>0</v>
      </c>
      <c r="I194" s="254">
        <v>0</v>
      </c>
      <c r="J194" s="254">
        <v>0</v>
      </c>
      <c r="K194" s="254">
        <v>0</v>
      </c>
      <c r="L194" s="254">
        <v>0</v>
      </c>
      <c r="M194" s="88">
        <v>0</v>
      </c>
      <c r="N194" s="88">
        <v>0</v>
      </c>
      <c r="O194" s="88">
        <v>0</v>
      </c>
      <c r="P194" s="88">
        <v>0</v>
      </c>
      <c r="Q194" s="88"/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 t="s">
        <v>725</v>
      </c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254">
        <v>0</v>
      </c>
      <c r="L195" s="254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 t="s">
        <v>727</v>
      </c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>
        <v>0</v>
      </c>
      <c r="K196" s="254">
        <v>0</v>
      </c>
      <c r="L196" s="254">
        <v>0</v>
      </c>
      <c r="M196" s="88">
        <v>0</v>
      </c>
      <c r="N196" s="88"/>
      <c r="O196" s="88"/>
      <c r="P196" s="88"/>
      <c r="Q196" s="88"/>
      <c r="R196" s="255">
        <f t="shared" si="6"/>
        <v>0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 t="s">
        <v>733</v>
      </c>
      <c r="E197" s="254">
        <v>0</v>
      </c>
      <c r="F197" s="254">
        <v>0</v>
      </c>
      <c r="G197" s="254">
        <v>0</v>
      </c>
      <c r="H197" s="254">
        <v>0</v>
      </c>
      <c r="I197" s="254">
        <v>0</v>
      </c>
      <c r="J197" s="254">
        <v>0</v>
      </c>
      <c r="K197" s="254">
        <v>0</v>
      </c>
      <c r="L197" s="254">
        <v>0</v>
      </c>
      <c r="M197" s="88">
        <v>0</v>
      </c>
      <c r="N197" s="88">
        <v>2664</v>
      </c>
      <c r="O197" s="88">
        <v>0</v>
      </c>
      <c r="P197" s="88">
        <v>0</v>
      </c>
      <c r="Q197" s="88"/>
      <c r="R197" s="255">
        <f t="shared" si="6"/>
        <v>2664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 t="s">
        <v>749</v>
      </c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254">
        <v>84300</v>
      </c>
      <c r="L198" s="254">
        <v>48800</v>
      </c>
      <c r="M198" s="88">
        <v>25800</v>
      </c>
      <c r="N198" s="88">
        <v>59800</v>
      </c>
      <c r="O198" s="88">
        <v>39300</v>
      </c>
      <c r="P198" s="88">
        <v>18800</v>
      </c>
      <c r="Q198" s="88">
        <v>0.96000000000003638</v>
      </c>
      <c r="R198" s="255">
        <f t="shared" si="6"/>
        <v>665700</v>
      </c>
    </row>
    <row r="199" spans="1:18" s="20" customFormat="1" x14ac:dyDescent="0.2">
      <c r="A199" s="123" t="str">
        <f t="shared" si="5"/>
        <v>0010-OA2.4.1.3.1.1</v>
      </c>
      <c r="B199" s="191" t="s">
        <v>18</v>
      </c>
      <c r="C199" s="191" t="s">
        <v>797</v>
      </c>
      <c r="D199" s="123" t="s">
        <v>775</v>
      </c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254">
        <v>0</v>
      </c>
      <c r="L199" s="254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255">
        <f t="shared" si="6"/>
        <v>89869</v>
      </c>
    </row>
    <row r="200" spans="1:18" s="20" customFormat="1" x14ac:dyDescent="0.2">
      <c r="A200" s="123" t="str">
        <f t="shared" ref="A200:A263" si="7">+CONCATENATE(B200,C200)</f>
        <v>0010-OA2.5.4.1.1.1</v>
      </c>
      <c r="B200" s="191" t="s">
        <v>18</v>
      </c>
      <c r="C200" s="191" t="s">
        <v>902</v>
      </c>
      <c r="D200" s="123" t="s">
        <v>798</v>
      </c>
      <c r="E200" s="254">
        <v>0</v>
      </c>
      <c r="F200" s="254">
        <v>0</v>
      </c>
      <c r="G200" s="254">
        <v>0</v>
      </c>
      <c r="H200" s="254">
        <v>916</v>
      </c>
      <c r="I200" s="254">
        <v>0</v>
      </c>
      <c r="J200" s="254">
        <v>0</v>
      </c>
      <c r="K200" s="254">
        <v>0</v>
      </c>
      <c r="L200" s="254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255">
        <f t="shared" ref="R200:R263" si="8">+SUM(E200:P200)</f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 t="s">
        <v>903</v>
      </c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254">
        <v>0</v>
      </c>
      <c r="L201" s="254">
        <v>0</v>
      </c>
      <c r="M201" s="88">
        <v>0</v>
      </c>
      <c r="N201" s="88">
        <v>0</v>
      </c>
      <c r="O201" s="88">
        <v>0</v>
      </c>
      <c r="P201" s="88">
        <v>0</v>
      </c>
      <c r="Q201" s="88"/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 t="s">
        <v>908</v>
      </c>
      <c r="E202" s="254">
        <v>0</v>
      </c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254">
        <v>0</v>
      </c>
      <c r="L202" s="254">
        <v>0</v>
      </c>
      <c r="M202" s="88">
        <v>0</v>
      </c>
      <c r="N202" s="88">
        <v>0</v>
      </c>
      <c r="O202" s="88">
        <v>0</v>
      </c>
      <c r="P202" s="88">
        <v>0</v>
      </c>
      <c r="Q202" s="88"/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 t="s">
        <v>910</v>
      </c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254">
        <v>0</v>
      </c>
      <c r="L203" s="254">
        <v>0</v>
      </c>
      <c r="M203" s="88">
        <v>0</v>
      </c>
      <c r="N203" s="88">
        <v>0</v>
      </c>
      <c r="O203" s="88">
        <v>0</v>
      </c>
      <c r="P203" s="88">
        <v>0.56000000000000005</v>
      </c>
      <c r="Q203" s="88">
        <v>0.55999999999767169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 t="s">
        <v>924</v>
      </c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254">
        <v>0</v>
      </c>
      <c r="L204" s="254">
        <v>0</v>
      </c>
      <c r="M204" s="88">
        <v>0</v>
      </c>
      <c r="N204" s="88">
        <v>0</v>
      </c>
      <c r="O204" s="88">
        <v>0</v>
      </c>
      <c r="P204" s="88">
        <v>1124</v>
      </c>
      <c r="Q204" s="88"/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 t="s">
        <v>1150</v>
      </c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254">
        <v>53520.760000000009</v>
      </c>
      <c r="L205" s="254">
        <v>53514.920000000006</v>
      </c>
      <c r="M205" s="88">
        <v>54377.710000000006</v>
      </c>
      <c r="N205" s="88">
        <v>54377.710000000006</v>
      </c>
      <c r="O205" s="88">
        <v>69641.900000000009</v>
      </c>
      <c r="P205" s="88">
        <v>232750.42</v>
      </c>
      <c r="Q205" s="88">
        <v>2100</v>
      </c>
      <c r="R205" s="255">
        <f t="shared" si="8"/>
        <v>835703.00000000012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 t="s">
        <v>116</v>
      </c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254"/>
      <c r="L206" s="254">
        <v>9000</v>
      </c>
      <c r="M206" s="88">
        <v>16164.189999999999</v>
      </c>
      <c r="N206" s="88">
        <v>16164.189999999999</v>
      </c>
      <c r="O206" s="88">
        <v>16164.189999999999</v>
      </c>
      <c r="P206" s="88">
        <v>114448.43</v>
      </c>
      <c r="Q206" s="88">
        <v>900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 t="s">
        <v>121</v>
      </c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254">
        <v>2700</v>
      </c>
      <c r="L207" s="254">
        <v>0</v>
      </c>
      <c r="M207" s="88">
        <v>0</v>
      </c>
      <c r="N207" s="88">
        <v>0</v>
      </c>
      <c r="O207" s="88">
        <v>0</v>
      </c>
      <c r="P207" s="88">
        <v>4500</v>
      </c>
      <c r="Q207" s="88">
        <v>2383.48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 t="s">
        <v>231</v>
      </c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254">
        <v>1950.1200000000003</v>
      </c>
      <c r="L208" s="254">
        <v>2166.8000000000002</v>
      </c>
      <c r="M208" s="88">
        <v>2166.8000000000002</v>
      </c>
      <c r="N208" s="88">
        <v>2166.8000000000002</v>
      </c>
      <c r="O208" s="88">
        <v>2383.48</v>
      </c>
      <c r="P208" s="88">
        <v>3901.6400000000003</v>
      </c>
      <c r="Q208" s="88">
        <v>78641.900000000009</v>
      </c>
      <c r="R208" s="255">
        <f t="shared" si="8"/>
        <v>26003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 t="s">
        <v>277</v>
      </c>
      <c r="E209" s="254">
        <v>0</v>
      </c>
      <c r="F209" s="254">
        <v>0</v>
      </c>
      <c r="G209" s="254">
        <v>0</v>
      </c>
      <c r="H209" s="254">
        <v>0</v>
      </c>
      <c r="I209" s="254">
        <v>0</v>
      </c>
      <c r="J209" s="254">
        <v>0</v>
      </c>
      <c r="K209" s="254">
        <v>0</v>
      </c>
      <c r="L209" s="254">
        <v>0</v>
      </c>
      <c r="M209" s="88">
        <v>1386</v>
      </c>
      <c r="N209" s="88"/>
      <c r="O209" s="88">
        <v>0</v>
      </c>
      <c r="P209" s="88">
        <v>114</v>
      </c>
      <c r="Q209" s="88">
        <v>114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0011-OC2.3.1.5.4.1</v>
      </c>
      <c r="B210" s="191" t="s">
        <v>19</v>
      </c>
      <c r="C210" s="191" t="s">
        <v>472</v>
      </c>
      <c r="D210" s="123" t="s">
        <v>460</v>
      </c>
      <c r="E210" s="254">
        <v>0</v>
      </c>
      <c r="F210" s="254">
        <v>0</v>
      </c>
      <c r="G210" s="254">
        <v>0</v>
      </c>
      <c r="H210" s="254">
        <v>0</v>
      </c>
      <c r="I210" s="254">
        <v>0</v>
      </c>
      <c r="J210" s="254">
        <v>0</v>
      </c>
      <c r="K210" s="254">
        <v>0</v>
      </c>
      <c r="L210" s="254">
        <v>0</v>
      </c>
      <c r="M210" s="88">
        <v>4833</v>
      </c>
      <c r="N210" s="88">
        <v>0</v>
      </c>
      <c r="O210" s="88">
        <v>0</v>
      </c>
      <c r="P210" s="88">
        <v>667</v>
      </c>
      <c r="Q210" s="88">
        <v>667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 t="s">
        <v>473</v>
      </c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254">
        <v>0</v>
      </c>
      <c r="L211" s="254">
        <v>0</v>
      </c>
      <c r="M211" s="88">
        <v>0</v>
      </c>
      <c r="N211" s="88">
        <v>0</v>
      </c>
      <c r="O211" s="88">
        <v>10501.49</v>
      </c>
      <c r="P211" s="88">
        <v>2231.5500000000002</v>
      </c>
      <c r="Q211" s="88"/>
      <c r="R211" s="255">
        <f t="shared" si="8"/>
        <v>15000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 t="s">
        <v>542</v>
      </c>
      <c r="E212" s="254">
        <v>0</v>
      </c>
      <c r="F212" s="254">
        <v>0</v>
      </c>
      <c r="G212" s="254">
        <v>0</v>
      </c>
      <c r="H212" s="254">
        <v>3280</v>
      </c>
      <c r="I212" s="254">
        <v>-106.6</v>
      </c>
      <c r="J212" s="254">
        <v>0</v>
      </c>
      <c r="K212" s="254">
        <v>0</v>
      </c>
      <c r="L212" s="254">
        <v>640</v>
      </c>
      <c r="M212" s="88">
        <v>0</v>
      </c>
      <c r="N212" s="88">
        <v>0</v>
      </c>
      <c r="O212" s="88">
        <v>3573.2</v>
      </c>
      <c r="P212" s="88">
        <v>3813.4</v>
      </c>
      <c r="Q212" s="88"/>
      <c r="R212" s="255">
        <f t="shared" si="8"/>
        <v>11200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 t="s">
        <v>544</v>
      </c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254">
        <v>0</v>
      </c>
      <c r="L213" s="254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 t="s">
        <v>575</v>
      </c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254">
        <v>0</v>
      </c>
      <c r="L214" s="254">
        <v>0</v>
      </c>
      <c r="M214" s="88">
        <v>0</v>
      </c>
      <c r="N214" s="88">
        <v>11000</v>
      </c>
      <c r="O214" s="88">
        <v>0</v>
      </c>
      <c r="P214" s="88">
        <v>2000</v>
      </c>
      <c r="Q214" s="88">
        <v>2000</v>
      </c>
      <c r="R214" s="255">
        <f t="shared" si="8"/>
        <v>13000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 t="s">
        <v>610</v>
      </c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254">
        <v>0</v>
      </c>
      <c r="L215" s="254">
        <v>0</v>
      </c>
      <c r="M215" s="88">
        <v>0</v>
      </c>
      <c r="N215" s="88">
        <v>1413</v>
      </c>
      <c r="O215" s="88">
        <v>0</v>
      </c>
      <c r="P215" s="88">
        <v>0</v>
      </c>
      <c r="Q215" s="88"/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 t="s">
        <v>625</v>
      </c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254">
        <v>0</v>
      </c>
      <c r="L216" s="254">
        <v>952.61</v>
      </c>
      <c r="M216" s="88">
        <v>0</v>
      </c>
      <c r="N216" s="88">
        <v>0</v>
      </c>
      <c r="O216" s="88">
        <v>0</v>
      </c>
      <c r="P216" s="88">
        <v>46.39</v>
      </c>
      <c r="Q216" s="88">
        <v>46.39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 t="s">
        <v>668</v>
      </c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254">
        <v>0</v>
      </c>
      <c r="L217" s="254">
        <v>0</v>
      </c>
      <c r="M217" s="88">
        <v>0</v>
      </c>
      <c r="N217" s="88">
        <v>0</v>
      </c>
      <c r="O217" s="88">
        <v>0</v>
      </c>
      <c r="P217" s="88">
        <v>1752</v>
      </c>
      <c r="Q217" s="88">
        <v>1752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 t="s">
        <v>685</v>
      </c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254">
        <v>0</v>
      </c>
      <c r="L218" s="254">
        <v>0</v>
      </c>
      <c r="M218" s="88">
        <v>0</v>
      </c>
      <c r="N218" s="88">
        <v>48400</v>
      </c>
      <c r="O218" s="88">
        <v>0</v>
      </c>
      <c r="P218" s="88">
        <v>0</v>
      </c>
      <c r="Q218" s="88"/>
      <c r="R218" s="255">
        <f t="shared" si="8"/>
        <v>62435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 t="s">
        <v>689</v>
      </c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254">
        <v>2333.33</v>
      </c>
      <c r="L219" s="254">
        <v>2333.33</v>
      </c>
      <c r="M219" s="88">
        <v>0</v>
      </c>
      <c r="N219" s="88">
        <v>3150</v>
      </c>
      <c r="O219" s="88">
        <v>3150</v>
      </c>
      <c r="P219" s="88">
        <v>8634.36</v>
      </c>
      <c r="Q219" s="88">
        <v>300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 t="s">
        <v>701</v>
      </c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254">
        <v>1120</v>
      </c>
      <c r="L220" s="254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1120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 t="s">
        <v>731</v>
      </c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254">
        <v>0</v>
      </c>
      <c r="L221" s="254">
        <v>0</v>
      </c>
      <c r="M221" s="88">
        <v>6000</v>
      </c>
      <c r="N221" s="88">
        <v>8000</v>
      </c>
      <c r="O221" s="88">
        <v>6000</v>
      </c>
      <c r="P221" s="88">
        <v>0</v>
      </c>
      <c r="Q221" s="88">
        <v>7164.19</v>
      </c>
      <c r="R221" s="255">
        <f t="shared" si="8"/>
        <v>72000</v>
      </c>
    </row>
    <row r="222" spans="1:18" s="20" customFormat="1" x14ac:dyDescent="0.2">
      <c r="A222" s="123" t="str">
        <f t="shared" si="7"/>
        <v>0011-OC2.6.3.2.3.1</v>
      </c>
      <c r="B222" s="191" t="s">
        <v>19</v>
      </c>
      <c r="C222" s="191" t="s">
        <v>1149</v>
      </c>
      <c r="D222" s="123" t="s">
        <v>775</v>
      </c>
      <c r="E222" s="254">
        <v>0</v>
      </c>
      <c r="F222" s="254">
        <v>0</v>
      </c>
      <c r="G222" s="254">
        <v>0</v>
      </c>
      <c r="H222" s="254">
        <v>0</v>
      </c>
      <c r="I222" s="254">
        <v>0</v>
      </c>
      <c r="J222" s="254">
        <v>0</v>
      </c>
      <c r="K222" s="254">
        <v>0</v>
      </c>
      <c r="L222" s="254">
        <v>0</v>
      </c>
      <c r="M222" s="88">
        <v>0</v>
      </c>
      <c r="N222" s="88">
        <v>5880</v>
      </c>
      <c r="O222" s="88">
        <v>0</v>
      </c>
      <c r="P222" s="88">
        <v>0</v>
      </c>
      <c r="Q222" s="88"/>
      <c r="R222" s="255">
        <f t="shared" si="8"/>
        <v>5880</v>
      </c>
    </row>
    <row r="223" spans="1:18" s="20" customFormat="1" x14ac:dyDescent="0.2">
      <c r="A223" s="123" t="str">
        <f t="shared" si="7"/>
        <v>0012-OAJ2.1.1.1.1.8</v>
      </c>
      <c r="B223" s="191" t="s">
        <v>20</v>
      </c>
      <c r="C223" s="191" t="s">
        <v>71</v>
      </c>
      <c r="D223" s="123" t="s">
        <v>1150</v>
      </c>
      <c r="E223" s="254"/>
      <c r="F223" s="254"/>
      <c r="G223" s="254"/>
      <c r="H223" s="254">
        <v>4602.38</v>
      </c>
      <c r="I223" s="254">
        <v>13807.14</v>
      </c>
      <c r="J223" s="254">
        <v>13807.14</v>
      </c>
      <c r="K223" s="254">
        <v>13807.14</v>
      </c>
      <c r="L223" s="254">
        <v>13807.14</v>
      </c>
      <c r="M223" s="88">
        <v>13909.35</v>
      </c>
      <c r="N223" s="88">
        <v>13909.35</v>
      </c>
      <c r="O223" s="88">
        <v>13909.35</v>
      </c>
      <c r="P223" s="88">
        <v>65354.01</v>
      </c>
      <c r="Q223" s="88">
        <v>13909.35</v>
      </c>
      <c r="R223" s="255">
        <f t="shared" si="8"/>
        <v>166913.00000000003</v>
      </c>
    </row>
    <row r="224" spans="1:18" s="20" customFormat="1" x14ac:dyDescent="0.2">
      <c r="A224" s="123" t="str">
        <f t="shared" si="7"/>
        <v>0012-OAJ2.1.1.13.1.1</v>
      </c>
      <c r="B224" s="191" t="s">
        <v>20</v>
      </c>
      <c r="C224" s="191" t="s">
        <v>115</v>
      </c>
      <c r="D224" s="123" t="s">
        <v>72</v>
      </c>
      <c r="E224" s="254">
        <v>30360.16</v>
      </c>
      <c r="F224" s="254">
        <v>30432.609999999997</v>
      </c>
      <c r="G224" s="254">
        <v>30356.100000000002</v>
      </c>
      <c r="H224" s="254">
        <v>30556.76</v>
      </c>
      <c r="I224" s="254">
        <v>30556.76</v>
      </c>
      <c r="J224" s="254">
        <v>30298.74</v>
      </c>
      <c r="K224" s="254">
        <v>30473.539999999997</v>
      </c>
      <c r="L224" s="254">
        <v>30350.289999999997</v>
      </c>
      <c r="M224" s="88">
        <v>30556.76</v>
      </c>
      <c r="N224" s="88">
        <v>30556.76</v>
      </c>
      <c r="O224" s="88">
        <v>30556.76</v>
      </c>
      <c r="P224" s="88">
        <v>31626.76</v>
      </c>
      <c r="Q224" s="88">
        <v>30556.76</v>
      </c>
      <c r="R224" s="255">
        <f t="shared" si="8"/>
        <v>366682</v>
      </c>
    </row>
    <row r="225" spans="1:18" s="20" customFormat="1" x14ac:dyDescent="0.2">
      <c r="A225" s="123" t="str">
        <f t="shared" si="7"/>
        <v>0012-OAJ2.1.1.13.1.2</v>
      </c>
      <c r="B225" s="191" t="s">
        <v>20</v>
      </c>
      <c r="C225" s="191" t="s">
        <v>120</v>
      </c>
      <c r="D225" s="123" t="s">
        <v>116</v>
      </c>
      <c r="E225" s="254">
        <v>24300</v>
      </c>
      <c r="F225" s="254">
        <v>24300</v>
      </c>
      <c r="G225" s="254">
        <v>24300</v>
      </c>
      <c r="H225" s="254">
        <v>24300</v>
      </c>
      <c r="I225" s="254">
        <v>8617.7099999999991</v>
      </c>
      <c r="J225" s="254">
        <v>14320</v>
      </c>
      <c r="K225" s="254">
        <v>5982.29</v>
      </c>
      <c r="L225" s="254">
        <v>12400</v>
      </c>
      <c r="M225" s="88">
        <v>25264.19</v>
      </c>
      <c r="N225" s="88">
        <v>25264.19</v>
      </c>
      <c r="O225" s="88">
        <v>25264.19</v>
      </c>
      <c r="P225" s="88">
        <v>352371.43000000005</v>
      </c>
      <c r="Q225" s="88">
        <v>25264.19</v>
      </c>
      <c r="R225" s="255">
        <f t="shared" si="8"/>
        <v>566684</v>
      </c>
    </row>
    <row r="226" spans="1:18" s="20" customFormat="1" x14ac:dyDescent="0.2">
      <c r="A226" s="123" t="str">
        <f t="shared" si="7"/>
        <v>0012-OAJ2.1.1.9.1.2</v>
      </c>
      <c r="B226" s="191" t="s">
        <v>20</v>
      </c>
      <c r="C226" s="191" t="s">
        <v>226</v>
      </c>
      <c r="D226" s="123" t="s">
        <v>121</v>
      </c>
      <c r="E226" s="254"/>
      <c r="F226" s="254"/>
      <c r="G226" s="254"/>
      <c r="H226" s="254">
        <v>0</v>
      </c>
      <c r="I226" s="254"/>
      <c r="J226" s="254">
        <v>0</v>
      </c>
      <c r="K226" s="254">
        <v>5369.44</v>
      </c>
      <c r="L226" s="254">
        <v>0</v>
      </c>
      <c r="M226" s="88">
        <v>0</v>
      </c>
      <c r="N226" s="88">
        <v>0</v>
      </c>
      <c r="O226" s="88">
        <v>0</v>
      </c>
      <c r="P226" s="88">
        <v>22449.56</v>
      </c>
      <c r="Q226" s="88">
        <v>13909.35</v>
      </c>
      <c r="R226" s="255">
        <f t="shared" si="8"/>
        <v>27819</v>
      </c>
    </row>
    <row r="227" spans="1:18" s="20" customFormat="1" x14ac:dyDescent="0.2">
      <c r="A227" s="123" t="str">
        <f t="shared" si="7"/>
        <v>0012-OAJ2.1.1.9.1.4</v>
      </c>
      <c r="B227" s="191" t="s">
        <v>20</v>
      </c>
      <c r="C227" s="191" t="s">
        <v>230</v>
      </c>
      <c r="D227" s="123" t="s">
        <v>227</v>
      </c>
      <c r="E227" s="254">
        <v>0</v>
      </c>
      <c r="F227" s="254">
        <v>0</v>
      </c>
      <c r="G227" s="254">
        <v>0</v>
      </c>
      <c r="H227" s="254">
        <v>0</v>
      </c>
      <c r="I227" s="254">
        <v>0</v>
      </c>
      <c r="J227" s="254">
        <v>0</v>
      </c>
      <c r="K227" s="254">
        <v>1350</v>
      </c>
      <c r="L227" s="254">
        <v>0</v>
      </c>
      <c r="M227" s="88">
        <v>0</v>
      </c>
      <c r="N227" s="88">
        <v>0</v>
      </c>
      <c r="O227" s="88">
        <v>0</v>
      </c>
      <c r="P227" s="88">
        <v>4050</v>
      </c>
      <c r="Q227" s="88">
        <v>2100</v>
      </c>
      <c r="R227" s="255">
        <f t="shared" si="8"/>
        <v>5400</v>
      </c>
    </row>
    <row r="228" spans="1:18" s="20" customFormat="1" x14ac:dyDescent="0.2">
      <c r="A228" s="123" t="str">
        <f t="shared" si="7"/>
        <v>0012-OAJ2.1.3.1.1.13</v>
      </c>
      <c r="B228" s="191" t="s">
        <v>20</v>
      </c>
      <c r="C228" s="191" t="s">
        <v>272</v>
      </c>
      <c r="D228" s="123" t="s">
        <v>231</v>
      </c>
      <c r="E228" s="254"/>
      <c r="F228" s="254"/>
      <c r="G228" s="254"/>
      <c r="H228" s="254">
        <v>414.21</v>
      </c>
      <c r="I228" s="254">
        <v>1242.6400000000001</v>
      </c>
      <c r="J228" s="254">
        <v>1242.6400000000001</v>
      </c>
      <c r="K228" s="254">
        <v>1242.6400000000001</v>
      </c>
      <c r="L228" s="254">
        <v>1242.6400000000001</v>
      </c>
      <c r="M228" s="88">
        <v>1251.8399999999999</v>
      </c>
      <c r="N228" s="88">
        <v>1251.8399999999999</v>
      </c>
      <c r="O228" s="88">
        <v>1251.8399999999999</v>
      </c>
      <c r="P228" s="88">
        <v>5882.71</v>
      </c>
      <c r="Q228" s="88">
        <v>1251.8399999999999</v>
      </c>
      <c r="R228" s="255">
        <f t="shared" si="8"/>
        <v>15023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273</v>
      </c>
      <c r="E229" s="254">
        <v>1300.0800000000002</v>
      </c>
      <c r="F229" s="254">
        <v>1300.0800000000002</v>
      </c>
      <c r="G229" s="254">
        <v>1300.0800000000002</v>
      </c>
      <c r="H229" s="254">
        <v>1300.0800000000002</v>
      </c>
      <c r="I229" s="254">
        <v>1516.7600000000002</v>
      </c>
      <c r="J229" s="254">
        <v>1300.0800000000002</v>
      </c>
      <c r="K229" s="254">
        <v>1300.0800000000002</v>
      </c>
      <c r="L229" s="254">
        <v>1300.0800000000002</v>
      </c>
      <c r="M229" s="88">
        <v>1516.7600000000002</v>
      </c>
      <c r="N229" s="88">
        <v>1516.7600000000002</v>
      </c>
      <c r="O229" s="88">
        <v>1516.7600000000002</v>
      </c>
      <c r="P229" s="88">
        <v>5537.4</v>
      </c>
      <c r="Q229" s="88">
        <v>1516.7600000000002</v>
      </c>
      <c r="R229" s="255">
        <f t="shared" si="8"/>
        <v>20705</v>
      </c>
    </row>
    <row r="230" spans="1:18" s="20" customFormat="1" x14ac:dyDescent="0.2">
      <c r="A230" s="123" t="str">
        <f t="shared" si="7"/>
        <v>0012-OAJ2.1.4.1.1.1</v>
      </c>
      <c r="B230" s="191" t="s">
        <v>20</v>
      </c>
      <c r="C230" s="191" t="s">
        <v>288</v>
      </c>
      <c r="D230" s="123" t="s">
        <v>277</v>
      </c>
      <c r="E230" s="254"/>
      <c r="F230" s="254"/>
      <c r="G230" s="254"/>
      <c r="H230" s="254">
        <v>0</v>
      </c>
      <c r="I230" s="254">
        <v>0</v>
      </c>
      <c r="J230" s="254">
        <v>0</v>
      </c>
      <c r="K230" s="254">
        <v>0</v>
      </c>
      <c r="L230" s="254"/>
      <c r="M230" s="88"/>
      <c r="N230" s="88"/>
      <c r="O230" s="88">
        <v>6955</v>
      </c>
      <c r="P230" s="88"/>
      <c r="Q230" s="88">
        <v>0</v>
      </c>
      <c r="R230" s="255">
        <f t="shared" si="8"/>
        <v>6955</v>
      </c>
    </row>
    <row r="231" spans="1:18" s="20" customFormat="1" x14ac:dyDescent="0.2">
      <c r="A231" s="123" t="str">
        <f t="shared" si="7"/>
        <v>0012-OAJ2.1.4.1.1.7</v>
      </c>
      <c r="B231" s="191" t="s">
        <v>20</v>
      </c>
      <c r="C231" s="191" t="s">
        <v>302</v>
      </c>
      <c r="D231" s="123" t="s">
        <v>289</v>
      </c>
      <c r="E231" s="254">
        <v>0</v>
      </c>
      <c r="F231" s="254">
        <v>0</v>
      </c>
      <c r="G231" s="254">
        <v>0</v>
      </c>
      <c r="H231" s="254">
        <v>0</v>
      </c>
      <c r="I231" s="254">
        <v>5849.52</v>
      </c>
      <c r="J231" s="254">
        <v>0</v>
      </c>
      <c r="K231" s="254">
        <v>5337.5</v>
      </c>
      <c r="L231" s="254">
        <v>0</v>
      </c>
      <c r="M231" s="88">
        <v>0</v>
      </c>
      <c r="N231" s="88">
        <v>0</v>
      </c>
      <c r="O231" s="88">
        <v>0</v>
      </c>
      <c r="P231" s="88">
        <v>0.98</v>
      </c>
      <c r="Q231" s="88">
        <v>0</v>
      </c>
      <c r="R231" s="255">
        <f t="shared" si="8"/>
        <v>11188</v>
      </c>
    </row>
    <row r="232" spans="1:18" s="20" customFormat="1" x14ac:dyDescent="0.2">
      <c r="A232" s="123" t="str">
        <f t="shared" si="7"/>
        <v>0012-OAJ2.3.1.99.1.3</v>
      </c>
      <c r="B232" s="191" t="s">
        <v>20</v>
      </c>
      <c r="C232" s="191" t="s">
        <v>521</v>
      </c>
      <c r="D232" s="123" t="s">
        <v>1835</v>
      </c>
      <c r="E232" s="254">
        <v>12000</v>
      </c>
      <c r="F232" s="254">
        <v>12000</v>
      </c>
      <c r="G232" s="254">
        <v>0</v>
      </c>
      <c r="H232" s="254">
        <v>0</v>
      </c>
      <c r="I232" s="254">
        <v>0</v>
      </c>
      <c r="J232" s="254">
        <v>0</v>
      </c>
      <c r="K232" s="254">
        <v>0</v>
      </c>
      <c r="L232" s="254">
        <v>0</v>
      </c>
      <c r="M232" s="88">
        <v>0</v>
      </c>
      <c r="N232" s="88">
        <v>0</v>
      </c>
      <c r="O232" s="88">
        <v>0</v>
      </c>
      <c r="P232" s="88">
        <v>0</v>
      </c>
      <c r="Q232" s="88"/>
      <c r="R232" s="255">
        <f t="shared" si="8"/>
        <v>24000</v>
      </c>
    </row>
    <row r="233" spans="1:18" s="20" customFormat="1" x14ac:dyDescent="0.2">
      <c r="A233" s="123" t="str">
        <f t="shared" si="7"/>
        <v>0012-OAJ2.3.2.7.13.98</v>
      </c>
      <c r="B233" s="191" t="s">
        <v>20</v>
      </c>
      <c r="C233" s="191" t="s">
        <v>700</v>
      </c>
      <c r="D233" s="123" t="s">
        <v>522</v>
      </c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254">
        <v>0</v>
      </c>
      <c r="L233" s="254">
        <v>0</v>
      </c>
      <c r="M233" s="88">
        <v>0</v>
      </c>
      <c r="N233" s="88">
        <v>0</v>
      </c>
      <c r="O233" s="88">
        <v>0</v>
      </c>
      <c r="P233" s="88">
        <v>0</v>
      </c>
      <c r="Q233" s="88"/>
      <c r="R233" s="255">
        <f t="shared" si="8"/>
        <v>0</v>
      </c>
    </row>
    <row r="234" spans="1:18" s="20" customFormat="1" x14ac:dyDescent="0.2">
      <c r="A234" s="123" t="str">
        <f t="shared" si="7"/>
        <v>0012-OAJ2.3.2.7.14.98</v>
      </c>
      <c r="B234" s="191" t="s">
        <v>20</v>
      </c>
      <c r="C234" s="191" t="s">
        <v>706</v>
      </c>
      <c r="D234" s="123" t="s">
        <v>701</v>
      </c>
      <c r="E234" s="254">
        <v>0</v>
      </c>
      <c r="F234" s="254">
        <v>0</v>
      </c>
      <c r="G234" s="254">
        <v>0</v>
      </c>
      <c r="H234" s="254">
        <v>5580</v>
      </c>
      <c r="I234" s="254">
        <v>0</v>
      </c>
      <c r="J234" s="254">
        <v>0</v>
      </c>
      <c r="K234" s="254">
        <v>0</v>
      </c>
      <c r="L234" s="254">
        <v>0</v>
      </c>
      <c r="M234" s="88">
        <v>0</v>
      </c>
      <c r="N234" s="88">
        <v>0</v>
      </c>
      <c r="O234" s="88">
        <v>0</v>
      </c>
      <c r="P234" s="88">
        <v>0</v>
      </c>
      <c r="Q234" s="88"/>
      <c r="R234" s="255">
        <f t="shared" si="8"/>
        <v>5580</v>
      </c>
    </row>
    <row r="235" spans="1:18" s="20" customFormat="1" x14ac:dyDescent="0.2">
      <c r="A235" s="123" t="str">
        <f t="shared" si="7"/>
        <v>0012-OAJ2.3.2.7.5.1</v>
      </c>
      <c r="B235" s="191" t="s">
        <v>20</v>
      </c>
      <c r="C235" s="191" t="s">
        <v>734</v>
      </c>
      <c r="D235" s="123" t="s">
        <v>707</v>
      </c>
      <c r="E235" s="254">
        <v>0</v>
      </c>
      <c r="F235" s="254">
        <v>1732.72</v>
      </c>
      <c r="G235" s="254">
        <v>1130</v>
      </c>
      <c r="H235" s="254">
        <v>1130</v>
      </c>
      <c r="I235" s="254">
        <v>1130</v>
      </c>
      <c r="J235" s="254">
        <v>1130</v>
      </c>
      <c r="K235" s="254">
        <v>565</v>
      </c>
      <c r="L235" s="254">
        <v>1130</v>
      </c>
      <c r="M235" s="88">
        <v>1130</v>
      </c>
      <c r="N235" s="88">
        <v>1130</v>
      </c>
      <c r="O235" s="88">
        <v>1130</v>
      </c>
      <c r="P235" s="88">
        <v>0.28000000000000003</v>
      </c>
      <c r="Q235" s="88">
        <v>0.28000000000000003</v>
      </c>
      <c r="R235" s="255">
        <f t="shared" si="8"/>
        <v>11338.000000000002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 t="s">
        <v>735</v>
      </c>
      <c r="E236" s="254">
        <v>12000</v>
      </c>
      <c r="F236" s="254">
        <v>2760</v>
      </c>
      <c r="G236" s="254">
        <v>0</v>
      </c>
      <c r="H236" s="254">
        <v>0</v>
      </c>
      <c r="I236" s="254">
        <v>30000</v>
      </c>
      <c r="J236" s="254">
        <v>10000</v>
      </c>
      <c r="K236" s="254">
        <v>0</v>
      </c>
      <c r="L236" s="254">
        <v>0</v>
      </c>
      <c r="M236" s="88">
        <v>0</v>
      </c>
      <c r="N236" s="88">
        <v>0</v>
      </c>
      <c r="O236" s="88">
        <v>2262</v>
      </c>
      <c r="P236" s="88">
        <v>0</v>
      </c>
      <c r="Q236" s="88"/>
      <c r="R236" s="255">
        <f t="shared" si="8"/>
        <v>57022</v>
      </c>
    </row>
    <row r="237" spans="1:18" s="20" customFormat="1" x14ac:dyDescent="0.2">
      <c r="A237" s="123" t="str">
        <f t="shared" si="7"/>
        <v>0014-OCI2.1.1.13.1.1</v>
      </c>
      <c r="B237" s="191" t="s">
        <v>22</v>
      </c>
      <c r="C237" s="191" t="s">
        <v>115</v>
      </c>
      <c r="D237" s="123" t="s">
        <v>775</v>
      </c>
      <c r="E237" s="254">
        <v>15399</v>
      </c>
      <c r="F237" s="254">
        <v>7264.19</v>
      </c>
      <c r="G237" s="254">
        <v>7264.19</v>
      </c>
      <c r="H237" s="254">
        <v>-490.68</v>
      </c>
      <c r="I237" s="254">
        <v>0</v>
      </c>
      <c r="J237" s="254">
        <v>0</v>
      </c>
      <c r="K237" s="254">
        <v>0</v>
      </c>
      <c r="L237" s="254">
        <v>0</v>
      </c>
      <c r="M237" s="88">
        <v>0</v>
      </c>
      <c r="N237" s="88">
        <v>0</v>
      </c>
      <c r="O237" s="88">
        <v>0</v>
      </c>
      <c r="P237" s="88">
        <v>141902.30000000002</v>
      </c>
      <c r="Q237" s="88">
        <v>0</v>
      </c>
      <c r="R237" s="255">
        <f t="shared" si="8"/>
        <v>171339</v>
      </c>
    </row>
    <row r="238" spans="1:18" s="20" customFormat="1" x14ac:dyDescent="0.2">
      <c r="A238" s="123" t="str">
        <f t="shared" si="7"/>
        <v>0014-OCI2.1.1.13.1.2</v>
      </c>
      <c r="B238" s="191" t="s">
        <v>22</v>
      </c>
      <c r="C238" s="191" t="s">
        <v>120</v>
      </c>
      <c r="D238" s="123" t="s">
        <v>116</v>
      </c>
      <c r="E238" s="254">
        <v>5158.97</v>
      </c>
      <c r="F238" s="254">
        <v>5200</v>
      </c>
      <c r="G238" s="254">
        <v>5145.83</v>
      </c>
      <c r="H238" s="254">
        <v>5200</v>
      </c>
      <c r="I238" s="254">
        <v>5200</v>
      </c>
      <c r="J238" s="254">
        <v>5171.1099999999997</v>
      </c>
      <c r="K238" s="254">
        <v>5164.97</v>
      </c>
      <c r="L238" s="254">
        <v>5120.1899999999996</v>
      </c>
      <c r="M238" s="88">
        <v>5200</v>
      </c>
      <c r="N238" s="88">
        <v>5200</v>
      </c>
      <c r="O238" s="88">
        <v>5200</v>
      </c>
      <c r="P238" s="88">
        <v>82179.930000000008</v>
      </c>
      <c r="Q238" s="88">
        <v>5200</v>
      </c>
      <c r="R238" s="255">
        <f t="shared" si="8"/>
        <v>139141</v>
      </c>
    </row>
    <row r="239" spans="1:18" s="20" customFormat="1" x14ac:dyDescent="0.2">
      <c r="A239" s="123" t="str">
        <f t="shared" si="7"/>
        <v>0014-OCI2.1.1.9.1.4</v>
      </c>
      <c r="B239" s="191" t="s">
        <v>22</v>
      </c>
      <c r="C239" s="191" t="s">
        <v>230</v>
      </c>
      <c r="D239" s="123" t="s">
        <v>121</v>
      </c>
      <c r="E239" s="254">
        <v>0</v>
      </c>
      <c r="F239" s="254">
        <v>0</v>
      </c>
      <c r="G239" s="254">
        <v>0</v>
      </c>
      <c r="H239" s="254">
        <v>0</v>
      </c>
      <c r="I239" s="254">
        <v>0</v>
      </c>
      <c r="J239" s="254">
        <v>0</v>
      </c>
      <c r="K239" s="254">
        <v>300</v>
      </c>
      <c r="L239" s="254">
        <v>0</v>
      </c>
      <c r="M239" s="88">
        <v>0</v>
      </c>
      <c r="N239" s="88">
        <v>0</v>
      </c>
      <c r="O239" s="88">
        <v>0</v>
      </c>
      <c r="P239" s="88">
        <v>2700</v>
      </c>
      <c r="Q239" s="88">
        <v>300</v>
      </c>
      <c r="R239" s="255">
        <f t="shared" si="8"/>
        <v>3000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231</v>
      </c>
      <c r="E240" s="254">
        <v>650.04</v>
      </c>
      <c r="F240" s="254">
        <v>433.36</v>
      </c>
      <c r="G240" s="254">
        <v>433.36</v>
      </c>
      <c r="H240" s="254">
        <v>433.36</v>
      </c>
      <c r="I240" s="254">
        <v>433.36</v>
      </c>
      <c r="J240" s="254">
        <v>216.68</v>
      </c>
      <c r="K240" s="254">
        <v>216.68</v>
      </c>
      <c r="L240" s="254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216.68</v>
      </c>
      <c r="R240" s="255">
        <f t="shared" si="8"/>
        <v>7802</v>
      </c>
    </row>
    <row r="241" spans="1:18" s="20" customFormat="1" x14ac:dyDescent="0.2">
      <c r="A241" s="123" t="str">
        <f t="shared" si="7"/>
        <v>0014-OCI2.1.4.1.1.7</v>
      </c>
      <c r="B241" s="191" t="s">
        <v>22</v>
      </c>
      <c r="C241" s="191" t="s">
        <v>302</v>
      </c>
      <c r="D241" s="123" t="s">
        <v>277</v>
      </c>
      <c r="E241" s="254">
        <v>0</v>
      </c>
      <c r="F241" s="254">
        <v>0</v>
      </c>
      <c r="G241" s="254">
        <v>0</v>
      </c>
      <c r="H241" s="254">
        <v>11455.17</v>
      </c>
      <c r="I241" s="254">
        <v>9988.2900000000009</v>
      </c>
      <c r="J241" s="254">
        <v>0</v>
      </c>
      <c r="K241" s="254">
        <v>0</v>
      </c>
      <c r="L241" s="254">
        <v>0</v>
      </c>
      <c r="M241" s="88">
        <v>0</v>
      </c>
      <c r="N241" s="88">
        <v>0</v>
      </c>
      <c r="O241" s="88">
        <v>0</v>
      </c>
      <c r="P241" s="88">
        <v>1.54</v>
      </c>
      <c r="Q241" s="88">
        <v>0</v>
      </c>
      <c r="R241" s="255">
        <f t="shared" si="8"/>
        <v>21445</v>
      </c>
    </row>
    <row r="242" spans="1:18" s="20" customFormat="1" x14ac:dyDescent="0.2">
      <c r="A242" s="123" t="str">
        <f t="shared" si="7"/>
        <v>0014-OCI2.3.1.5.1.2</v>
      </c>
      <c r="B242" s="191" t="s">
        <v>22</v>
      </c>
      <c r="C242" s="191" t="s">
        <v>464</v>
      </c>
      <c r="D242" s="123" t="s">
        <v>301</v>
      </c>
      <c r="E242" s="254">
        <v>0</v>
      </c>
      <c r="F242" s="254">
        <v>0</v>
      </c>
      <c r="G242" s="254">
        <v>0</v>
      </c>
      <c r="H242" s="254">
        <v>760</v>
      </c>
      <c r="I242" s="254">
        <v>1110</v>
      </c>
      <c r="J242" s="254">
        <v>0</v>
      </c>
      <c r="K242" s="254">
        <v>0</v>
      </c>
      <c r="L242" s="254">
        <v>0</v>
      </c>
      <c r="M242" s="88">
        <v>0</v>
      </c>
      <c r="N242" s="88">
        <v>0</v>
      </c>
      <c r="O242" s="88">
        <v>0</v>
      </c>
      <c r="P242" s="88">
        <v>0</v>
      </c>
      <c r="Q242" s="88"/>
      <c r="R242" s="255">
        <f t="shared" si="8"/>
        <v>1870</v>
      </c>
    </row>
    <row r="243" spans="1:18" s="20" customFormat="1" x14ac:dyDescent="0.2">
      <c r="A243" s="123" t="str">
        <f t="shared" si="7"/>
        <v>0014-OCI2.3.2.1.2.1</v>
      </c>
      <c r="B243" s="191" t="s">
        <v>22</v>
      </c>
      <c r="C243" s="191" t="s">
        <v>541</v>
      </c>
      <c r="D243" s="123" t="s">
        <v>1835</v>
      </c>
      <c r="E243" s="254">
        <v>0</v>
      </c>
      <c r="F243" s="254">
        <v>0</v>
      </c>
      <c r="G243" s="254">
        <v>0</v>
      </c>
      <c r="H243" s="254">
        <v>0</v>
      </c>
      <c r="I243" s="254">
        <v>0</v>
      </c>
      <c r="J243" s="254">
        <v>0</v>
      </c>
      <c r="K243" s="254">
        <v>0</v>
      </c>
      <c r="L243" s="254">
        <v>0</v>
      </c>
      <c r="M243" s="88">
        <v>0</v>
      </c>
      <c r="N243" s="88"/>
      <c r="O243" s="88">
        <v>0</v>
      </c>
      <c r="P243" s="88">
        <v>2000</v>
      </c>
      <c r="Q243" s="88"/>
      <c r="R243" s="255">
        <f t="shared" si="8"/>
        <v>2000</v>
      </c>
    </row>
    <row r="244" spans="1:18" s="20" customFormat="1" x14ac:dyDescent="0.2">
      <c r="A244" s="123" t="str">
        <f t="shared" si="7"/>
        <v>0014-OCI2.3.2.1.2.2</v>
      </c>
      <c r="B244" s="191" t="s">
        <v>22</v>
      </c>
      <c r="C244" s="191" t="s">
        <v>543</v>
      </c>
      <c r="D244" s="123" t="s">
        <v>465</v>
      </c>
      <c r="E244" s="254">
        <v>0</v>
      </c>
      <c r="F244" s="254">
        <v>0</v>
      </c>
      <c r="G244" s="254">
        <v>0</v>
      </c>
      <c r="H244" s="254">
        <v>0</v>
      </c>
      <c r="I244" s="254">
        <v>0</v>
      </c>
      <c r="J244" s="254">
        <v>0</v>
      </c>
      <c r="K244" s="254">
        <v>0</v>
      </c>
      <c r="L244" s="254">
        <v>0</v>
      </c>
      <c r="M244" s="88">
        <v>0</v>
      </c>
      <c r="N244" s="88"/>
      <c r="O244" s="88">
        <v>0</v>
      </c>
      <c r="P244" s="88">
        <v>3000</v>
      </c>
      <c r="Q244" s="88"/>
      <c r="R244" s="255">
        <f t="shared" si="8"/>
        <v>3000</v>
      </c>
    </row>
    <row r="245" spans="1:18" s="20" customFormat="1" x14ac:dyDescent="0.2">
      <c r="A245" s="123" t="str">
        <f t="shared" si="7"/>
        <v>0014-OCI2.3.2.9.1.1</v>
      </c>
      <c r="B245" s="191" t="s">
        <v>22</v>
      </c>
      <c r="C245" s="191" t="s">
        <v>774</v>
      </c>
      <c r="D245" s="123" t="s">
        <v>542</v>
      </c>
      <c r="E245" s="254">
        <v>0</v>
      </c>
      <c r="F245" s="254">
        <v>0</v>
      </c>
      <c r="G245" s="254">
        <v>0</v>
      </c>
      <c r="H245" s="254">
        <v>0</v>
      </c>
      <c r="I245" s="254">
        <v>0</v>
      </c>
      <c r="J245" s="254">
        <v>0</v>
      </c>
      <c r="K245" s="254">
        <v>0</v>
      </c>
      <c r="L245" s="254">
        <v>0</v>
      </c>
      <c r="M245" s="88">
        <v>0</v>
      </c>
      <c r="N245" s="88">
        <v>14000</v>
      </c>
      <c r="O245" s="88">
        <v>40000</v>
      </c>
      <c r="P245" s="88">
        <v>28130</v>
      </c>
      <c r="Q245" s="88"/>
      <c r="R245" s="255">
        <f t="shared" si="8"/>
        <v>82130</v>
      </c>
    </row>
    <row r="246" spans="1:18" s="20" customFormat="1" x14ac:dyDescent="0.2">
      <c r="A246" s="123" t="str">
        <f t="shared" si="7"/>
        <v>0015-DCEME2.1.1.1.1.8</v>
      </c>
      <c r="B246" s="191" t="s">
        <v>1571</v>
      </c>
      <c r="C246" s="191" t="s">
        <v>71</v>
      </c>
      <c r="D246" s="123" t="s">
        <v>544</v>
      </c>
      <c r="E246" s="254">
        <v>0</v>
      </c>
      <c r="F246" s="254">
        <v>0</v>
      </c>
      <c r="G246" s="254">
        <v>0</v>
      </c>
      <c r="H246" s="254">
        <v>0</v>
      </c>
      <c r="I246" s="254">
        <v>0</v>
      </c>
      <c r="J246" s="254">
        <v>0</v>
      </c>
      <c r="K246" s="254">
        <v>0</v>
      </c>
      <c r="L246" s="254">
        <v>0</v>
      </c>
      <c r="M246" s="88">
        <v>0</v>
      </c>
      <c r="N246" s="88">
        <v>0</v>
      </c>
      <c r="O246" s="88">
        <v>0</v>
      </c>
      <c r="P246" s="88">
        <v>0</v>
      </c>
      <c r="Q246" s="88"/>
      <c r="R246" s="255">
        <f t="shared" si="8"/>
        <v>0</v>
      </c>
    </row>
    <row r="247" spans="1:18" s="20" customFormat="1" x14ac:dyDescent="0.2">
      <c r="A247" s="123" t="str">
        <f t="shared" si="7"/>
        <v>0015-DCEME2.1.1.13.1.1</v>
      </c>
      <c r="B247" s="191" t="s">
        <v>1571</v>
      </c>
      <c r="C247" s="191" t="s">
        <v>115</v>
      </c>
      <c r="D247" s="123" t="s">
        <v>775</v>
      </c>
      <c r="E247" s="254">
        <v>72486.52</v>
      </c>
      <c r="F247" s="254">
        <v>67209.47</v>
      </c>
      <c r="G247" s="254">
        <v>60682.85</v>
      </c>
      <c r="H247" s="254">
        <v>60005.170000000006</v>
      </c>
      <c r="I247" s="254">
        <v>60239.140000000007</v>
      </c>
      <c r="J247" s="254">
        <v>58303.17</v>
      </c>
      <c r="K247" s="254">
        <v>58301.369999999995</v>
      </c>
      <c r="L247" s="254">
        <v>60223.040000000001</v>
      </c>
      <c r="M247" s="88">
        <v>0</v>
      </c>
      <c r="N247" s="88">
        <v>0</v>
      </c>
      <c r="O247" s="88">
        <v>0</v>
      </c>
      <c r="P247" s="88">
        <v>173426.27</v>
      </c>
      <c r="Q247" s="88"/>
      <c r="R247" s="255">
        <f t="shared" si="8"/>
        <v>670877</v>
      </c>
    </row>
    <row r="248" spans="1:18" s="20" customFormat="1" x14ac:dyDescent="0.2">
      <c r="A248" s="123" t="str">
        <f t="shared" si="7"/>
        <v>0015-DCEME2.1.1.13.1.2</v>
      </c>
      <c r="B248" s="191" t="s">
        <v>1571</v>
      </c>
      <c r="C248" s="191" t="s">
        <v>120</v>
      </c>
      <c r="D248" s="123" t="s">
        <v>72</v>
      </c>
      <c r="E248" s="254">
        <v>79734.700000000012</v>
      </c>
      <c r="F248" s="254">
        <v>53794.99</v>
      </c>
      <c r="G248" s="254">
        <v>40202.15</v>
      </c>
      <c r="H248" s="254">
        <v>36001.550000000003</v>
      </c>
      <c r="I248" s="254">
        <v>39028.380000000005</v>
      </c>
      <c r="J248" s="254">
        <v>38699.630000000005</v>
      </c>
      <c r="K248" s="254">
        <v>38509.299999999996</v>
      </c>
      <c r="L248" s="254">
        <v>38547.300000000003</v>
      </c>
      <c r="M248" s="88">
        <v>0</v>
      </c>
      <c r="N248" s="88">
        <v>0</v>
      </c>
      <c r="O248" s="88">
        <v>0</v>
      </c>
      <c r="P248" s="88">
        <v>859525.00000000012</v>
      </c>
      <c r="Q248" s="88"/>
      <c r="R248" s="255">
        <f t="shared" si="8"/>
        <v>1224043</v>
      </c>
    </row>
    <row r="249" spans="1:18" s="20" customFormat="1" x14ac:dyDescent="0.2">
      <c r="A249" s="123" t="str">
        <f t="shared" si="7"/>
        <v>0015-DCEME2.1.1.9.1.2</v>
      </c>
      <c r="B249" s="191" t="s">
        <v>1571</v>
      </c>
      <c r="C249" s="191" t="s">
        <v>226</v>
      </c>
      <c r="D249" s="123" t="s">
        <v>116</v>
      </c>
      <c r="E249" s="254">
        <v>0</v>
      </c>
      <c r="F249" s="254">
        <v>0</v>
      </c>
      <c r="G249" s="254">
        <v>0</v>
      </c>
      <c r="H249" s="254">
        <v>0</v>
      </c>
      <c r="I249" s="254">
        <v>0</v>
      </c>
      <c r="J249" s="254">
        <v>0</v>
      </c>
      <c r="K249" s="254">
        <v>0</v>
      </c>
      <c r="L249" s="254">
        <v>0</v>
      </c>
      <c r="M249" s="88">
        <v>0</v>
      </c>
      <c r="N249" s="88">
        <v>0</v>
      </c>
      <c r="O249" s="88">
        <v>0</v>
      </c>
      <c r="P249" s="88">
        <v>0</v>
      </c>
      <c r="Q249" s="88"/>
      <c r="R249" s="255">
        <f t="shared" si="8"/>
        <v>0</v>
      </c>
    </row>
    <row r="250" spans="1:18" s="20" customFormat="1" x14ac:dyDescent="0.2">
      <c r="A250" s="123" t="str">
        <f t="shared" si="7"/>
        <v>0015-DCEME2.1.1.9.1.4</v>
      </c>
      <c r="B250" s="191" t="s">
        <v>1571</v>
      </c>
      <c r="C250" s="191" t="s">
        <v>230</v>
      </c>
      <c r="D250" s="123" t="s">
        <v>121</v>
      </c>
      <c r="E250" s="254">
        <v>0</v>
      </c>
      <c r="F250" s="254">
        <v>0</v>
      </c>
      <c r="G250" s="254">
        <v>0</v>
      </c>
      <c r="H250" s="254">
        <v>0</v>
      </c>
      <c r="I250" s="254">
        <v>0</v>
      </c>
      <c r="J250" s="254">
        <v>0</v>
      </c>
      <c r="K250" s="254">
        <v>3600</v>
      </c>
      <c r="L250" s="254">
        <v>0</v>
      </c>
      <c r="M250" s="88">
        <v>0</v>
      </c>
      <c r="N250" s="88">
        <v>0</v>
      </c>
      <c r="O250" s="88">
        <v>0</v>
      </c>
      <c r="P250" s="88">
        <v>6600</v>
      </c>
      <c r="Q250" s="88"/>
      <c r="R250" s="255">
        <f t="shared" si="8"/>
        <v>10200</v>
      </c>
    </row>
    <row r="251" spans="1:18" s="20" customFormat="1" x14ac:dyDescent="0.2">
      <c r="A251" s="123" t="str">
        <f t="shared" si="7"/>
        <v>0015-DCEME2.1.3.1.1.13</v>
      </c>
      <c r="B251" s="191" t="s">
        <v>1571</v>
      </c>
      <c r="C251" s="191" t="s">
        <v>272</v>
      </c>
      <c r="D251" s="123" t="s">
        <v>227</v>
      </c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254">
        <v>0</v>
      </c>
      <c r="L251" s="254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255">
        <f t="shared" si="8"/>
        <v>0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231</v>
      </c>
      <c r="E252" s="254">
        <v>3900.2399999999989</v>
      </c>
      <c r="F252" s="254">
        <v>3033.5199999999995</v>
      </c>
      <c r="G252" s="254">
        <v>2780.16</v>
      </c>
      <c r="H252" s="254">
        <v>3335.0299999999993</v>
      </c>
      <c r="I252" s="254">
        <v>2776.42</v>
      </c>
      <c r="J252" s="254">
        <v>2600.16</v>
      </c>
      <c r="K252" s="254">
        <v>2600.16</v>
      </c>
      <c r="L252" s="254">
        <v>2600.16</v>
      </c>
      <c r="M252" s="88">
        <v>0</v>
      </c>
      <c r="N252" s="88">
        <v>0</v>
      </c>
      <c r="O252" s="88">
        <v>0</v>
      </c>
      <c r="P252" s="88">
        <v>13548.15</v>
      </c>
      <c r="Q252" s="88"/>
      <c r="R252" s="255">
        <f t="shared" si="8"/>
        <v>37174</v>
      </c>
    </row>
    <row r="253" spans="1:18" s="20" customFormat="1" x14ac:dyDescent="0.2">
      <c r="A253" s="123" t="str">
        <f t="shared" si="7"/>
        <v>0015-DCEME2.1.4.1.1.1</v>
      </c>
      <c r="B253" s="191" t="s">
        <v>1571</v>
      </c>
      <c r="C253" s="191" t="s">
        <v>288</v>
      </c>
      <c r="D253" s="123" t="s">
        <v>273</v>
      </c>
      <c r="E253" s="254"/>
      <c r="F253" s="254"/>
      <c r="G253" s="254">
        <v>0</v>
      </c>
      <c r="H253" s="254"/>
      <c r="I253" s="254">
        <v>0</v>
      </c>
      <c r="J253" s="254">
        <v>0</v>
      </c>
      <c r="K253" s="254">
        <v>0</v>
      </c>
      <c r="L253" s="254"/>
      <c r="M253" s="88">
        <v>0</v>
      </c>
      <c r="N253" s="88">
        <v>0</v>
      </c>
      <c r="O253" s="88">
        <v>0</v>
      </c>
      <c r="P253" s="88">
        <v>0</v>
      </c>
      <c r="Q253" s="88"/>
      <c r="R253" s="255">
        <f t="shared" si="8"/>
        <v>0</v>
      </c>
    </row>
    <row r="254" spans="1:18" s="20" customFormat="1" x14ac:dyDescent="0.2">
      <c r="A254" s="123" t="str">
        <f t="shared" si="7"/>
        <v>0015-DCEME2.1.4.1.1.7</v>
      </c>
      <c r="B254" s="191" t="s">
        <v>1571</v>
      </c>
      <c r="C254" s="191" t="s">
        <v>302</v>
      </c>
      <c r="D254" s="123" t="s">
        <v>277</v>
      </c>
      <c r="E254" s="254">
        <v>0</v>
      </c>
      <c r="F254" s="254">
        <v>0</v>
      </c>
      <c r="G254" s="254">
        <v>0</v>
      </c>
      <c r="H254" s="254">
        <v>17498.330000000002</v>
      </c>
      <c r="I254" s="254">
        <v>1958.39</v>
      </c>
      <c r="J254" s="254">
        <v>0</v>
      </c>
      <c r="K254" s="254">
        <v>0</v>
      </c>
      <c r="L254" s="254">
        <v>0</v>
      </c>
      <c r="M254" s="88">
        <v>0</v>
      </c>
      <c r="N254" s="88">
        <v>0</v>
      </c>
      <c r="O254" s="88">
        <v>0</v>
      </c>
      <c r="P254" s="88">
        <v>3.28</v>
      </c>
      <c r="Q254" s="88"/>
      <c r="R254" s="255">
        <f t="shared" si="8"/>
        <v>19460</v>
      </c>
    </row>
    <row r="255" spans="1:18" s="20" customFormat="1" x14ac:dyDescent="0.2">
      <c r="A255" s="123" t="str">
        <f t="shared" si="7"/>
        <v>0015-DCEME2.3.2.1.2.1</v>
      </c>
      <c r="B255" s="191" t="s">
        <v>1571</v>
      </c>
      <c r="C255" s="191" t="s">
        <v>541</v>
      </c>
      <c r="D255" s="123" t="s">
        <v>289</v>
      </c>
      <c r="E255" s="254">
        <v>0</v>
      </c>
      <c r="F255" s="254">
        <v>0</v>
      </c>
      <c r="G255" s="254">
        <v>0</v>
      </c>
      <c r="H255" s="254">
        <v>0</v>
      </c>
      <c r="I255" s="254">
        <v>0</v>
      </c>
      <c r="J255" s="254">
        <v>0</v>
      </c>
      <c r="K255" s="254">
        <v>0</v>
      </c>
      <c r="L255" s="254">
        <v>0</v>
      </c>
      <c r="M255" s="88">
        <v>0</v>
      </c>
      <c r="N255" s="88">
        <v>0</v>
      </c>
      <c r="O255" s="88">
        <v>0</v>
      </c>
      <c r="P255" s="88">
        <v>7000</v>
      </c>
      <c r="Q255" s="88"/>
      <c r="R255" s="255">
        <f t="shared" si="8"/>
        <v>7000</v>
      </c>
    </row>
    <row r="256" spans="1:18" s="20" customFormat="1" x14ac:dyDescent="0.2">
      <c r="A256" s="123" t="str">
        <f t="shared" si="7"/>
        <v>0015-DCEME2.3.2.1.2.2</v>
      </c>
      <c r="B256" s="191" t="s">
        <v>1571</v>
      </c>
      <c r="C256" s="191" t="s">
        <v>543</v>
      </c>
      <c r="D256" s="123" t="s">
        <v>301</v>
      </c>
      <c r="E256" s="254">
        <v>0</v>
      </c>
      <c r="F256" s="254">
        <v>0</v>
      </c>
      <c r="G256" s="254">
        <v>0</v>
      </c>
      <c r="H256" s="254">
        <v>0</v>
      </c>
      <c r="I256" s="254">
        <v>0</v>
      </c>
      <c r="J256" s="254">
        <v>0</v>
      </c>
      <c r="K256" s="254">
        <v>0</v>
      </c>
      <c r="L256" s="254">
        <v>0</v>
      </c>
      <c r="M256" s="88">
        <v>0</v>
      </c>
      <c r="N256" s="88">
        <v>0</v>
      </c>
      <c r="O256" s="88">
        <v>0</v>
      </c>
      <c r="P256" s="88">
        <v>5000</v>
      </c>
      <c r="Q256" s="88"/>
      <c r="R256" s="255">
        <f t="shared" si="8"/>
        <v>5000</v>
      </c>
    </row>
    <row r="257" spans="1:18" s="20" customFormat="1" x14ac:dyDescent="0.2">
      <c r="A257" s="123" t="str">
        <f t="shared" si="7"/>
        <v>0015-DCEME2.3.2.9.1.1</v>
      </c>
      <c r="B257" s="191" t="s">
        <v>1571</v>
      </c>
      <c r="C257" s="191" t="s">
        <v>774</v>
      </c>
      <c r="D257" s="123" t="s">
        <v>303</v>
      </c>
      <c r="E257" s="254">
        <v>0</v>
      </c>
      <c r="F257" s="254">
        <v>0</v>
      </c>
      <c r="G257" s="254">
        <v>11000</v>
      </c>
      <c r="H257" s="254">
        <v>18000</v>
      </c>
      <c r="I257" s="254">
        <v>11000</v>
      </c>
      <c r="J257" s="254">
        <v>0</v>
      </c>
      <c r="K257" s="254">
        <v>0</v>
      </c>
      <c r="L257" s="254">
        <v>0</v>
      </c>
      <c r="M257" s="88">
        <v>13000</v>
      </c>
      <c r="N257" s="88">
        <v>13000</v>
      </c>
      <c r="O257" s="88">
        <v>13000</v>
      </c>
      <c r="P257" s="88">
        <v>0</v>
      </c>
      <c r="Q257" s="88"/>
      <c r="R257" s="255">
        <f t="shared" si="8"/>
        <v>79000</v>
      </c>
    </row>
    <row r="258" spans="1:18" s="20" customFormat="1" x14ac:dyDescent="0.2">
      <c r="A258" s="123" t="str">
        <f t="shared" si="7"/>
        <v>0016-DETN2.1.1.1.1.8</v>
      </c>
      <c r="B258" s="191" t="s">
        <v>1577</v>
      </c>
      <c r="C258" s="191" t="s">
        <v>71</v>
      </c>
      <c r="D258" s="123" t="s">
        <v>542</v>
      </c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254">
        <v>14342.14</v>
      </c>
      <c r="L258" s="254">
        <v>18707.14</v>
      </c>
      <c r="M258" s="88">
        <v>0</v>
      </c>
      <c r="N258" s="88">
        <v>0</v>
      </c>
      <c r="O258" s="88">
        <v>0</v>
      </c>
      <c r="P258" s="88">
        <v>116607.72</v>
      </c>
      <c r="Q258" s="88"/>
      <c r="R258" s="255">
        <f t="shared" si="8"/>
        <v>149657</v>
      </c>
    </row>
    <row r="259" spans="1:18" s="20" customFormat="1" x14ac:dyDescent="0.2">
      <c r="A259" s="123" t="str">
        <f t="shared" si="7"/>
        <v>0016-DETN2.1.1.13.1.1</v>
      </c>
      <c r="B259" s="191" t="s">
        <v>1577</v>
      </c>
      <c r="C259" s="191" t="s">
        <v>115</v>
      </c>
      <c r="D259" s="123" t="s">
        <v>544</v>
      </c>
      <c r="E259" s="254">
        <v>96093.700000000012</v>
      </c>
      <c r="F259" s="254">
        <v>96110.940000000017</v>
      </c>
      <c r="G259" s="254">
        <v>96033.440000000017</v>
      </c>
      <c r="H259" s="254">
        <v>96170.280000000013</v>
      </c>
      <c r="I259" s="254">
        <v>96170.280000000013</v>
      </c>
      <c r="J259" s="254">
        <v>95495.24</v>
      </c>
      <c r="K259" s="254">
        <v>95760.930000000008</v>
      </c>
      <c r="L259" s="254">
        <v>95231.400000000009</v>
      </c>
      <c r="M259" s="88">
        <v>0</v>
      </c>
      <c r="N259" s="88">
        <v>0</v>
      </c>
      <c r="O259" s="88">
        <v>0</v>
      </c>
      <c r="P259" s="88">
        <v>98466.79</v>
      </c>
      <c r="Q259" s="88"/>
      <c r="R259" s="255">
        <f t="shared" si="8"/>
        <v>865533.00000000023</v>
      </c>
    </row>
    <row r="260" spans="1:18" s="20" customFormat="1" x14ac:dyDescent="0.2">
      <c r="A260" s="123" t="str">
        <f t="shared" si="7"/>
        <v>0016-DETN2.1.1.13.1.2</v>
      </c>
      <c r="B260" s="191" t="s">
        <v>1577</v>
      </c>
      <c r="C260" s="191" t="s">
        <v>120</v>
      </c>
      <c r="D260" s="123" t="s">
        <v>775</v>
      </c>
      <c r="E260" s="254">
        <v>42600</v>
      </c>
      <c r="F260" s="254">
        <v>42600</v>
      </c>
      <c r="G260" s="254">
        <v>42568.229999999996</v>
      </c>
      <c r="H260" s="254">
        <v>42600</v>
      </c>
      <c r="I260" s="254">
        <v>14267.71</v>
      </c>
      <c r="J260" s="254">
        <v>30800</v>
      </c>
      <c r="K260" s="254">
        <v>20782.29</v>
      </c>
      <c r="L260" s="254">
        <v>23700</v>
      </c>
      <c r="M260" s="88">
        <v>0</v>
      </c>
      <c r="N260" s="88">
        <v>0</v>
      </c>
      <c r="O260" s="88">
        <v>0</v>
      </c>
      <c r="P260" s="88">
        <v>154915.76999999999</v>
      </c>
      <c r="Q260" s="88"/>
      <c r="R260" s="255">
        <f t="shared" si="8"/>
        <v>414834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72</v>
      </c>
      <c r="E261" s="254">
        <v>0</v>
      </c>
      <c r="F261" s="254">
        <v>0</v>
      </c>
      <c r="G261" s="254">
        <v>0</v>
      </c>
      <c r="H261" s="254">
        <v>0</v>
      </c>
      <c r="I261" s="254">
        <v>0</v>
      </c>
      <c r="J261" s="254">
        <v>0</v>
      </c>
      <c r="K261" s="254">
        <v>0</v>
      </c>
      <c r="L261" s="254">
        <v>0</v>
      </c>
      <c r="M261" s="88">
        <v>0</v>
      </c>
      <c r="N261" s="88">
        <v>0</v>
      </c>
      <c r="O261" s="88">
        <v>0</v>
      </c>
      <c r="P261" s="88">
        <v>18708</v>
      </c>
      <c r="Q261" s="88"/>
      <c r="R261" s="255">
        <f t="shared" si="8"/>
        <v>18708</v>
      </c>
    </row>
    <row r="262" spans="1:18" s="20" customFormat="1" x14ac:dyDescent="0.2">
      <c r="A262" s="123" t="str">
        <f t="shared" si="7"/>
        <v>0016-DETN2.1.1.9.1.4</v>
      </c>
      <c r="B262" s="191" t="s">
        <v>1577</v>
      </c>
      <c r="C262" s="191" t="s">
        <v>230</v>
      </c>
      <c r="D262" s="123" t="s">
        <v>116</v>
      </c>
      <c r="E262" s="254">
        <v>0</v>
      </c>
      <c r="F262" s="254">
        <v>0</v>
      </c>
      <c r="G262" s="254">
        <v>0</v>
      </c>
      <c r="H262" s="254">
        <v>0</v>
      </c>
      <c r="I262" s="254">
        <v>0</v>
      </c>
      <c r="J262" s="254">
        <v>0</v>
      </c>
      <c r="K262" s="254">
        <v>4283.33</v>
      </c>
      <c r="L262" s="254">
        <v>0</v>
      </c>
      <c r="M262" s="88">
        <v>0</v>
      </c>
      <c r="N262" s="88">
        <v>0</v>
      </c>
      <c r="O262" s="88">
        <v>0</v>
      </c>
      <c r="P262" s="88">
        <v>5916.67</v>
      </c>
      <c r="Q262" s="88"/>
      <c r="R262" s="255">
        <f t="shared" si="8"/>
        <v>10200</v>
      </c>
    </row>
    <row r="263" spans="1:18" s="20" customFormat="1" x14ac:dyDescent="0.2">
      <c r="A263" s="123" t="str">
        <f t="shared" si="7"/>
        <v>0016-DETN2.1.3.1.1.13</v>
      </c>
      <c r="B263" s="191" t="s">
        <v>1577</v>
      </c>
      <c r="C263" s="191" t="s">
        <v>272</v>
      </c>
      <c r="D263" s="123" t="s">
        <v>121</v>
      </c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254">
        <v>1290.79</v>
      </c>
      <c r="L263" s="254">
        <v>1683.64</v>
      </c>
      <c r="M263" s="88">
        <v>0</v>
      </c>
      <c r="N263" s="88">
        <v>0</v>
      </c>
      <c r="O263" s="88">
        <v>0</v>
      </c>
      <c r="P263" s="88">
        <v>10494.57</v>
      </c>
      <c r="Q263" s="88"/>
      <c r="R263" s="255">
        <f t="shared" si="8"/>
        <v>13469</v>
      </c>
    </row>
    <row r="264" spans="1:18" s="20" customFormat="1" x14ac:dyDescent="0.2">
      <c r="A264" s="123" t="str">
        <f t="shared" ref="A264:A295" si="9">+CONCATENATE(B264,C264)</f>
        <v>0016-DETN2.1.3.1.1.15</v>
      </c>
      <c r="B264" s="191" t="s">
        <v>1577</v>
      </c>
      <c r="C264" s="191" t="s">
        <v>276</v>
      </c>
      <c r="D264" s="123" t="s">
        <v>227</v>
      </c>
      <c r="E264" s="254">
        <v>3466.8799999999992</v>
      </c>
      <c r="F264" s="254">
        <v>3466.8799999999992</v>
      </c>
      <c r="G264" s="254">
        <v>3466.8799999999992</v>
      </c>
      <c r="H264" s="254">
        <v>3466.8799999999992</v>
      </c>
      <c r="I264" s="254">
        <v>3440.2599999999993</v>
      </c>
      <c r="J264" s="254">
        <v>3250.1999999999994</v>
      </c>
      <c r="K264" s="254">
        <v>3250.1999999999994</v>
      </c>
      <c r="L264" s="254">
        <v>3250.1999999999994</v>
      </c>
      <c r="M264" s="88">
        <v>0</v>
      </c>
      <c r="N264" s="88">
        <v>0</v>
      </c>
      <c r="O264" s="88">
        <v>0</v>
      </c>
      <c r="P264" s="88">
        <v>16106.619999999999</v>
      </c>
      <c r="Q264" s="88"/>
      <c r="R264" s="255">
        <f t="shared" ref="R264:R273" si="10">+SUM(E264:P264)</f>
        <v>43165</v>
      </c>
    </row>
    <row r="265" spans="1:18" s="20" customFormat="1" x14ac:dyDescent="0.2">
      <c r="A265" s="123" t="str">
        <f t="shared" si="9"/>
        <v>0016-DETN2.1.4.1.1.1</v>
      </c>
      <c r="B265" s="191" t="s">
        <v>1577</v>
      </c>
      <c r="C265" s="191" t="s">
        <v>288</v>
      </c>
      <c r="D265" s="123" t="s">
        <v>231</v>
      </c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254">
        <v>0</v>
      </c>
      <c r="L265" s="254"/>
      <c r="M265" s="88">
        <v>0</v>
      </c>
      <c r="N265" s="88">
        <v>0</v>
      </c>
      <c r="O265" s="88">
        <v>0</v>
      </c>
      <c r="P265" s="88">
        <v>8463</v>
      </c>
      <c r="Q265" s="88"/>
      <c r="R265" s="255">
        <f t="shared" si="10"/>
        <v>8463</v>
      </c>
    </row>
    <row r="266" spans="1:18" s="20" customFormat="1" x14ac:dyDescent="0.2">
      <c r="A266" s="123" t="str">
        <f t="shared" si="9"/>
        <v>0016-DETN2.1.4.1.1.7</v>
      </c>
      <c r="B266" s="191" t="s">
        <v>1577</v>
      </c>
      <c r="C266" s="191" t="s">
        <v>302</v>
      </c>
      <c r="D266" s="123" t="s">
        <v>273</v>
      </c>
      <c r="E266" s="254"/>
      <c r="F266" s="254"/>
      <c r="G266" s="254"/>
      <c r="H266" s="254"/>
      <c r="I266" s="254">
        <v>12854.16</v>
      </c>
      <c r="J266" s="254">
        <v>-103.57</v>
      </c>
      <c r="K266" s="254">
        <v>1333.34</v>
      </c>
      <c r="L266" s="254"/>
      <c r="M266" s="88"/>
      <c r="N266" s="88"/>
      <c r="O266" s="88"/>
      <c r="P266" s="88">
        <v>106.07</v>
      </c>
      <c r="Q266" s="88"/>
      <c r="R266" s="255">
        <f t="shared" si="10"/>
        <v>14190</v>
      </c>
    </row>
    <row r="267" spans="1:18" s="20" customFormat="1" x14ac:dyDescent="0.2">
      <c r="A267" s="123" t="str">
        <f t="shared" si="9"/>
        <v>0016-DETN2.3.1.99.1.3</v>
      </c>
      <c r="B267" s="191" t="s">
        <v>1577</v>
      </c>
      <c r="C267" s="191" t="s">
        <v>521</v>
      </c>
      <c r="D267" s="123" t="s">
        <v>277</v>
      </c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254">
        <v>0</v>
      </c>
      <c r="L267" s="254">
        <v>0</v>
      </c>
      <c r="M267" s="88">
        <v>0</v>
      </c>
      <c r="N267" s="88">
        <v>0</v>
      </c>
      <c r="O267" s="88">
        <v>0</v>
      </c>
      <c r="P267" s="88">
        <v>0</v>
      </c>
      <c r="Q267" s="88"/>
      <c r="R267" s="255">
        <f t="shared" si="10"/>
        <v>0</v>
      </c>
    </row>
    <row r="268" spans="1:18" s="20" customFormat="1" x14ac:dyDescent="0.2">
      <c r="A268" s="123" t="str">
        <f t="shared" si="9"/>
        <v>0016-DETN2.3.2.7.11.99</v>
      </c>
      <c r="B268" s="191" t="s">
        <v>1577</v>
      </c>
      <c r="C268" s="191" t="s">
        <v>688</v>
      </c>
      <c r="D268" s="123" t="s">
        <v>289</v>
      </c>
      <c r="E268" s="254">
        <v>0</v>
      </c>
      <c r="F268" s="254">
        <v>0</v>
      </c>
      <c r="G268" s="254">
        <v>0</v>
      </c>
      <c r="H268" s="254">
        <v>0</v>
      </c>
      <c r="I268" s="254">
        <v>0</v>
      </c>
      <c r="J268" s="254">
        <v>0</v>
      </c>
      <c r="K268" s="254">
        <v>0</v>
      </c>
      <c r="L268" s="254">
        <v>0</v>
      </c>
      <c r="M268" s="88">
        <v>0</v>
      </c>
      <c r="N268" s="88">
        <v>0</v>
      </c>
      <c r="O268" s="88">
        <v>12000</v>
      </c>
      <c r="P268" s="88">
        <v>0</v>
      </c>
      <c r="Q268" s="88"/>
      <c r="R268" s="255">
        <f t="shared" si="10"/>
        <v>12000</v>
      </c>
    </row>
    <row r="269" spans="1:18" s="20" customFormat="1" x14ac:dyDescent="0.2">
      <c r="A269" s="123" t="str">
        <f t="shared" si="9"/>
        <v>0016-DETN2.3.2.7.14.98</v>
      </c>
      <c r="B269" s="191" t="s">
        <v>1577</v>
      </c>
      <c r="C269" s="191" t="s">
        <v>706</v>
      </c>
      <c r="D269" s="123" t="s">
        <v>303</v>
      </c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254">
        <v>0</v>
      </c>
      <c r="L269" s="254">
        <v>0</v>
      </c>
      <c r="M269" s="88">
        <v>0</v>
      </c>
      <c r="N269" s="88">
        <v>0</v>
      </c>
      <c r="O269" s="88">
        <v>0</v>
      </c>
      <c r="P269" s="88">
        <v>0</v>
      </c>
      <c r="Q269" s="88"/>
      <c r="R269" s="255">
        <f t="shared" si="10"/>
        <v>0</v>
      </c>
    </row>
    <row r="270" spans="1:18" s="20" customFormat="1" x14ac:dyDescent="0.2">
      <c r="A270" s="123" t="str">
        <f t="shared" si="9"/>
        <v>0016-DETN2.3.2.9.1.1</v>
      </c>
      <c r="B270" s="191" t="s">
        <v>1577</v>
      </c>
      <c r="C270" s="191" t="s">
        <v>774</v>
      </c>
      <c r="D270" s="123" t="s">
        <v>522</v>
      </c>
      <c r="E270" s="254">
        <v>20000</v>
      </c>
      <c r="F270" s="254">
        <v>20000</v>
      </c>
      <c r="G270" s="254">
        <v>0</v>
      </c>
      <c r="H270" s="254">
        <v>0</v>
      </c>
      <c r="I270" s="254">
        <v>0</v>
      </c>
      <c r="J270" s="254">
        <v>0</v>
      </c>
      <c r="K270" s="254">
        <v>13000</v>
      </c>
      <c r="L270" s="254">
        <v>13000</v>
      </c>
      <c r="M270" s="88">
        <v>0</v>
      </c>
      <c r="N270" s="88">
        <v>0</v>
      </c>
      <c r="O270" s="88">
        <v>0</v>
      </c>
      <c r="P270" s="88">
        <v>1000</v>
      </c>
      <c r="Q270" s="88">
        <v>1000</v>
      </c>
      <c r="R270" s="255">
        <f t="shared" si="10"/>
        <v>67000</v>
      </c>
    </row>
    <row r="271" spans="1:18" s="20" customFormat="1" x14ac:dyDescent="0.2">
      <c r="A271" s="123" t="str">
        <f t="shared" si="9"/>
        <v>0018-DCEME2.1.1.13.1.1</v>
      </c>
      <c r="B271" s="191" t="s">
        <v>1585</v>
      </c>
      <c r="C271" s="191" t="s">
        <v>115</v>
      </c>
      <c r="D271" s="123" t="s">
        <v>689</v>
      </c>
      <c r="E271" s="254"/>
      <c r="F271" s="254"/>
      <c r="G271" s="254"/>
      <c r="H271" s="254"/>
      <c r="I271" s="254"/>
      <c r="J271" s="254"/>
      <c r="K271" s="254"/>
      <c r="L271" s="254"/>
      <c r="M271" s="88">
        <v>27792.57</v>
      </c>
      <c r="N271" s="88">
        <v>27792.57</v>
      </c>
      <c r="O271" s="88">
        <v>27792.57</v>
      </c>
      <c r="P271" s="88">
        <v>76850.290000000008</v>
      </c>
      <c r="Q271" s="88">
        <v>76850.290000000008</v>
      </c>
      <c r="R271" s="255">
        <f t="shared" si="10"/>
        <v>160228</v>
      </c>
    </row>
    <row r="272" spans="1:18" s="20" customFormat="1" x14ac:dyDescent="0.2">
      <c r="A272" s="123" t="str">
        <f t="shared" si="9"/>
        <v>0018-DCEME2.1.1.13.1.2</v>
      </c>
      <c r="B272" s="191" t="s">
        <v>1585</v>
      </c>
      <c r="C272" s="191" t="s">
        <v>120</v>
      </c>
      <c r="D272" s="123" t="s">
        <v>707</v>
      </c>
      <c r="E272" s="254"/>
      <c r="F272" s="254"/>
      <c r="G272" s="254"/>
      <c r="H272" s="254"/>
      <c r="I272" s="254"/>
      <c r="J272" s="254"/>
      <c r="K272" s="254"/>
      <c r="L272" s="254"/>
      <c r="M272" s="88">
        <v>9264.19</v>
      </c>
      <c r="N272" s="88">
        <v>9264.19</v>
      </c>
      <c r="O272" s="88">
        <v>9264.19</v>
      </c>
      <c r="P272" s="88">
        <v>9264.43</v>
      </c>
      <c r="Q272" s="88">
        <v>9264.19</v>
      </c>
      <c r="R272" s="255">
        <f t="shared" si="10"/>
        <v>37057</v>
      </c>
    </row>
    <row r="273" spans="1:18" s="20" customFormat="1" x14ac:dyDescent="0.2">
      <c r="A273" s="123" t="str">
        <f t="shared" si="9"/>
        <v>0018-DCEME2.1.1.9.1.4</v>
      </c>
      <c r="B273" s="191" t="s">
        <v>1585</v>
      </c>
      <c r="C273" s="191" t="s">
        <v>230</v>
      </c>
      <c r="D273" s="123" t="s">
        <v>775</v>
      </c>
      <c r="E273" s="254"/>
      <c r="F273" s="254"/>
      <c r="G273" s="254"/>
      <c r="H273" s="254"/>
      <c r="I273" s="254"/>
      <c r="J273" s="254"/>
      <c r="K273" s="254"/>
      <c r="L273" s="254"/>
      <c r="M273" s="88"/>
      <c r="N273" s="88"/>
      <c r="O273" s="88"/>
      <c r="P273" s="88">
        <v>1500</v>
      </c>
      <c r="Q273" s="88">
        <v>1500</v>
      </c>
      <c r="R273" s="255">
        <f t="shared" si="10"/>
        <v>1500</v>
      </c>
    </row>
    <row r="274" spans="1:18" s="20" customFormat="1" x14ac:dyDescent="0.2">
      <c r="A274" s="123" t="str">
        <f t="shared" si="9"/>
        <v>0018-DCEME2.1.3.1.1.15</v>
      </c>
      <c r="B274" s="191" t="s">
        <v>1585</v>
      </c>
      <c r="C274" s="191" t="s">
        <v>276</v>
      </c>
      <c r="D274" s="123" t="s">
        <v>116</v>
      </c>
      <c r="E274" s="254"/>
      <c r="F274" s="254"/>
      <c r="G274" s="254"/>
      <c r="H274" s="254"/>
      <c r="I274" s="254"/>
      <c r="J274" s="254"/>
      <c r="K274" s="254"/>
      <c r="L274" s="254"/>
      <c r="M274" s="88">
        <v>1083.4000000000001</v>
      </c>
      <c r="N274" s="88">
        <v>1083.4000000000001</v>
      </c>
      <c r="O274" s="88">
        <v>1083.4000000000001</v>
      </c>
      <c r="P274" s="88">
        <v>1083.8000000000002</v>
      </c>
      <c r="Q274" s="88">
        <v>1083.4000000000001</v>
      </c>
      <c r="R274" s="255">
        <f>+SUM(E274:P274)</f>
        <v>4334</v>
      </c>
    </row>
    <row r="275" spans="1:18" s="20" customFormat="1" x14ac:dyDescent="0.2">
      <c r="A275" s="123" t="str">
        <f t="shared" si="9"/>
        <v>0019-DCEME2.1.1.13.1.1</v>
      </c>
      <c r="B275" s="191" t="s">
        <v>1587</v>
      </c>
      <c r="C275" s="191" t="s">
        <v>115</v>
      </c>
      <c r="D275" s="123" t="s">
        <v>121</v>
      </c>
      <c r="E275" s="254"/>
      <c r="F275" s="254"/>
      <c r="G275" s="254"/>
      <c r="H275" s="254"/>
      <c r="I275" s="254"/>
      <c r="J275" s="254"/>
      <c r="K275" s="254"/>
      <c r="L275" s="254"/>
      <c r="M275" s="88">
        <v>33056.76</v>
      </c>
      <c r="N275" s="88">
        <v>33056.76</v>
      </c>
      <c r="O275" s="88">
        <v>33056.76</v>
      </c>
      <c r="P275" s="88">
        <v>33057.72</v>
      </c>
      <c r="Q275" s="88">
        <v>33056.76</v>
      </c>
      <c r="R275" s="255">
        <f t="shared" ref="R275:R295" si="11">+SUM(E275:P275)</f>
        <v>132228</v>
      </c>
    </row>
    <row r="276" spans="1:18" s="20" customFormat="1" x14ac:dyDescent="0.2">
      <c r="A276" s="123" t="str">
        <f t="shared" si="9"/>
        <v>0019-DCEME2.1.1.13.1.2</v>
      </c>
      <c r="B276" s="191" t="s">
        <v>1587</v>
      </c>
      <c r="C276" s="191" t="s">
        <v>120</v>
      </c>
      <c r="D276" s="123" t="s">
        <v>231</v>
      </c>
      <c r="E276" s="254"/>
      <c r="F276" s="254"/>
      <c r="G276" s="254"/>
      <c r="H276" s="254"/>
      <c r="I276" s="254"/>
      <c r="J276" s="254"/>
      <c r="K276" s="254"/>
      <c r="L276" s="254"/>
      <c r="M276" s="88">
        <v>42320.950000000004</v>
      </c>
      <c r="N276" s="88">
        <v>42320.950000000004</v>
      </c>
      <c r="O276" s="88">
        <v>42320.950000000004</v>
      </c>
      <c r="P276" s="88">
        <v>42321.15</v>
      </c>
      <c r="Q276" s="88">
        <v>42320.950000000004</v>
      </c>
      <c r="R276" s="255">
        <f t="shared" si="11"/>
        <v>169284</v>
      </c>
    </row>
    <row r="277" spans="1:18" s="20" customFormat="1" x14ac:dyDescent="0.2">
      <c r="A277" s="123" t="str">
        <f t="shared" si="9"/>
        <v>0019-DCEME2.1.1.9.1.4</v>
      </c>
      <c r="B277" s="191" t="s">
        <v>1587</v>
      </c>
      <c r="C277" s="191" t="s">
        <v>230</v>
      </c>
      <c r="D277" s="123" t="s">
        <v>277</v>
      </c>
      <c r="E277" s="254"/>
      <c r="F277" s="254"/>
      <c r="G277" s="254"/>
      <c r="H277" s="254"/>
      <c r="I277" s="254"/>
      <c r="J277" s="254"/>
      <c r="K277" s="254"/>
      <c r="L277" s="254"/>
      <c r="M277" s="88"/>
      <c r="N277" s="88"/>
      <c r="O277" s="88"/>
      <c r="P277" s="88">
        <v>2100</v>
      </c>
      <c r="Q277" s="88">
        <v>2100</v>
      </c>
      <c r="R277" s="255">
        <f t="shared" si="11"/>
        <v>2100</v>
      </c>
    </row>
    <row r="278" spans="1:18" s="20" customFormat="1" x14ac:dyDescent="0.2">
      <c r="A278" s="123" t="str">
        <f t="shared" si="9"/>
        <v>0019-DCEME2.1.3.1.1.15</v>
      </c>
      <c r="B278" s="191" t="s">
        <v>1587</v>
      </c>
      <c r="C278" s="191" t="s">
        <v>276</v>
      </c>
      <c r="D278" s="123" t="s">
        <v>116</v>
      </c>
      <c r="E278" s="254"/>
      <c r="F278" s="254"/>
      <c r="G278" s="254"/>
      <c r="H278" s="254"/>
      <c r="I278" s="254"/>
      <c r="J278" s="254"/>
      <c r="K278" s="254"/>
      <c r="L278" s="254"/>
      <c r="M278" s="88">
        <v>1950.1200000000003</v>
      </c>
      <c r="N278" s="88">
        <v>1950.1200000000003</v>
      </c>
      <c r="O278" s="88">
        <v>1950.1200000000003</v>
      </c>
      <c r="P278" s="88">
        <v>1950.6400000000003</v>
      </c>
      <c r="Q278" s="88">
        <v>1950.1200000000003</v>
      </c>
      <c r="R278" s="255">
        <f t="shared" si="11"/>
        <v>7801.0000000000009</v>
      </c>
    </row>
    <row r="279" spans="1:18" s="20" customFormat="1" x14ac:dyDescent="0.2">
      <c r="A279" s="123" t="str">
        <f t="shared" si="9"/>
        <v>0020-DETN2.1.1.1.1.8</v>
      </c>
      <c r="B279" s="191" t="s">
        <v>1589</v>
      </c>
      <c r="C279" s="191" t="s">
        <v>71</v>
      </c>
      <c r="D279" s="123" t="s">
        <v>121</v>
      </c>
      <c r="E279" s="254"/>
      <c r="F279" s="254"/>
      <c r="G279" s="254"/>
      <c r="H279" s="254"/>
      <c r="I279" s="254"/>
      <c r="J279" s="254"/>
      <c r="K279" s="254"/>
      <c r="L279" s="254"/>
      <c r="M279" s="88">
        <v>18707.14</v>
      </c>
      <c r="N279" s="88">
        <v>18707.14</v>
      </c>
      <c r="O279" s="88">
        <v>18707.14</v>
      </c>
      <c r="P279" s="88">
        <v>18707.580000000002</v>
      </c>
      <c r="Q279" s="88">
        <v>18707.14</v>
      </c>
      <c r="R279" s="255">
        <f t="shared" si="11"/>
        <v>74829</v>
      </c>
    </row>
    <row r="280" spans="1:18" s="20" customFormat="1" x14ac:dyDescent="0.2">
      <c r="A280" s="123" t="str">
        <f t="shared" si="9"/>
        <v>0020-DETN2.1.1.13.1.1</v>
      </c>
      <c r="B280" s="191" t="s">
        <v>1589</v>
      </c>
      <c r="C280" s="191" t="s">
        <v>115</v>
      </c>
      <c r="D280" s="123" t="s">
        <v>231</v>
      </c>
      <c r="E280" s="254"/>
      <c r="F280" s="254"/>
      <c r="G280" s="254"/>
      <c r="H280" s="254"/>
      <c r="I280" s="254"/>
      <c r="J280" s="254"/>
      <c r="K280" s="254"/>
      <c r="L280" s="254"/>
      <c r="M280" s="88">
        <v>31556.76</v>
      </c>
      <c r="N280" s="88">
        <v>31556.76</v>
      </c>
      <c r="O280" s="88">
        <v>31556.76</v>
      </c>
      <c r="P280" s="88">
        <v>31557.719999999998</v>
      </c>
      <c r="Q280" s="88">
        <v>31556.76</v>
      </c>
      <c r="R280" s="255">
        <f t="shared" si="11"/>
        <v>126228</v>
      </c>
    </row>
    <row r="281" spans="1:18" s="20" customFormat="1" x14ac:dyDescent="0.2">
      <c r="A281" s="123" t="str">
        <f t="shared" si="9"/>
        <v>0020-DETN2.1.1.13.1.2</v>
      </c>
      <c r="B281" s="191" t="s">
        <v>1589</v>
      </c>
      <c r="C281" s="191" t="s">
        <v>120</v>
      </c>
      <c r="D281" s="123" t="s">
        <v>277</v>
      </c>
      <c r="E281" s="254"/>
      <c r="F281" s="254"/>
      <c r="G281" s="254"/>
      <c r="H281" s="254"/>
      <c r="I281" s="254"/>
      <c r="J281" s="254"/>
      <c r="K281" s="254"/>
      <c r="L281" s="254"/>
      <c r="M281" s="88">
        <v>18150</v>
      </c>
      <c r="N281" s="88">
        <v>18150</v>
      </c>
      <c r="O281" s="88">
        <v>24150</v>
      </c>
      <c r="P281" s="88">
        <v>24150</v>
      </c>
      <c r="Q281" s="88">
        <v>24150</v>
      </c>
      <c r="R281" s="255">
        <f t="shared" si="11"/>
        <v>84600</v>
      </c>
    </row>
    <row r="282" spans="1:18" s="20" customFormat="1" x14ac:dyDescent="0.2">
      <c r="A282" s="123" t="str">
        <f t="shared" si="9"/>
        <v>0020-DETN2.1.1.9.1.2</v>
      </c>
      <c r="B282" s="191" t="s">
        <v>1589</v>
      </c>
      <c r="C282" s="191" t="s">
        <v>226</v>
      </c>
      <c r="D282" s="123" t="s">
        <v>72</v>
      </c>
      <c r="E282" s="254"/>
      <c r="F282" s="254"/>
      <c r="G282" s="254"/>
      <c r="H282" s="254"/>
      <c r="I282" s="254"/>
      <c r="J282" s="254"/>
      <c r="K282" s="254"/>
      <c r="L282" s="254"/>
      <c r="M282" s="88"/>
      <c r="N282" s="88"/>
      <c r="O282" s="88"/>
      <c r="P282" s="88">
        <v>18707</v>
      </c>
      <c r="Q282" s="88">
        <v>18707</v>
      </c>
      <c r="R282" s="255">
        <f t="shared" si="11"/>
        <v>18707</v>
      </c>
    </row>
    <row r="283" spans="1:18" s="20" customFormat="1" x14ac:dyDescent="0.2">
      <c r="A283" s="123" t="str">
        <f t="shared" si="9"/>
        <v>0020-DETN2.1.1.9.1.4</v>
      </c>
      <c r="B283" s="191" t="s">
        <v>1589</v>
      </c>
      <c r="C283" s="191" t="s">
        <v>230</v>
      </c>
      <c r="D283" s="123" t="s">
        <v>116</v>
      </c>
      <c r="E283" s="254"/>
      <c r="F283" s="254"/>
      <c r="G283" s="254"/>
      <c r="H283" s="254"/>
      <c r="I283" s="254"/>
      <c r="J283" s="254"/>
      <c r="K283" s="254"/>
      <c r="L283" s="254"/>
      <c r="M283" s="88"/>
      <c r="N283" s="88"/>
      <c r="O283" s="88"/>
      <c r="P283" s="88">
        <v>2100</v>
      </c>
      <c r="Q283" s="88"/>
      <c r="R283" s="255">
        <f t="shared" si="11"/>
        <v>2100</v>
      </c>
    </row>
    <row r="284" spans="1:18" s="20" customFormat="1" x14ac:dyDescent="0.2">
      <c r="A284" s="123" t="str">
        <f t="shared" si="9"/>
        <v>0020-DETN2.1.3.1.1.13</v>
      </c>
      <c r="B284" s="191" t="s">
        <v>1589</v>
      </c>
      <c r="C284" s="191" t="s">
        <v>272</v>
      </c>
      <c r="D284" s="123" t="s">
        <v>121</v>
      </c>
      <c r="E284" s="254"/>
      <c r="F284" s="254"/>
      <c r="G284" s="254"/>
      <c r="H284" s="254"/>
      <c r="I284" s="254"/>
      <c r="J284" s="254"/>
      <c r="K284" s="254"/>
      <c r="L284" s="254"/>
      <c r="M284" s="88">
        <v>1683.64</v>
      </c>
      <c r="N284" s="88">
        <v>1683.64</v>
      </c>
      <c r="O284" s="88">
        <v>1683.64</v>
      </c>
      <c r="P284" s="88">
        <v>1684.08</v>
      </c>
      <c r="Q284" s="88">
        <v>1684.08</v>
      </c>
      <c r="R284" s="255">
        <f t="shared" si="11"/>
        <v>6735</v>
      </c>
    </row>
    <row r="285" spans="1:18" s="20" customFormat="1" x14ac:dyDescent="0.2">
      <c r="A285" s="123" t="str">
        <f t="shared" si="9"/>
        <v>0020-DETN2.1.3.1.1.15</v>
      </c>
      <c r="B285" s="191" t="s">
        <v>1589</v>
      </c>
      <c r="C285" s="191" t="s">
        <v>276</v>
      </c>
      <c r="D285" s="123" t="s">
        <v>227</v>
      </c>
      <c r="E285" s="254"/>
      <c r="F285" s="254"/>
      <c r="G285" s="254"/>
      <c r="H285" s="254"/>
      <c r="I285" s="254"/>
      <c r="J285" s="254"/>
      <c r="K285" s="254"/>
      <c r="L285" s="254"/>
      <c r="M285" s="88">
        <v>1516.7600000000002</v>
      </c>
      <c r="N285" s="88">
        <v>1300.0800000000002</v>
      </c>
      <c r="O285" s="88">
        <v>1300.0800000000002</v>
      </c>
      <c r="P285" s="88">
        <v>217.08</v>
      </c>
      <c r="Q285" s="88"/>
      <c r="R285" s="255">
        <f t="shared" si="11"/>
        <v>4334</v>
      </c>
    </row>
    <row r="286" spans="1:18" s="20" customFormat="1" x14ac:dyDescent="0.2">
      <c r="A286" s="123" t="str">
        <f t="shared" si="9"/>
        <v>0020-DETN2.1.4.1.1.1</v>
      </c>
      <c r="B286" s="191" t="s">
        <v>1589</v>
      </c>
      <c r="C286" s="191" t="s">
        <v>288</v>
      </c>
      <c r="D286" s="123" t="s">
        <v>231</v>
      </c>
      <c r="E286" s="254"/>
      <c r="F286" s="254"/>
      <c r="G286" s="254"/>
      <c r="H286" s="254"/>
      <c r="I286" s="254"/>
      <c r="J286" s="254"/>
      <c r="K286" s="254"/>
      <c r="L286" s="254"/>
      <c r="M286" s="88"/>
      <c r="N286" s="88"/>
      <c r="O286" s="88">
        <v>9353</v>
      </c>
      <c r="P286" s="88"/>
      <c r="Q286" s="88"/>
      <c r="R286" s="255">
        <f t="shared" si="11"/>
        <v>9353</v>
      </c>
    </row>
    <row r="287" spans="1:18" s="20" customFormat="1" x14ac:dyDescent="0.2">
      <c r="A287" s="123" t="str">
        <f t="shared" si="9"/>
        <v>0021-DETN2.1.1.13.1.1</v>
      </c>
      <c r="B287" s="191" t="s">
        <v>1591</v>
      </c>
      <c r="C287" s="191" t="s">
        <v>115</v>
      </c>
      <c r="D287" s="123" t="s">
        <v>273</v>
      </c>
      <c r="E287" s="254"/>
      <c r="F287" s="254"/>
      <c r="G287" s="254"/>
      <c r="H287" s="254"/>
      <c r="I287" s="254"/>
      <c r="J287" s="254"/>
      <c r="K287" s="254"/>
      <c r="L287" s="254"/>
      <c r="M287" s="88">
        <v>21792.57</v>
      </c>
      <c r="N287" s="88">
        <v>21792.57</v>
      </c>
      <c r="O287" s="88">
        <v>21792.57</v>
      </c>
      <c r="P287" s="88">
        <v>21793.289999999997</v>
      </c>
      <c r="Q287" s="88">
        <v>21792.57</v>
      </c>
      <c r="R287" s="255">
        <f t="shared" si="11"/>
        <v>87171</v>
      </c>
    </row>
    <row r="288" spans="1:18" s="20" customFormat="1" x14ac:dyDescent="0.2">
      <c r="A288" s="123" t="str">
        <f t="shared" si="9"/>
        <v>0021-DETN2.1.1.9.1.4</v>
      </c>
      <c r="B288" s="191" t="s">
        <v>1591</v>
      </c>
      <c r="C288" s="191" t="s">
        <v>230</v>
      </c>
      <c r="D288" s="123" t="s">
        <v>277</v>
      </c>
      <c r="E288" s="254"/>
      <c r="F288" s="254"/>
      <c r="G288" s="254"/>
      <c r="H288" s="254"/>
      <c r="I288" s="254"/>
      <c r="J288" s="254"/>
      <c r="K288" s="254"/>
      <c r="L288" s="254"/>
      <c r="M288" s="88"/>
      <c r="N288" s="88"/>
      <c r="O288" s="88"/>
      <c r="P288" s="88">
        <v>900</v>
      </c>
      <c r="Q288" s="88"/>
      <c r="R288" s="255">
        <f t="shared" si="11"/>
        <v>900</v>
      </c>
    </row>
    <row r="289" spans="1:18" s="20" customFormat="1" x14ac:dyDescent="0.2">
      <c r="A289" s="123" t="str">
        <f t="shared" si="9"/>
        <v>0021-DETN2.1.3.1.1.15</v>
      </c>
      <c r="B289" s="191" t="s">
        <v>1591</v>
      </c>
      <c r="C289" s="191" t="s">
        <v>276</v>
      </c>
      <c r="D289" s="123" t="s">
        <v>289</v>
      </c>
      <c r="E289" s="254"/>
      <c r="F289" s="254"/>
      <c r="G289" s="254"/>
      <c r="H289" s="254"/>
      <c r="I289" s="254"/>
      <c r="J289" s="254"/>
      <c r="K289" s="254"/>
      <c r="L289" s="254"/>
      <c r="M289" s="88">
        <v>650.04</v>
      </c>
      <c r="N289" s="88">
        <v>650.04</v>
      </c>
      <c r="O289" s="88">
        <v>650.04</v>
      </c>
      <c r="P289" s="88">
        <v>650.88000000000011</v>
      </c>
      <c r="Q289" s="88"/>
      <c r="R289" s="255">
        <f t="shared" si="11"/>
        <v>2601</v>
      </c>
    </row>
    <row r="290" spans="1:18" s="20" customFormat="1" x14ac:dyDescent="0.2">
      <c r="A290" s="123" t="str">
        <f t="shared" si="9"/>
        <v>0021-DETN2.3.2.9.1.1</v>
      </c>
      <c r="B290" s="191" t="s">
        <v>1591</v>
      </c>
      <c r="C290" s="191" t="s">
        <v>774</v>
      </c>
      <c r="D290" s="123" t="s">
        <v>116</v>
      </c>
      <c r="E290" s="254">
        <v>0</v>
      </c>
      <c r="F290" s="254">
        <v>0</v>
      </c>
      <c r="G290" s="254">
        <v>0</v>
      </c>
      <c r="H290" s="254">
        <v>0</v>
      </c>
      <c r="I290" s="254">
        <v>0</v>
      </c>
      <c r="J290" s="254">
        <v>0</v>
      </c>
      <c r="K290" s="254">
        <v>0</v>
      </c>
      <c r="L290" s="254">
        <v>0</v>
      </c>
      <c r="M290" s="88">
        <v>13000</v>
      </c>
      <c r="N290" s="88">
        <v>13000</v>
      </c>
      <c r="O290" s="88">
        <v>0</v>
      </c>
      <c r="P290" s="88">
        <v>0</v>
      </c>
      <c r="Q290" s="88"/>
      <c r="R290" s="255">
        <f t="shared" si="11"/>
        <v>26000</v>
      </c>
    </row>
    <row r="291" spans="1:18" s="20" customFormat="1" x14ac:dyDescent="0.2">
      <c r="A291" s="123" t="str">
        <f t="shared" si="9"/>
        <v>0022-DETN2.1.1.13.1.1</v>
      </c>
      <c r="B291" s="191" t="s">
        <v>1593</v>
      </c>
      <c r="C291" s="191" t="s">
        <v>115</v>
      </c>
      <c r="D291" s="123" t="s">
        <v>231</v>
      </c>
      <c r="E291" s="254"/>
      <c r="F291" s="254"/>
      <c r="G291" s="254"/>
      <c r="H291" s="254"/>
      <c r="I291" s="254"/>
      <c r="J291" s="254"/>
      <c r="K291" s="254"/>
      <c r="L291" s="254"/>
      <c r="M291" s="88">
        <v>42820.950000000004</v>
      </c>
      <c r="N291" s="88">
        <v>42820.950000000004</v>
      </c>
      <c r="O291" s="88">
        <v>42820.950000000004</v>
      </c>
      <c r="P291" s="88">
        <v>42821.150000000009</v>
      </c>
      <c r="Q291" s="88"/>
      <c r="R291" s="255">
        <f t="shared" si="11"/>
        <v>171284</v>
      </c>
    </row>
    <row r="292" spans="1:18" s="20" customFormat="1" x14ac:dyDescent="0.2">
      <c r="A292" s="123" t="str">
        <f t="shared" si="9"/>
        <v>0022-DETN2.1.1.13.1.2</v>
      </c>
      <c r="B292" s="191" t="s">
        <v>1593</v>
      </c>
      <c r="C292" s="191" t="s">
        <v>120</v>
      </c>
      <c r="D292" s="123" t="s">
        <v>277</v>
      </c>
      <c r="E292" s="254"/>
      <c r="F292" s="254"/>
      <c r="G292" s="254"/>
      <c r="H292" s="254"/>
      <c r="I292" s="254"/>
      <c r="J292" s="254"/>
      <c r="K292" s="254"/>
      <c r="L292" s="254"/>
      <c r="M292" s="88">
        <v>9150</v>
      </c>
      <c r="N292" s="88">
        <v>9150</v>
      </c>
      <c r="O292" s="88">
        <v>9150</v>
      </c>
      <c r="P292" s="88">
        <v>9607</v>
      </c>
      <c r="Q292" s="88"/>
      <c r="R292" s="255">
        <f t="shared" si="11"/>
        <v>37057</v>
      </c>
    </row>
    <row r="293" spans="1:18" s="20" customFormat="1" x14ac:dyDescent="0.2">
      <c r="A293" s="123" t="str">
        <f t="shared" si="9"/>
        <v>0022-DETN2.1.1.9.1.4</v>
      </c>
      <c r="B293" s="191" t="s">
        <v>1593</v>
      </c>
      <c r="C293" s="191" t="s">
        <v>230</v>
      </c>
      <c r="D293" s="123" t="s">
        <v>775</v>
      </c>
      <c r="E293" s="254"/>
      <c r="F293" s="254"/>
      <c r="G293" s="254"/>
      <c r="H293" s="254"/>
      <c r="I293" s="254"/>
      <c r="J293" s="254"/>
      <c r="K293" s="254"/>
      <c r="L293" s="254"/>
      <c r="M293" s="88"/>
      <c r="N293" s="88"/>
      <c r="O293" s="88"/>
      <c r="P293" s="88">
        <v>1800</v>
      </c>
      <c r="Q293" s="88"/>
      <c r="R293" s="255">
        <f t="shared" si="11"/>
        <v>1800</v>
      </c>
    </row>
    <row r="294" spans="1:18" s="20" customFormat="1" x14ac:dyDescent="0.2">
      <c r="A294" s="123" t="str">
        <f t="shared" si="9"/>
        <v>0022-DETN2.1.3.1.1.15</v>
      </c>
      <c r="B294" s="191" t="s">
        <v>1593</v>
      </c>
      <c r="C294" s="191" t="s">
        <v>276</v>
      </c>
      <c r="D294" s="123" t="s">
        <v>116</v>
      </c>
      <c r="E294" s="254"/>
      <c r="F294" s="254"/>
      <c r="G294" s="254"/>
      <c r="H294" s="254"/>
      <c r="I294" s="254"/>
      <c r="J294" s="254"/>
      <c r="K294" s="254"/>
      <c r="L294" s="254"/>
      <c r="M294" s="88">
        <v>1300.0800000000002</v>
      </c>
      <c r="N294" s="88">
        <v>1300.0800000000002</v>
      </c>
      <c r="O294" s="88">
        <v>1300.0800000000002</v>
      </c>
      <c r="P294" s="88">
        <v>457.76</v>
      </c>
      <c r="Q294" s="88"/>
      <c r="R294" s="255">
        <f t="shared" si="11"/>
        <v>4358.0000000000009</v>
      </c>
    </row>
    <row r="295" spans="1:18" s="20" customFormat="1" x14ac:dyDescent="0.2">
      <c r="A295" s="123" t="str">
        <f t="shared" si="9"/>
        <v>0022-DETN2.3.2.9.1.1</v>
      </c>
      <c r="B295" s="191" t="s">
        <v>1593</v>
      </c>
      <c r="C295" s="191" t="s">
        <v>774</v>
      </c>
      <c r="D295" s="123" t="s">
        <v>121</v>
      </c>
      <c r="E295" s="254">
        <v>0</v>
      </c>
      <c r="F295" s="254">
        <v>0</v>
      </c>
      <c r="G295" s="254">
        <v>0</v>
      </c>
      <c r="H295" s="254">
        <v>0</v>
      </c>
      <c r="I295" s="254">
        <v>0</v>
      </c>
      <c r="J295" s="254">
        <v>0</v>
      </c>
      <c r="K295" s="254">
        <v>0</v>
      </c>
      <c r="L295" s="254">
        <v>0</v>
      </c>
      <c r="M295" s="88">
        <v>12000</v>
      </c>
      <c r="N295" s="88">
        <v>12000</v>
      </c>
      <c r="O295" s="88">
        <v>12000</v>
      </c>
      <c r="P295" s="88">
        <v>0</v>
      </c>
      <c r="Q295" s="88"/>
      <c r="R295" s="255">
        <f t="shared" si="11"/>
        <v>36000</v>
      </c>
    </row>
  </sheetData>
  <autoFilter ref="A6:S29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tabColor theme="9" tint="-0.249977111117893"/>
  </sheetPr>
  <dimension ref="A1:X268"/>
  <sheetViews>
    <sheetView workbookViewId="0"/>
  </sheetViews>
  <sheetFormatPr baseColWidth="10" defaultColWidth="11.42578125" defaultRowHeight="12.75" x14ac:dyDescent="0.2"/>
  <cols>
    <col min="1" max="1" width="11.5703125" style="123"/>
    <col min="2" max="2" width="10.7109375" style="123" customWidth="1"/>
    <col min="3" max="3" width="11.5703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4" x14ac:dyDescent="0.2">
      <c r="I1" s="6"/>
      <c r="R1" s="14"/>
    </row>
    <row r="2" spans="1:24" x14ac:dyDescent="0.2">
      <c r="E2" s="189">
        <f t="shared" ref="E2:R2" si="0">+SUBTOTAL(9,E6:E268)</f>
        <v>2817688.040000001</v>
      </c>
      <c r="F2" s="189">
        <f t="shared" si="0"/>
        <v>2949884.7</v>
      </c>
      <c r="G2" s="189">
        <f t="shared" si="0"/>
        <v>2649496.58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2923799.412</v>
      </c>
      <c r="K2" s="189">
        <f t="shared" si="0"/>
        <v>3911956.9200000013</v>
      </c>
      <c r="L2" s="189">
        <f t="shared" si="0"/>
        <v>3971048.5899999985</v>
      </c>
      <c r="M2" s="189">
        <f t="shared" si="0"/>
        <v>3524428.569999998</v>
      </c>
      <c r="N2" s="189">
        <f t="shared" si="0"/>
        <v>7070825.290000001</v>
      </c>
      <c r="O2" s="189">
        <f t="shared" si="0"/>
        <v>3550477.1199999982</v>
      </c>
      <c r="P2" s="189">
        <f t="shared" si="0"/>
        <v>11679325.01</v>
      </c>
      <c r="Q2" s="189">
        <f t="shared" si="0"/>
        <v>1754267</v>
      </c>
      <c r="R2" s="189">
        <f t="shared" si="0"/>
        <v>52753711.001999997</v>
      </c>
      <c r="T2" s="89">
        <f>+SUBTOTAL(9,T6:T158)</f>
        <v>1748067</v>
      </c>
      <c r="W2" s="6">
        <f>+R2-T2</f>
        <v>51005644.001999997</v>
      </c>
    </row>
    <row r="5" spans="1:24" s="10" customFormat="1" ht="22.5" x14ac:dyDescent="0.25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7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T5" s="87" t="s">
        <v>1836</v>
      </c>
      <c r="U5" s="20"/>
      <c r="V5" s="20"/>
      <c r="W5" s="20"/>
      <c r="X5" s="20"/>
    </row>
    <row r="6" spans="1:24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 t="s">
        <v>1237</v>
      </c>
      <c r="E6" s="249">
        <v>0</v>
      </c>
      <c r="F6" s="249">
        <v>0</v>
      </c>
      <c r="G6" s="249">
        <v>0</v>
      </c>
      <c r="H6" s="249">
        <v>0</v>
      </c>
      <c r="I6" s="249">
        <v>3363.5</v>
      </c>
      <c r="J6" s="249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88">
        <f>+SUM(E6:Q6)</f>
        <v>3600</v>
      </c>
    </row>
    <row r="7" spans="1:24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 t="s">
        <v>1260</v>
      </c>
      <c r="E7" s="249">
        <v>254997.95</v>
      </c>
      <c r="F7" s="249">
        <v>131876.66</v>
      </c>
      <c r="G7" s="249">
        <v>67856.66</v>
      </c>
      <c r="H7" s="249">
        <v>86660.739999999991</v>
      </c>
      <c r="I7" s="249">
        <v>27000</v>
      </c>
      <c r="J7" s="249">
        <v>53750</v>
      </c>
      <c r="K7" s="249">
        <v>53750</v>
      </c>
      <c r="L7" s="249">
        <v>105392</v>
      </c>
      <c r="M7" s="249">
        <v>70750</v>
      </c>
      <c r="N7" s="249">
        <v>3570218.27</v>
      </c>
      <c r="O7" s="249">
        <v>168895.86</v>
      </c>
      <c r="P7" s="249">
        <v>407864.86</v>
      </c>
      <c r="Q7" s="249">
        <v>1024968</v>
      </c>
      <c r="R7" s="88">
        <f t="shared" ref="R7:R70" si="2">+SUM(E7:Q7)</f>
        <v>6023981.0000000009</v>
      </c>
      <c r="T7" s="90">
        <v>1024968</v>
      </c>
    </row>
    <row r="8" spans="1:24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 t="s">
        <v>1272</v>
      </c>
      <c r="E8" s="249">
        <v>0</v>
      </c>
      <c r="F8" s="249">
        <v>28030.89</v>
      </c>
      <c r="G8" s="249">
        <v>16153.61</v>
      </c>
      <c r="H8" s="249">
        <v>0</v>
      </c>
      <c r="I8" s="249">
        <v>29814.62</v>
      </c>
      <c r="J8" s="249">
        <v>21676.91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290579.52999999997</v>
      </c>
      <c r="Q8" s="249">
        <v>125480.00000000001</v>
      </c>
      <c r="R8" s="88">
        <f t="shared" si="2"/>
        <v>621734</v>
      </c>
      <c r="T8" s="90">
        <v>125480</v>
      </c>
    </row>
    <row r="9" spans="1:24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 t="s">
        <v>1279</v>
      </c>
      <c r="E9" s="249">
        <v>0</v>
      </c>
      <c r="F9" s="249">
        <v>0</v>
      </c>
      <c r="G9" s="249">
        <v>0</v>
      </c>
      <c r="H9" s="249">
        <v>0</v>
      </c>
      <c r="I9" s="249">
        <v>0</v>
      </c>
      <c r="J9" s="249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340137</v>
      </c>
      <c r="R9" s="88">
        <f t="shared" si="2"/>
        <v>340137</v>
      </c>
      <c r="T9" s="90">
        <v>340137</v>
      </c>
    </row>
    <row r="10" spans="1:24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 t="s">
        <v>1285</v>
      </c>
      <c r="E10" s="249">
        <v>67192.17</v>
      </c>
      <c r="F10" s="249">
        <v>127059.87999999999</v>
      </c>
      <c r="G10" s="249">
        <v>83546.260000000009</v>
      </c>
      <c r="H10" s="249">
        <v>111408.36</v>
      </c>
      <c r="I10" s="249">
        <v>110628.44</v>
      </c>
      <c r="J10" s="249">
        <v>115920.3</v>
      </c>
      <c r="K10" s="249">
        <v>94877.41</v>
      </c>
      <c r="L10" s="249">
        <v>149796.21000000002</v>
      </c>
      <c r="M10" s="249">
        <v>138641.41</v>
      </c>
      <c r="N10" s="249">
        <v>151068.60999999999</v>
      </c>
      <c r="O10" s="249">
        <v>133280.81</v>
      </c>
      <c r="P10" s="249">
        <v>142121.14000000001</v>
      </c>
      <c r="Q10" s="249">
        <v>257482</v>
      </c>
      <c r="R10" s="88">
        <f t="shared" si="2"/>
        <v>1683023</v>
      </c>
      <c r="T10" s="90">
        <v>257482.00000000003</v>
      </c>
    </row>
    <row r="11" spans="1:24" s="20" customFormat="1" x14ac:dyDescent="0.2">
      <c r="A11" s="123" t="str">
        <f t="shared" si="1"/>
        <v>0002-DCEME2.3.1.99.1.3</v>
      </c>
      <c r="B11" s="191" t="s">
        <v>1522</v>
      </c>
      <c r="C11" s="191" t="s">
        <v>521</v>
      </c>
      <c r="D11" s="123" t="s">
        <v>522</v>
      </c>
      <c r="E11" s="88">
        <v>0</v>
      </c>
      <c r="F11" s="88">
        <v>0</v>
      </c>
      <c r="G11" s="88">
        <v>0</v>
      </c>
      <c r="H11" s="88">
        <v>0</v>
      </c>
      <c r="I11" s="88"/>
      <c r="J11" s="88">
        <v>0</v>
      </c>
      <c r="K11" s="88">
        <v>0</v>
      </c>
      <c r="L11" s="88">
        <v>2500</v>
      </c>
      <c r="M11" s="88">
        <v>0</v>
      </c>
      <c r="N11" s="88">
        <v>2115</v>
      </c>
      <c r="O11" s="88">
        <v>0</v>
      </c>
      <c r="P11" s="88">
        <v>0</v>
      </c>
      <c r="Q11" s="88">
        <v>0</v>
      </c>
      <c r="R11" s="88">
        <f t="shared" si="2"/>
        <v>4615</v>
      </c>
    </row>
    <row r="12" spans="1:24" s="20" customFormat="1" x14ac:dyDescent="0.2">
      <c r="A12" s="123" t="str">
        <f t="shared" si="1"/>
        <v>0002-DCEME2.3.2.1.2.1</v>
      </c>
      <c r="B12" s="191" t="s">
        <v>1522</v>
      </c>
      <c r="C12" s="191" t="s">
        <v>541</v>
      </c>
      <c r="D12" s="123" t="s">
        <v>542</v>
      </c>
      <c r="E12" s="88">
        <v>0</v>
      </c>
      <c r="F12" s="88">
        <v>0</v>
      </c>
      <c r="G12" s="88">
        <v>0</v>
      </c>
      <c r="H12" s="88">
        <v>0</v>
      </c>
      <c r="I12" s="88">
        <v>1879.44</v>
      </c>
      <c r="J12" s="88"/>
      <c r="K12" s="88"/>
      <c r="L12" s="88">
        <v>6040</v>
      </c>
      <c r="M12" s="88">
        <v>7560</v>
      </c>
      <c r="N12" s="88">
        <v>8560</v>
      </c>
      <c r="O12" s="88">
        <v>13780.560000000001</v>
      </c>
      <c r="P12" s="88">
        <v>0</v>
      </c>
      <c r="Q12" s="88">
        <v>0</v>
      </c>
      <c r="R12" s="88">
        <f t="shared" si="2"/>
        <v>37820</v>
      </c>
    </row>
    <row r="13" spans="1:24" s="20" customFormat="1" x14ac:dyDescent="0.2">
      <c r="A13" s="123" t="str">
        <f t="shared" si="1"/>
        <v>0002-DCEME2.3.2.1.2.2</v>
      </c>
      <c r="B13" s="191" t="s">
        <v>1522</v>
      </c>
      <c r="C13" s="191" t="s">
        <v>543</v>
      </c>
      <c r="D13" s="123" t="s">
        <v>544</v>
      </c>
      <c r="E13" s="88">
        <v>0</v>
      </c>
      <c r="F13" s="88">
        <v>0</v>
      </c>
      <c r="G13" s="88">
        <v>0</v>
      </c>
      <c r="H13" s="88">
        <v>3200</v>
      </c>
      <c r="I13" s="88">
        <v>-706.1</v>
      </c>
      <c r="J13" s="88"/>
      <c r="K13" s="88"/>
      <c r="L13" s="88">
        <v>5560</v>
      </c>
      <c r="M13" s="88">
        <v>6840</v>
      </c>
      <c r="N13" s="88">
        <v>6840</v>
      </c>
      <c r="O13" s="88">
        <v>10446.1</v>
      </c>
      <c r="P13" s="88">
        <v>0</v>
      </c>
      <c r="Q13" s="88">
        <v>0</v>
      </c>
      <c r="R13" s="88">
        <f t="shared" si="2"/>
        <v>32180</v>
      </c>
    </row>
    <row r="14" spans="1:24" s="20" customFormat="1" x14ac:dyDescent="0.2">
      <c r="A14" s="123" t="str">
        <f t="shared" si="1"/>
        <v>0002-DCEME2.3.2.7.10.99</v>
      </c>
      <c r="B14" s="191" t="s">
        <v>1522</v>
      </c>
      <c r="C14" s="191" t="s">
        <v>672</v>
      </c>
      <c r="D14" s="123" t="s">
        <v>673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/>
      <c r="K14" s="88"/>
      <c r="L14" s="88">
        <v>32400</v>
      </c>
      <c r="M14" s="88">
        <v>38600</v>
      </c>
      <c r="N14" s="88">
        <v>38600</v>
      </c>
      <c r="O14" s="88">
        <v>33000</v>
      </c>
      <c r="P14" s="88">
        <v>0</v>
      </c>
      <c r="Q14" s="88">
        <v>0</v>
      </c>
      <c r="R14" s="88">
        <f t="shared" si="2"/>
        <v>142600</v>
      </c>
    </row>
    <row r="15" spans="1:24" s="20" customFormat="1" x14ac:dyDescent="0.2">
      <c r="A15" s="123" t="str">
        <f t="shared" si="1"/>
        <v>0002-DCEME2.3.2.9.1.1</v>
      </c>
      <c r="B15" s="191" t="s">
        <v>1522</v>
      </c>
      <c r="C15" s="191" t="s">
        <v>774</v>
      </c>
      <c r="D15" s="123" t="s">
        <v>775</v>
      </c>
      <c r="E15" s="88">
        <v>35000</v>
      </c>
      <c r="F15" s="88">
        <v>13000</v>
      </c>
      <c r="G15" s="88">
        <v>0</v>
      </c>
      <c r="H15" s="88">
        <v>28240</v>
      </c>
      <c r="I15" s="88">
        <v>19880</v>
      </c>
      <c r="J15" s="88">
        <v>33880</v>
      </c>
      <c r="K15" s="88">
        <v>15000</v>
      </c>
      <c r="L15" s="88">
        <v>140000</v>
      </c>
      <c r="M15" s="88">
        <v>144000</v>
      </c>
      <c r="N15" s="88">
        <v>100000</v>
      </c>
      <c r="O15" s="88">
        <v>69380</v>
      </c>
      <c r="P15" s="88">
        <v>22000</v>
      </c>
      <c r="Q15" s="88">
        <v>0</v>
      </c>
      <c r="R15" s="88">
        <f t="shared" si="2"/>
        <v>620380</v>
      </c>
    </row>
    <row r="16" spans="1:24" s="20" customFormat="1" x14ac:dyDescent="0.2">
      <c r="A16" s="123" t="str">
        <f t="shared" si="1"/>
        <v>0002-DCEME2.1.1.1.1.8</v>
      </c>
      <c r="B16" s="191" t="s">
        <v>1522</v>
      </c>
      <c r="C16" s="191" t="s">
        <v>71</v>
      </c>
      <c r="D16" s="123" t="s">
        <v>72</v>
      </c>
      <c r="E16" s="88">
        <v>11847.86</v>
      </c>
      <c r="F16" s="88">
        <v>0</v>
      </c>
      <c r="G16" s="88">
        <v>16212.85</v>
      </c>
      <c r="H16" s="88">
        <v>18707.14</v>
      </c>
      <c r="I16" s="88">
        <v>18707.14</v>
      </c>
      <c r="J16" s="88">
        <v>18707.14</v>
      </c>
      <c r="K16" s="88">
        <v>18707.14</v>
      </c>
      <c r="L16" s="88">
        <v>18707.14</v>
      </c>
      <c r="M16" s="88">
        <v>18707.14</v>
      </c>
      <c r="N16" s="88">
        <v>18707.14</v>
      </c>
      <c r="O16" s="88">
        <v>18707.14</v>
      </c>
      <c r="P16" s="88">
        <v>46768.17</v>
      </c>
      <c r="Q16" s="88">
        <v>0</v>
      </c>
      <c r="R16" s="88">
        <f t="shared" si="2"/>
        <v>224486</v>
      </c>
    </row>
    <row r="17" spans="1:18" s="20" customFormat="1" x14ac:dyDescent="0.2">
      <c r="A17" s="123" t="str">
        <f t="shared" si="1"/>
        <v>0002-DCEME2.1.1.9.1.2</v>
      </c>
      <c r="B17" s="191" t="s">
        <v>1522</v>
      </c>
      <c r="C17" s="191" t="s">
        <v>226</v>
      </c>
      <c r="D17" s="123" t="s">
        <v>227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18707.5</v>
      </c>
      <c r="L17" s="88">
        <v>0</v>
      </c>
      <c r="M17" s="88">
        <v>0</v>
      </c>
      <c r="N17" s="88">
        <v>0</v>
      </c>
      <c r="O17" s="88">
        <v>0</v>
      </c>
      <c r="P17" s="88">
        <v>18707.5</v>
      </c>
      <c r="Q17" s="88">
        <v>0</v>
      </c>
      <c r="R17" s="88">
        <f t="shared" si="2"/>
        <v>37415</v>
      </c>
    </row>
    <row r="18" spans="1:18" s="20" customFormat="1" x14ac:dyDescent="0.2">
      <c r="A18" s="123" t="str">
        <f t="shared" si="1"/>
        <v>0002-DCEME2.1.3.1.1.13</v>
      </c>
      <c r="B18" s="191" t="s">
        <v>1522</v>
      </c>
      <c r="C18" s="191" t="s">
        <v>272</v>
      </c>
      <c r="D18" s="123" t="s">
        <v>273</v>
      </c>
      <c r="E18" s="88">
        <v>1066.31</v>
      </c>
      <c r="F18" s="88">
        <v>0</v>
      </c>
      <c r="G18" s="88">
        <v>1459.16</v>
      </c>
      <c r="H18" s="88">
        <v>2132.61</v>
      </c>
      <c r="I18" s="88">
        <v>1683.64</v>
      </c>
      <c r="J18" s="88">
        <v>1683.64</v>
      </c>
      <c r="K18" s="88">
        <v>1683.64</v>
      </c>
      <c r="L18" s="88">
        <v>1234.67</v>
      </c>
      <c r="M18" s="88">
        <v>1683.64</v>
      </c>
      <c r="N18" s="88">
        <v>1683.64</v>
      </c>
      <c r="O18" s="88">
        <v>1683.64</v>
      </c>
      <c r="P18" s="88">
        <v>4209.41</v>
      </c>
      <c r="Q18" s="88">
        <v>0</v>
      </c>
      <c r="R18" s="88">
        <f t="shared" si="2"/>
        <v>20204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 t="s">
        <v>301</v>
      </c>
      <c r="E19" s="88">
        <v>0</v>
      </c>
      <c r="F19" s="88">
        <v>0</v>
      </c>
      <c r="G19" s="88">
        <v>0</v>
      </c>
      <c r="H19" s="88">
        <v>4988.55</v>
      </c>
      <c r="I19" s="88">
        <v>0</v>
      </c>
      <c r="J19" s="88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f t="shared" si="2"/>
        <v>4989</v>
      </c>
    </row>
    <row r="20" spans="1:18" s="20" customFormat="1" x14ac:dyDescent="0.2">
      <c r="A20" s="123" t="str">
        <f t="shared" si="1"/>
        <v>0002-DCEME2.1.4.1.1.1</v>
      </c>
      <c r="B20" s="191" t="s">
        <v>1522</v>
      </c>
      <c r="C20" s="191" t="s">
        <v>288</v>
      </c>
      <c r="D20" s="123" t="s">
        <v>289</v>
      </c>
      <c r="E20" s="88">
        <v>0</v>
      </c>
      <c r="F20" s="88">
        <v>0</v>
      </c>
      <c r="G20" s="88">
        <v>0</v>
      </c>
      <c r="H20" s="88">
        <v>3936.19</v>
      </c>
      <c r="I20" s="88">
        <v>2678.8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9353.57</v>
      </c>
      <c r="P20" s="88">
        <v>6676.44</v>
      </c>
      <c r="Q20" s="88">
        <v>0</v>
      </c>
      <c r="R20" s="88">
        <f t="shared" si="2"/>
        <v>22645</v>
      </c>
    </row>
    <row r="21" spans="1:18" s="20" customFormat="1" x14ac:dyDescent="0.2">
      <c r="A21" s="123" t="str">
        <f t="shared" si="1"/>
        <v>0002-DCEME2.1.1.13.1.2</v>
      </c>
      <c r="B21" s="191" t="s">
        <v>1522</v>
      </c>
      <c r="C21" s="191" t="s">
        <v>120</v>
      </c>
      <c r="D21" s="123" t="s">
        <v>121</v>
      </c>
      <c r="E21" s="88">
        <v>196038.87999999998</v>
      </c>
      <c r="F21" s="88">
        <v>122929.97</v>
      </c>
      <c r="G21" s="88">
        <v>121293.23000000001</v>
      </c>
      <c r="H21" s="88">
        <v>120868.23</v>
      </c>
      <c r="I21" s="88">
        <v>144928.38</v>
      </c>
      <c r="J21" s="88">
        <v>146783.80000000002</v>
      </c>
      <c r="K21" s="88">
        <v>146783.80000000002</v>
      </c>
      <c r="L21" s="88">
        <v>146783.80000000002</v>
      </c>
      <c r="M21" s="88">
        <v>146783.80000000002</v>
      </c>
      <c r="N21" s="88">
        <v>146783.80000000002</v>
      </c>
      <c r="O21" s="88">
        <v>146783.80000000002</v>
      </c>
      <c r="P21" s="88">
        <v>1171770.5100000002</v>
      </c>
      <c r="Q21" s="88">
        <v>0</v>
      </c>
      <c r="R21" s="88">
        <f t="shared" si="2"/>
        <v>2758532.0000000005</v>
      </c>
    </row>
    <row r="22" spans="1:18" s="20" customFormat="1" x14ac:dyDescent="0.2">
      <c r="A22" s="123" t="str">
        <f t="shared" si="1"/>
        <v>0002-DCEME2.1.3.1.1.15</v>
      </c>
      <c r="B22" s="191" t="s">
        <v>1522</v>
      </c>
      <c r="C22" s="191" t="s">
        <v>276</v>
      </c>
      <c r="D22" s="123" t="s">
        <v>277</v>
      </c>
      <c r="E22" s="88">
        <v>17058.970000000016</v>
      </c>
      <c r="F22" s="88">
        <v>14276.350000000011</v>
      </c>
      <c r="G22" s="88">
        <v>13867.520000000011</v>
      </c>
      <c r="H22" s="88">
        <v>16229.170000000013</v>
      </c>
      <c r="I22" s="88">
        <v>15817.640000000014</v>
      </c>
      <c r="J22" s="88">
        <v>15817.640000000014</v>
      </c>
      <c r="K22" s="88">
        <v>18201.120000000017</v>
      </c>
      <c r="L22" s="88">
        <v>16251.000000000015</v>
      </c>
      <c r="M22" s="88">
        <v>16251.000000000015</v>
      </c>
      <c r="N22" s="88">
        <v>16251.000000000015</v>
      </c>
      <c r="O22" s="88">
        <v>16251.000000000015</v>
      </c>
      <c r="P22" s="88">
        <v>56876.59000000004</v>
      </c>
      <c r="Q22" s="88">
        <v>0</v>
      </c>
      <c r="R22" s="88">
        <f t="shared" si="2"/>
        <v>233149.00000000017</v>
      </c>
    </row>
    <row r="23" spans="1:18" s="20" customFormat="1" x14ac:dyDescent="0.2">
      <c r="A23" s="123" t="str">
        <f t="shared" si="1"/>
        <v>0002-DCEME2.1.1.9.1.4</v>
      </c>
      <c r="B23" s="191" t="s">
        <v>1522</v>
      </c>
      <c r="C23" s="191" t="s">
        <v>230</v>
      </c>
      <c r="D23" s="123" t="s">
        <v>231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21900</v>
      </c>
      <c r="L23" s="88">
        <v>0</v>
      </c>
      <c r="M23" s="88">
        <v>0</v>
      </c>
      <c r="N23" s="88">
        <v>0</v>
      </c>
      <c r="O23" s="88">
        <v>0</v>
      </c>
      <c r="P23" s="88">
        <v>35700</v>
      </c>
      <c r="Q23" s="88">
        <v>0</v>
      </c>
      <c r="R23" s="88">
        <f t="shared" si="2"/>
        <v>57600</v>
      </c>
    </row>
    <row r="24" spans="1:18" s="20" customFormat="1" x14ac:dyDescent="0.2">
      <c r="A24" s="123" t="str">
        <f t="shared" si="1"/>
        <v>0002-DCEME2.1.1.13.1.1</v>
      </c>
      <c r="B24" s="191" t="s">
        <v>1522</v>
      </c>
      <c r="C24" s="191" t="s">
        <v>115</v>
      </c>
      <c r="D24" s="123" t="s">
        <v>116</v>
      </c>
      <c r="E24" s="88">
        <v>348833.71</v>
      </c>
      <c r="F24" s="88">
        <v>350127.14</v>
      </c>
      <c r="G24" s="88">
        <v>339072.95000000007</v>
      </c>
      <c r="H24" s="88">
        <v>334006.20000000007</v>
      </c>
      <c r="I24" s="88">
        <v>387554.8000000001</v>
      </c>
      <c r="J24" s="88">
        <v>391301.7300000001</v>
      </c>
      <c r="K24" s="88">
        <v>488253.74000000011</v>
      </c>
      <c r="L24" s="88">
        <v>407121.1700000001</v>
      </c>
      <c r="M24" s="88">
        <v>407530.45000000007</v>
      </c>
      <c r="N24" s="88">
        <v>407530.45000000007</v>
      </c>
      <c r="O24" s="88">
        <v>407530.45000000007</v>
      </c>
      <c r="P24" s="88">
        <v>834788.20999999961</v>
      </c>
      <c r="Q24" s="88">
        <v>0</v>
      </c>
      <c r="R24" s="88">
        <f t="shared" si="2"/>
        <v>5103651.0000000009</v>
      </c>
    </row>
    <row r="25" spans="1:18" s="20" customFormat="1" x14ac:dyDescent="0.2">
      <c r="A25" s="123" t="str">
        <f t="shared" si="1"/>
        <v>0002-DCEME2.1.4.1.1.7</v>
      </c>
      <c r="B25" s="191" t="s">
        <v>1522</v>
      </c>
      <c r="C25" s="191" t="s">
        <v>302</v>
      </c>
      <c r="D25" s="123" t="s">
        <v>303</v>
      </c>
      <c r="E25" s="88">
        <v>0</v>
      </c>
      <c r="F25" s="88">
        <v>0</v>
      </c>
      <c r="G25" s="88">
        <v>0</v>
      </c>
      <c r="H25" s="88">
        <v>42402.02</v>
      </c>
      <c r="I25" s="88">
        <v>350.86</v>
      </c>
      <c r="J25" s="88">
        <v>0</v>
      </c>
      <c r="K25" s="88">
        <v>0</v>
      </c>
      <c r="L25" s="88">
        <v>1.8</v>
      </c>
      <c r="M25" s="88">
        <v>0</v>
      </c>
      <c r="N25" s="88">
        <v>0</v>
      </c>
      <c r="O25" s="88">
        <v>0</v>
      </c>
      <c r="P25" s="88">
        <v>7.3199999999999994</v>
      </c>
      <c r="Q25" s="88">
        <v>0</v>
      </c>
      <c r="R25" s="88">
        <f t="shared" si="2"/>
        <v>42762</v>
      </c>
    </row>
    <row r="26" spans="1:18" s="20" customFormat="1" x14ac:dyDescent="0.2">
      <c r="A26" s="123" t="str">
        <f t="shared" si="1"/>
        <v>0003-DE2.3.1.99.1.3</v>
      </c>
      <c r="B26" s="191" t="s">
        <v>1531</v>
      </c>
      <c r="C26" s="191" t="s">
        <v>521</v>
      </c>
      <c r="D26" s="123" t="s">
        <v>522</v>
      </c>
      <c r="E26" s="88">
        <v>0</v>
      </c>
      <c r="F26" s="88">
        <v>0</v>
      </c>
      <c r="G26" s="88">
        <v>0</v>
      </c>
      <c r="H26" s="88">
        <v>1903.99</v>
      </c>
      <c r="I26" s="88">
        <v>-1903.99</v>
      </c>
      <c r="J26" s="88">
        <v>1903.99</v>
      </c>
      <c r="K26" s="88">
        <v>1500</v>
      </c>
      <c r="L26" s="88">
        <v>3596.01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f t="shared" si="2"/>
        <v>7000</v>
      </c>
    </row>
    <row r="27" spans="1:18" s="20" customFormat="1" x14ac:dyDescent="0.2">
      <c r="A27" s="123" t="str">
        <f t="shared" si="1"/>
        <v>0003-DE2.3.2.1.2.1</v>
      </c>
      <c r="B27" s="191" t="s">
        <v>1531</v>
      </c>
      <c r="C27" s="191" t="s">
        <v>541</v>
      </c>
      <c r="D27" s="123" t="s">
        <v>542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3200</v>
      </c>
      <c r="M27" s="88">
        <v>3200</v>
      </c>
      <c r="N27" s="88">
        <v>3200</v>
      </c>
      <c r="O27" s="88">
        <v>0</v>
      </c>
      <c r="P27" s="88">
        <v>0</v>
      </c>
      <c r="Q27" s="88">
        <v>0</v>
      </c>
      <c r="R27" s="88">
        <f t="shared" si="2"/>
        <v>9600</v>
      </c>
    </row>
    <row r="28" spans="1:18" s="20" customFormat="1" x14ac:dyDescent="0.2">
      <c r="A28" s="123" t="str">
        <f t="shared" si="1"/>
        <v>0003-DE2.3.2.1.2.2</v>
      </c>
      <c r="B28" s="191" t="s">
        <v>1531</v>
      </c>
      <c r="C28" s="191" t="s">
        <v>543</v>
      </c>
      <c r="D28" s="123" t="s">
        <v>544</v>
      </c>
      <c r="E28" s="88">
        <v>0</v>
      </c>
      <c r="F28" s="88">
        <v>0</v>
      </c>
      <c r="G28" s="88">
        <v>0</v>
      </c>
      <c r="H28" s="88">
        <v>640</v>
      </c>
      <c r="I28" s="88">
        <v>-185.4</v>
      </c>
      <c r="J28" s="88">
        <v>0</v>
      </c>
      <c r="K28" s="88">
        <v>185.4</v>
      </c>
      <c r="L28" s="88">
        <v>1880</v>
      </c>
      <c r="M28" s="88">
        <v>2520</v>
      </c>
      <c r="N28" s="88">
        <v>2520</v>
      </c>
      <c r="O28" s="88">
        <v>0</v>
      </c>
      <c r="P28" s="88">
        <v>0</v>
      </c>
      <c r="Q28" s="88">
        <v>0</v>
      </c>
      <c r="R28" s="88">
        <f t="shared" si="2"/>
        <v>7560</v>
      </c>
    </row>
    <row r="29" spans="1:18" s="20" customFormat="1" x14ac:dyDescent="0.2">
      <c r="A29" s="123" t="str">
        <f t="shared" si="1"/>
        <v>0003-DE2.3.2.2.4.1</v>
      </c>
      <c r="B29" s="191" t="s">
        <v>1531</v>
      </c>
      <c r="C29" s="191" t="s">
        <v>574</v>
      </c>
      <c r="D29" s="123" t="s">
        <v>575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8000</v>
      </c>
      <c r="L29" s="88">
        <v>8000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f t="shared" si="2"/>
        <v>16000</v>
      </c>
    </row>
    <row r="30" spans="1:18" s="20" customFormat="1" x14ac:dyDescent="0.2">
      <c r="A30" s="123" t="str">
        <f t="shared" si="1"/>
        <v>0003-DE2.3.2.2.5.1</v>
      </c>
      <c r="B30" s="191" t="s">
        <v>1531</v>
      </c>
      <c r="C30" s="191" t="s">
        <v>579</v>
      </c>
      <c r="D30" s="123" t="s">
        <v>580</v>
      </c>
      <c r="E30" s="88">
        <v>0</v>
      </c>
      <c r="F30" s="88">
        <v>0</v>
      </c>
      <c r="G30" s="88">
        <v>0</v>
      </c>
      <c r="H30" s="88">
        <v>2174</v>
      </c>
      <c r="I30" s="88">
        <v>0</v>
      </c>
      <c r="J30" s="88">
        <v>9175</v>
      </c>
      <c r="K30" s="88">
        <v>42646.6</v>
      </c>
      <c r="L30" s="88">
        <v>77618.03</v>
      </c>
      <c r="M30" s="88">
        <v>61246.6</v>
      </c>
      <c r="N30" s="88">
        <v>48646.6</v>
      </c>
      <c r="O30" s="88">
        <v>48646.6</v>
      </c>
      <c r="P30" s="88">
        <v>33046.57</v>
      </c>
      <c r="Q30" s="88">
        <v>0</v>
      </c>
      <c r="R30" s="88">
        <f t="shared" si="2"/>
        <v>323200</v>
      </c>
    </row>
    <row r="31" spans="1:18" s="20" customFormat="1" x14ac:dyDescent="0.2">
      <c r="A31" s="123" t="str">
        <f t="shared" si="1"/>
        <v>0003-DE2.3.2.5.1.99</v>
      </c>
      <c r="B31" s="191" t="s">
        <v>1531</v>
      </c>
      <c r="C31" s="191" t="s">
        <v>624</v>
      </c>
      <c r="D31" s="123" t="s">
        <v>625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6500</v>
      </c>
      <c r="Q31" s="88">
        <v>0</v>
      </c>
      <c r="R31" s="88">
        <f t="shared" si="2"/>
        <v>6500</v>
      </c>
    </row>
    <row r="32" spans="1:18" s="20" customFormat="1" x14ac:dyDescent="0.2">
      <c r="A32" s="123" t="str">
        <f t="shared" si="1"/>
        <v>0003-DE2.3.2.7.10.1</v>
      </c>
      <c r="B32" s="191" t="s">
        <v>1531</v>
      </c>
      <c r="C32" s="191" t="s">
        <v>667</v>
      </c>
      <c r="D32" s="123" t="s">
        <v>668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10000</v>
      </c>
      <c r="L32" s="88">
        <v>15000</v>
      </c>
      <c r="M32" s="88">
        <v>15000</v>
      </c>
      <c r="N32" s="88">
        <v>5000</v>
      </c>
      <c r="O32" s="88">
        <v>0</v>
      </c>
      <c r="P32" s="88">
        <v>0</v>
      </c>
      <c r="Q32" s="88">
        <v>0</v>
      </c>
      <c r="R32" s="88">
        <f t="shared" si="2"/>
        <v>45000</v>
      </c>
    </row>
    <row r="33" spans="1:18" s="20" customFormat="1" x14ac:dyDescent="0.2">
      <c r="A33" s="123" t="str">
        <f t="shared" si="1"/>
        <v>0003-DE2.3.2.7.10.99</v>
      </c>
      <c r="B33" s="191" t="s">
        <v>1531</v>
      </c>
      <c r="C33" s="191" t="s">
        <v>672</v>
      </c>
      <c r="D33" s="123" t="s">
        <v>673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11651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f t="shared" si="2"/>
        <v>11651</v>
      </c>
    </row>
    <row r="34" spans="1:18" s="20" customFormat="1" x14ac:dyDescent="0.2">
      <c r="A34" s="123" t="str">
        <f t="shared" si="1"/>
        <v>0003-DE2.3.2.7.11.99</v>
      </c>
      <c r="B34" s="191" t="s">
        <v>1531</v>
      </c>
      <c r="C34" s="191" t="s">
        <v>688</v>
      </c>
      <c r="D34" s="123" t="s">
        <v>689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90000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f t="shared" si="2"/>
        <v>90000</v>
      </c>
    </row>
    <row r="35" spans="1:18" s="20" customFormat="1" x14ac:dyDescent="0.2">
      <c r="A35" s="123" t="str">
        <f t="shared" si="1"/>
        <v>0003-DE2.3.2.7.14.98</v>
      </c>
      <c r="B35" s="191" t="s">
        <v>1531</v>
      </c>
      <c r="C35" s="191" t="s">
        <v>706</v>
      </c>
      <c r="D35" s="123" t="s">
        <v>707</v>
      </c>
      <c r="E35" s="88">
        <v>0</v>
      </c>
      <c r="F35" s="88">
        <v>0</v>
      </c>
      <c r="G35" s="88">
        <v>23000</v>
      </c>
      <c r="H35" s="88">
        <v>26000</v>
      </c>
      <c r="I35" s="88">
        <v>23000</v>
      </c>
      <c r="J35" s="88">
        <v>36000</v>
      </c>
      <c r="K35" s="88">
        <v>11500</v>
      </c>
      <c r="L35" s="88">
        <v>17500</v>
      </c>
      <c r="M35" s="88">
        <v>57500</v>
      </c>
      <c r="N35" s="88">
        <v>57500</v>
      </c>
      <c r="O35" s="88">
        <v>45000</v>
      </c>
      <c r="P35" s="88">
        <v>45000</v>
      </c>
      <c r="Q35" s="88">
        <v>0</v>
      </c>
      <c r="R35" s="88">
        <f t="shared" si="2"/>
        <v>342000</v>
      </c>
    </row>
    <row r="36" spans="1:18" s="20" customFormat="1" x14ac:dyDescent="0.2">
      <c r="A36" s="123" t="str">
        <f t="shared" si="1"/>
        <v>0003-DE2.3.2.9.1.1</v>
      </c>
      <c r="B36" s="191" t="s">
        <v>1531</v>
      </c>
      <c r="C36" s="191" t="s">
        <v>774</v>
      </c>
      <c r="D36" s="123" t="s">
        <v>775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6000</v>
      </c>
      <c r="M36" s="88">
        <v>24000</v>
      </c>
      <c r="N36" s="88">
        <v>24000</v>
      </c>
      <c r="O36" s="88">
        <v>24000</v>
      </c>
      <c r="P36" s="88">
        <v>6000</v>
      </c>
      <c r="Q36" s="88">
        <v>0</v>
      </c>
      <c r="R36" s="88">
        <f t="shared" si="2"/>
        <v>84000</v>
      </c>
    </row>
    <row r="37" spans="1:18" s="20" customFormat="1" x14ac:dyDescent="0.2">
      <c r="A37" s="123" t="str">
        <f t="shared" si="1"/>
        <v>0003-DE2.1.1.1.1.8</v>
      </c>
      <c r="B37" s="191" t="s">
        <v>1531</v>
      </c>
      <c r="C37" s="191" t="s">
        <v>71</v>
      </c>
      <c r="D37" s="123" t="s">
        <v>72</v>
      </c>
      <c r="E37" s="88">
        <v>18707.14</v>
      </c>
      <c r="F37" s="88">
        <v>18707.14</v>
      </c>
      <c r="G37" s="88">
        <v>18707.14</v>
      </c>
      <c r="H37" s="88">
        <v>18707.14</v>
      </c>
      <c r="I37" s="88">
        <v>18707.14</v>
      </c>
      <c r="J37" s="88">
        <v>18707.140000000003</v>
      </c>
      <c r="K37" s="88">
        <v>18707.140000000003</v>
      </c>
      <c r="L37" s="88">
        <v>18707.140000000003</v>
      </c>
      <c r="M37" s="88">
        <v>18707.140000000003</v>
      </c>
      <c r="N37" s="88">
        <v>18707.140000000007</v>
      </c>
      <c r="O37" s="88">
        <v>18707.14</v>
      </c>
      <c r="P37" s="88">
        <v>18707.46</v>
      </c>
      <c r="Q37" s="88">
        <v>0</v>
      </c>
      <c r="R37" s="88">
        <f t="shared" si="2"/>
        <v>224486.00000000003</v>
      </c>
    </row>
    <row r="38" spans="1:18" s="20" customFormat="1" x14ac:dyDescent="0.2">
      <c r="A38" s="123" t="str">
        <f t="shared" si="1"/>
        <v>0003-DE2.1.1.9.1.2</v>
      </c>
      <c r="B38" s="191" t="s">
        <v>1531</v>
      </c>
      <c r="C38" s="191" t="s">
        <v>226</v>
      </c>
      <c r="D38" s="123" t="s">
        <v>227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18707.5</v>
      </c>
      <c r="L38" s="88">
        <v>0</v>
      </c>
      <c r="M38" s="88">
        <v>0</v>
      </c>
      <c r="N38" s="88">
        <v>0</v>
      </c>
      <c r="O38" s="88">
        <v>0</v>
      </c>
      <c r="P38" s="88">
        <v>18707.5</v>
      </c>
      <c r="Q38" s="88">
        <v>0</v>
      </c>
      <c r="R38" s="88">
        <f t="shared" si="2"/>
        <v>37415</v>
      </c>
    </row>
    <row r="39" spans="1:18" s="20" customFormat="1" x14ac:dyDescent="0.2">
      <c r="A39" s="123" t="str">
        <f t="shared" si="1"/>
        <v>0003-DE2.1.3.1.1.13</v>
      </c>
      <c r="B39" s="191" t="s">
        <v>1531</v>
      </c>
      <c r="C39" s="191" t="s">
        <v>272</v>
      </c>
      <c r="D39" s="123" t="s">
        <v>273</v>
      </c>
      <c r="E39" s="88">
        <v>1683.64</v>
      </c>
      <c r="F39" s="88">
        <v>1683.64</v>
      </c>
      <c r="G39" s="88">
        <v>1683.64</v>
      </c>
      <c r="H39" s="88">
        <v>1683.64</v>
      </c>
      <c r="I39" s="88">
        <v>1683.64</v>
      </c>
      <c r="J39" s="88">
        <v>1683.64</v>
      </c>
      <c r="K39" s="88">
        <v>1683.64</v>
      </c>
      <c r="L39" s="88">
        <v>1683.64</v>
      </c>
      <c r="M39" s="88">
        <v>1683.64</v>
      </c>
      <c r="N39" s="88">
        <v>1683.64</v>
      </c>
      <c r="O39" s="88">
        <v>1683.64</v>
      </c>
      <c r="P39" s="88">
        <v>1683.96</v>
      </c>
      <c r="Q39" s="88">
        <v>0</v>
      </c>
      <c r="R39" s="88">
        <f t="shared" si="2"/>
        <v>20203.999999999996</v>
      </c>
    </row>
    <row r="40" spans="1:18" s="20" customFormat="1" x14ac:dyDescent="0.2">
      <c r="A40" s="123" t="str">
        <f t="shared" si="1"/>
        <v>0003-DE2.1.4.1.1.6</v>
      </c>
      <c r="B40" s="191" t="s">
        <v>1531</v>
      </c>
      <c r="C40" s="191" t="s">
        <v>300</v>
      </c>
      <c r="D40" s="123" t="s">
        <v>301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f t="shared" si="2"/>
        <v>0</v>
      </c>
    </row>
    <row r="41" spans="1:18" s="20" customFormat="1" x14ac:dyDescent="0.2">
      <c r="A41" s="123" t="str">
        <f t="shared" si="1"/>
        <v>0003-DE2.1.4.1.1.1</v>
      </c>
      <c r="B41" s="191" t="s">
        <v>1531</v>
      </c>
      <c r="C41" s="191" t="s">
        <v>288</v>
      </c>
      <c r="D41" s="123" t="s">
        <v>289</v>
      </c>
      <c r="E41" s="88"/>
      <c r="F41" s="88"/>
      <c r="G41" s="88"/>
      <c r="H41" s="88"/>
      <c r="I41" s="88">
        <v>6752.8</v>
      </c>
      <c r="J41" s="88"/>
      <c r="K41" s="88"/>
      <c r="L41" s="88"/>
      <c r="M41" s="88"/>
      <c r="N41" s="88"/>
      <c r="O41" s="88">
        <v>9353.57</v>
      </c>
      <c r="P41" s="88">
        <v>2601.63</v>
      </c>
      <c r="Q41" s="88">
        <v>0</v>
      </c>
      <c r="R41" s="88">
        <f t="shared" si="2"/>
        <v>18708</v>
      </c>
    </row>
    <row r="42" spans="1:18" s="20" customFormat="1" x14ac:dyDescent="0.2">
      <c r="A42" s="123" t="str">
        <f t="shared" si="1"/>
        <v>0003-DE2.1.1.13.1.2</v>
      </c>
      <c r="B42" s="191" t="s">
        <v>1531</v>
      </c>
      <c r="C42" s="191" t="s">
        <v>120</v>
      </c>
      <c r="D42" s="123" t="s">
        <v>121</v>
      </c>
      <c r="E42" s="88">
        <v>167136.56</v>
      </c>
      <c r="F42" s="88">
        <v>121379.3</v>
      </c>
      <c r="G42" s="88">
        <v>111854.76</v>
      </c>
      <c r="H42" s="88">
        <v>101024.70999999999</v>
      </c>
      <c r="I42" s="88">
        <v>80594.31</v>
      </c>
      <c r="J42" s="88">
        <v>81641.900000000009</v>
      </c>
      <c r="K42" s="88">
        <v>103170.28000000001</v>
      </c>
      <c r="L42" s="88">
        <v>103170.28000000001</v>
      </c>
      <c r="M42" s="88">
        <v>103170.28000000001</v>
      </c>
      <c r="N42" s="88">
        <v>103170.28000000001</v>
      </c>
      <c r="O42" s="88">
        <v>104049.43000000002</v>
      </c>
      <c r="P42" s="88">
        <v>1710705.9100000001</v>
      </c>
      <c r="Q42" s="88">
        <v>0</v>
      </c>
      <c r="R42" s="88">
        <f t="shared" si="2"/>
        <v>2891068</v>
      </c>
    </row>
    <row r="43" spans="1:18" s="20" customFormat="1" x14ac:dyDescent="0.2">
      <c r="A43" s="123" t="str">
        <f t="shared" si="1"/>
        <v>0003-DE2.1.3.1.1.15</v>
      </c>
      <c r="B43" s="191" t="s">
        <v>1531</v>
      </c>
      <c r="C43" s="191" t="s">
        <v>276</v>
      </c>
      <c r="D43" s="123" t="s">
        <v>277</v>
      </c>
      <c r="E43" s="88">
        <v>13434.160000000011</v>
      </c>
      <c r="F43" s="88">
        <v>12350.760000000009</v>
      </c>
      <c r="G43" s="88">
        <v>11700.720000000008</v>
      </c>
      <c r="H43" s="88">
        <v>12281.250000000009</v>
      </c>
      <c r="I43" s="88">
        <v>9900.6700000000055</v>
      </c>
      <c r="J43" s="88">
        <v>9533.9200000000055</v>
      </c>
      <c r="K43" s="88">
        <v>9967.2800000000061</v>
      </c>
      <c r="L43" s="88">
        <v>9967.2800000000061</v>
      </c>
      <c r="M43" s="88">
        <v>9967.2800000000061</v>
      </c>
      <c r="N43" s="88">
        <v>9967.2800000000061</v>
      </c>
      <c r="O43" s="88">
        <v>9967.2800000000061</v>
      </c>
      <c r="P43" s="88">
        <v>37839.120000000003</v>
      </c>
      <c r="Q43" s="88">
        <v>0</v>
      </c>
      <c r="R43" s="88">
        <f t="shared" si="2"/>
        <v>156877.00000000003</v>
      </c>
    </row>
    <row r="44" spans="1:18" s="20" customFormat="1" x14ac:dyDescent="0.2">
      <c r="A44" s="123" t="str">
        <f t="shared" si="1"/>
        <v>0003-DE2.1.1.9.1.4</v>
      </c>
      <c r="B44" s="191" t="s">
        <v>1531</v>
      </c>
      <c r="C44" s="191" t="s">
        <v>230</v>
      </c>
      <c r="D44" s="123" t="s">
        <v>231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13800</v>
      </c>
      <c r="L44" s="88">
        <v>0</v>
      </c>
      <c r="M44" s="88">
        <v>0</v>
      </c>
      <c r="N44" s="88">
        <v>0</v>
      </c>
      <c r="O44" s="88">
        <v>0</v>
      </c>
      <c r="P44" s="88">
        <v>27600</v>
      </c>
      <c r="Q44" s="88">
        <v>0</v>
      </c>
      <c r="R44" s="88">
        <f t="shared" si="2"/>
        <v>41400</v>
      </c>
    </row>
    <row r="45" spans="1:18" s="20" customFormat="1" x14ac:dyDescent="0.2">
      <c r="A45" s="123" t="str">
        <f t="shared" si="1"/>
        <v>0003-DE2.1.1.13.1.1</v>
      </c>
      <c r="B45" s="191" t="s">
        <v>1531</v>
      </c>
      <c r="C45" s="191" t="s">
        <v>115</v>
      </c>
      <c r="D45" s="123" t="s">
        <v>116</v>
      </c>
      <c r="E45" s="88">
        <v>325180.79000000004</v>
      </c>
      <c r="F45" s="88">
        <v>324026.19</v>
      </c>
      <c r="G45" s="88">
        <v>318877.61000000004</v>
      </c>
      <c r="H45" s="88">
        <v>312149.99000000005</v>
      </c>
      <c r="I45" s="88">
        <v>253182.32000000004</v>
      </c>
      <c r="J45" s="88">
        <v>269482.46000000002</v>
      </c>
      <c r="K45" s="88">
        <v>275773.10000000003</v>
      </c>
      <c r="L45" s="88">
        <v>269482.46000000002</v>
      </c>
      <c r="M45" s="88">
        <v>269482.46000000002</v>
      </c>
      <c r="N45" s="88">
        <v>269482.46000000002</v>
      </c>
      <c r="O45" s="88">
        <v>269482.46000000002</v>
      </c>
      <c r="P45" s="88">
        <v>308584.7</v>
      </c>
      <c r="Q45" s="88">
        <v>0</v>
      </c>
      <c r="R45" s="88">
        <f t="shared" si="2"/>
        <v>3465187.0000000005</v>
      </c>
    </row>
    <row r="46" spans="1:18" s="20" customFormat="1" x14ac:dyDescent="0.2">
      <c r="A46" s="123" t="str">
        <f t="shared" si="1"/>
        <v>0003-DE2.1.4.1.1.7</v>
      </c>
      <c r="B46" s="192" t="s">
        <v>1531</v>
      </c>
      <c r="C46" s="191" t="s">
        <v>302</v>
      </c>
      <c r="D46" s="123" t="s">
        <v>303</v>
      </c>
      <c r="E46" s="88">
        <v>0</v>
      </c>
      <c r="F46" s="88">
        <v>0</v>
      </c>
      <c r="G46" s="88">
        <v>0</v>
      </c>
      <c r="H46" s="88">
        <v>20115.900000000001</v>
      </c>
      <c r="I46" s="88">
        <v>10886.749999999998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3.3499999999996177</v>
      </c>
      <c r="Q46" s="88">
        <v>0</v>
      </c>
      <c r="R46" s="88">
        <f t="shared" si="2"/>
        <v>31006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 t="s">
        <v>1144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26600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 t="s">
        <v>1150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88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 t="s">
        <v>1152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42796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</v>
      </c>
      <c r="Q49" s="88">
        <v>0</v>
      </c>
      <c r="R49" s="88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 t="s">
        <v>1182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42391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 t="s">
        <v>1279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88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 t="s">
        <v>1285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88">
        <f t="shared" si="2"/>
        <v>24000</v>
      </c>
    </row>
    <row r="53" spans="1:18" s="20" customFormat="1" x14ac:dyDescent="0.2">
      <c r="A53" s="123" t="str">
        <f t="shared" si="1"/>
        <v>0005-OPP2.3.2.4.2.1</v>
      </c>
      <c r="B53" s="191" t="s">
        <v>13</v>
      </c>
      <c r="C53" s="191" t="s">
        <v>588</v>
      </c>
      <c r="D53" s="123" t="s">
        <v>589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23600</v>
      </c>
      <c r="Q53" s="88">
        <v>0</v>
      </c>
      <c r="R53" s="88">
        <f t="shared" si="2"/>
        <v>23600</v>
      </c>
    </row>
    <row r="54" spans="1:18" s="20" customFormat="1" x14ac:dyDescent="0.2">
      <c r="A54" s="123" t="str">
        <f t="shared" si="1"/>
        <v>0005-OPP2.3.2.7.10.1</v>
      </c>
      <c r="B54" s="191" t="s">
        <v>13</v>
      </c>
      <c r="C54" s="191" t="s">
        <v>667</v>
      </c>
      <c r="D54" s="123" t="s">
        <v>668</v>
      </c>
      <c r="E54" s="88"/>
      <c r="F54" s="88"/>
      <c r="G54" s="88"/>
      <c r="H54" s="88"/>
      <c r="I54" s="88"/>
      <c r="J54" s="88"/>
      <c r="K54" s="88">
        <v>1585</v>
      </c>
      <c r="L54" s="88"/>
      <c r="M54" s="88"/>
      <c r="N54" s="88"/>
      <c r="O54" s="88"/>
      <c r="P54" s="88"/>
      <c r="Q54" s="88">
        <v>0</v>
      </c>
      <c r="R54" s="88">
        <f t="shared" si="2"/>
        <v>1585</v>
      </c>
    </row>
    <row r="55" spans="1:18" s="20" customFormat="1" x14ac:dyDescent="0.2">
      <c r="A55" s="123" t="str">
        <f t="shared" si="1"/>
        <v>0005-OPP2.3.2.7.11.99</v>
      </c>
      <c r="B55" s="191" t="s">
        <v>13</v>
      </c>
      <c r="C55" s="191" t="s">
        <v>688</v>
      </c>
      <c r="D55" s="123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6965</v>
      </c>
      <c r="O55" s="88">
        <v>20000</v>
      </c>
      <c r="P55" s="88">
        <v>0</v>
      </c>
      <c r="Q55" s="88">
        <v>0</v>
      </c>
      <c r="R55" s="88">
        <f t="shared" si="2"/>
        <v>26965</v>
      </c>
    </row>
    <row r="56" spans="1:18" s="20" customFormat="1" x14ac:dyDescent="0.2">
      <c r="A56" s="123" t="str">
        <f t="shared" si="1"/>
        <v>0005-OPP2.3.2.7.13.98</v>
      </c>
      <c r="B56" s="191" t="s">
        <v>13</v>
      </c>
      <c r="C56" s="191" t="s">
        <v>700</v>
      </c>
      <c r="D56" s="123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577</v>
      </c>
      <c r="N56" s="88">
        <v>3000</v>
      </c>
      <c r="O56" s="88">
        <v>0</v>
      </c>
      <c r="P56" s="88">
        <v>28960</v>
      </c>
      <c r="Q56" s="88">
        <v>0</v>
      </c>
      <c r="R56" s="88">
        <f t="shared" si="2"/>
        <v>32537</v>
      </c>
    </row>
    <row r="57" spans="1:18" s="20" customFormat="1" x14ac:dyDescent="0.2">
      <c r="A57" s="123" t="str">
        <f t="shared" si="1"/>
        <v>0005-OPP2.3.2.7.14.98</v>
      </c>
      <c r="B57" s="191" t="s">
        <v>13</v>
      </c>
      <c r="C57" s="191" t="s">
        <v>706</v>
      </c>
      <c r="D57" s="123" t="s">
        <v>707</v>
      </c>
      <c r="E57" s="88">
        <v>0</v>
      </c>
      <c r="F57" s="88">
        <v>0</v>
      </c>
      <c r="G57" s="88">
        <v>0</v>
      </c>
      <c r="H57" s="88">
        <v>0</v>
      </c>
      <c r="I57" s="88">
        <v>29000</v>
      </c>
      <c r="J57" s="88">
        <v>0</v>
      </c>
      <c r="K57" s="88">
        <v>0</v>
      </c>
      <c r="L57" s="88">
        <v>7500</v>
      </c>
      <c r="M57" s="88">
        <v>14169</v>
      </c>
      <c r="N57" s="88">
        <v>306</v>
      </c>
      <c r="O57" s="88">
        <v>15600</v>
      </c>
      <c r="P57" s="88">
        <v>0</v>
      </c>
      <c r="Q57" s="88">
        <v>0</v>
      </c>
      <c r="R57" s="88">
        <f t="shared" si="2"/>
        <v>66575</v>
      </c>
    </row>
    <row r="58" spans="1:18" s="20" customFormat="1" x14ac:dyDescent="0.2">
      <c r="A58" s="123" t="str">
        <f t="shared" si="1"/>
        <v>0005-OPP2.3.2.7.5.2</v>
      </c>
      <c r="B58" s="192" t="s">
        <v>13</v>
      </c>
      <c r="C58" s="191" t="s">
        <v>738</v>
      </c>
      <c r="D58" s="123" t="s">
        <v>739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14781</v>
      </c>
      <c r="O58" s="88">
        <v>0</v>
      </c>
      <c r="P58" s="88">
        <v>0</v>
      </c>
      <c r="Q58" s="88">
        <v>0</v>
      </c>
      <c r="R58" s="88">
        <f t="shared" si="2"/>
        <v>14781</v>
      </c>
    </row>
    <row r="59" spans="1:18" s="20" customFormat="1" x14ac:dyDescent="0.2">
      <c r="A59" s="123" t="str">
        <f t="shared" si="1"/>
        <v>0005-OPP2.3.2.9.1.1</v>
      </c>
      <c r="B59" s="191" t="s">
        <v>13</v>
      </c>
      <c r="C59" s="191" t="s">
        <v>774</v>
      </c>
      <c r="D59" s="123" t="s">
        <v>775</v>
      </c>
      <c r="E59" s="88">
        <v>21000</v>
      </c>
      <c r="F59" s="88">
        <v>24360</v>
      </c>
      <c r="G59" s="88">
        <v>51920</v>
      </c>
      <c r="H59" s="88">
        <v>37500</v>
      </c>
      <c r="I59" s="88">
        <v>21000</v>
      </c>
      <c r="J59" s="88">
        <v>36000</v>
      </c>
      <c r="K59" s="88">
        <v>18000</v>
      </c>
      <c r="L59" s="88">
        <v>3000</v>
      </c>
      <c r="M59" s="88">
        <v>6000</v>
      </c>
      <c r="N59" s="88">
        <v>15000</v>
      </c>
      <c r="O59" s="88">
        <v>6000</v>
      </c>
      <c r="P59" s="88">
        <v>0</v>
      </c>
      <c r="Q59" s="88">
        <v>0</v>
      </c>
      <c r="R59" s="88">
        <f t="shared" si="2"/>
        <v>239780</v>
      </c>
    </row>
    <row r="60" spans="1:18" s="20" customFormat="1" x14ac:dyDescent="0.2">
      <c r="A60" s="123" t="str">
        <f t="shared" si="1"/>
        <v>0005-OPP2.1.1.1.1.8</v>
      </c>
      <c r="B60" s="191" t="s">
        <v>13</v>
      </c>
      <c r="C60" s="191" t="s">
        <v>71</v>
      </c>
      <c r="D60" s="123" t="s">
        <v>72</v>
      </c>
      <c r="E60" s="88">
        <v>0</v>
      </c>
      <c r="F60" s="88">
        <v>0</v>
      </c>
      <c r="G60" s="88">
        <v>0</v>
      </c>
      <c r="H60" s="88">
        <v>4602.38</v>
      </c>
      <c r="I60" s="88">
        <v>13807.14</v>
      </c>
      <c r="J60" s="88">
        <v>13909.35</v>
      </c>
      <c r="K60" s="88">
        <v>13909.35</v>
      </c>
      <c r="L60" s="88">
        <v>30818.7</v>
      </c>
      <c r="M60" s="88">
        <v>30818.7</v>
      </c>
      <c r="N60" s="88">
        <v>31125.670000000002</v>
      </c>
      <c r="O60" s="88">
        <v>13909.35</v>
      </c>
      <c r="P60" s="88">
        <v>14012.36</v>
      </c>
      <c r="Q60" s="88">
        <v>0</v>
      </c>
      <c r="R60" s="88">
        <f t="shared" si="2"/>
        <v>166913</v>
      </c>
    </row>
    <row r="61" spans="1:18" s="20" customFormat="1" x14ac:dyDescent="0.2">
      <c r="A61" s="123" t="str">
        <f t="shared" si="1"/>
        <v>0005-OPP2.1.1.9.1.2</v>
      </c>
      <c r="B61" s="191" t="s">
        <v>13</v>
      </c>
      <c r="C61" s="191" t="s">
        <v>226</v>
      </c>
      <c r="D61" s="123" t="s">
        <v>227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13909.35</v>
      </c>
      <c r="L61" s="88">
        <v>0</v>
      </c>
      <c r="M61" s="88">
        <v>0</v>
      </c>
      <c r="N61" s="88">
        <v>0</v>
      </c>
      <c r="O61" s="88">
        <v>0</v>
      </c>
      <c r="P61" s="88">
        <v>13909.65</v>
      </c>
      <c r="Q61" s="88">
        <v>0</v>
      </c>
      <c r="R61" s="88">
        <f t="shared" si="2"/>
        <v>27819</v>
      </c>
    </row>
    <row r="62" spans="1:18" s="20" customFormat="1" x14ac:dyDescent="0.2">
      <c r="A62" s="123" t="str">
        <f t="shared" si="1"/>
        <v>0005-OPP2.1.3.1.1.13</v>
      </c>
      <c r="B62" s="191" t="s">
        <v>13</v>
      </c>
      <c r="C62" s="191" t="s">
        <v>272</v>
      </c>
      <c r="D62" s="123" t="s">
        <v>273</v>
      </c>
      <c r="E62" s="88">
        <v>0</v>
      </c>
      <c r="F62" s="88">
        <v>0</v>
      </c>
      <c r="G62" s="88">
        <v>0</v>
      </c>
      <c r="H62" s="88">
        <v>414.21</v>
      </c>
      <c r="I62" s="88">
        <v>1242.6400000000001</v>
      </c>
      <c r="J62" s="88">
        <v>1251.8399999999999</v>
      </c>
      <c r="K62" s="88">
        <v>1251.8399999999999</v>
      </c>
      <c r="L62" s="88">
        <v>2803.68</v>
      </c>
      <c r="M62" s="88">
        <v>2803.68</v>
      </c>
      <c r="N62" s="88">
        <v>2742.23</v>
      </c>
      <c r="O62" s="88">
        <v>1251.8399999999999</v>
      </c>
      <c r="P62" s="88">
        <v>1261.04</v>
      </c>
      <c r="Q62" s="88">
        <v>0</v>
      </c>
      <c r="R62" s="88">
        <f t="shared" si="2"/>
        <v>15023</v>
      </c>
    </row>
    <row r="63" spans="1:18" s="20" customFormat="1" x14ac:dyDescent="0.2">
      <c r="A63" s="123" t="str">
        <f t="shared" si="1"/>
        <v>0005-OPP2.1.4.1.1.1</v>
      </c>
      <c r="B63" s="191" t="s">
        <v>13</v>
      </c>
      <c r="C63" s="191" t="s">
        <v>288</v>
      </c>
      <c r="D63" s="123" t="s">
        <v>289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6954.68</v>
      </c>
      <c r="M63" s="88">
        <v>0</v>
      </c>
      <c r="N63" s="88">
        <v>0</v>
      </c>
      <c r="O63" s="88">
        <v>0</v>
      </c>
      <c r="P63" s="88">
        <v>6954.32</v>
      </c>
      <c r="Q63" s="88">
        <v>0</v>
      </c>
      <c r="R63" s="88">
        <f t="shared" si="2"/>
        <v>13909</v>
      </c>
    </row>
    <row r="64" spans="1:18" s="20" customFormat="1" x14ac:dyDescent="0.2">
      <c r="A64" s="123" t="str">
        <f t="shared" si="1"/>
        <v>0005-OPP2.1.1.13.1.2</v>
      </c>
      <c r="B64" s="191" t="s">
        <v>13</v>
      </c>
      <c r="C64" s="191" t="s">
        <v>120</v>
      </c>
      <c r="D64" s="123" t="s">
        <v>121</v>
      </c>
      <c r="E64" s="88">
        <v>19329.75</v>
      </c>
      <c r="F64" s="88">
        <v>19318.79</v>
      </c>
      <c r="G64" s="88">
        <v>19200</v>
      </c>
      <c r="H64" s="88">
        <v>19200</v>
      </c>
      <c r="I64" s="88">
        <v>129.2800000000002</v>
      </c>
      <c r="J64" s="88">
        <v>4200</v>
      </c>
      <c r="K64" s="88">
        <v>34992.57</v>
      </c>
      <c r="L64" s="88">
        <v>34992.57</v>
      </c>
      <c r="M64" s="88">
        <v>34992.57</v>
      </c>
      <c r="N64" s="88">
        <v>34992.57</v>
      </c>
      <c r="O64" s="88">
        <v>34992.57</v>
      </c>
      <c r="P64" s="88">
        <v>347510.33</v>
      </c>
      <c r="Q64" s="88">
        <v>0</v>
      </c>
      <c r="R64" s="88">
        <f t="shared" si="2"/>
        <v>603851</v>
      </c>
    </row>
    <row r="65" spans="1:18" s="20" customFormat="1" x14ac:dyDescent="0.2">
      <c r="A65" s="123" t="str">
        <f t="shared" si="1"/>
        <v>0005-OPP2.1.3.1.1.15</v>
      </c>
      <c r="B65" s="191" t="s">
        <v>13</v>
      </c>
      <c r="C65" s="191" t="s">
        <v>276</v>
      </c>
      <c r="D65" s="123" t="s">
        <v>277</v>
      </c>
      <c r="E65" s="88">
        <v>2816.8399999999997</v>
      </c>
      <c r="F65" s="88">
        <v>2816.8399999999997</v>
      </c>
      <c r="G65" s="88">
        <v>2816.8399999999997</v>
      </c>
      <c r="H65" s="88">
        <v>2816.8399999999997</v>
      </c>
      <c r="I65" s="88">
        <v>3221.0299999999997</v>
      </c>
      <c r="J65" s="88">
        <v>2816.8399999999997</v>
      </c>
      <c r="K65" s="88">
        <v>4333.6000000000004</v>
      </c>
      <c r="L65" s="88">
        <v>3466.8799999999992</v>
      </c>
      <c r="M65" s="88">
        <v>3466.8799999999992</v>
      </c>
      <c r="N65" s="88">
        <v>3466.8799999999992</v>
      </c>
      <c r="O65" s="88">
        <v>3466.8799999999992</v>
      </c>
      <c r="P65" s="88">
        <v>8696.6500000000051</v>
      </c>
      <c r="Q65" s="88">
        <v>0</v>
      </c>
      <c r="R65" s="88">
        <f t="shared" si="2"/>
        <v>44203</v>
      </c>
    </row>
    <row r="66" spans="1:18" s="20" customFormat="1" x14ac:dyDescent="0.2">
      <c r="A66" s="123" t="str">
        <f t="shared" si="1"/>
        <v>0005-OPP2.1.1.9.1.4</v>
      </c>
      <c r="B66" s="191" t="s">
        <v>13</v>
      </c>
      <c r="C66" s="191" t="s">
        <v>230</v>
      </c>
      <c r="D66" s="123" t="s">
        <v>231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4800</v>
      </c>
      <c r="L66" s="88">
        <v>0</v>
      </c>
      <c r="M66" s="88">
        <v>0</v>
      </c>
      <c r="N66" s="88">
        <v>0</v>
      </c>
      <c r="O66" s="88">
        <v>0</v>
      </c>
      <c r="P66" s="88">
        <v>5400</v>
      </c>
      <c r="Q66" s="88">
        <v>0</v>
      </c>
      <c r="R66" s="88">
        <f t="shared" si="2"/>
        <v>10200</v>
      </c>
    </row>
    <row r="67" spans="1:18" s="20" customFormat="1" x14ac:dyDescent="0.2">
      <c r="A67" s="123" t="str">
        <f t="shared" si="1"/>
        <v>0005-OPP2.1.1.13.1.1</v>
      </c>
      <c r="B67" s="191" t="s">
        <v>13</v>
      </c>
      <c r="C67" s="191" t="s">
        <v>115</v>
      </c>
      <c r="D67" s="123" t="s">
        <v>116</v>
      </c>
      <c r="E67" s="88">
        <v>91492.130000000019</v>
      </c>
      <c r="F67" s="88">
        <v>91755.890000000014</v>
      </c>
      <c r="G67" s="88">
        <v>91767.17</v>
      </c>
      <c r="H67" s="88">
        <v>91906.090000000011</v>
      </c>
      <c r="I67" s="88">
        <v>98170.280000000013</v>
      </c>
      <c r="J67" s="88">
        <v>98170.280000000013</v>
      </c>
      <c r="K67" s="88">
        <v>123286.87000000001</v>
      </c>
      <c r="L67" s="88">
        <v>98170.280000000013</v>
      </c>
      <c r="M67" s="88">
        <v>98170.280000000013</v>
      </c>
      <c r="N67" s="88">
        <v>98170.280000000013</v>
      </c>
      <c r="O67" s="88">
        <v>98170.280000000013</v>
      </c>
      <c r="P67" s="88">
        <v>98814.170000000013</v>
      </c>
      <c r="Q67" s="88">
        <v>0</v>
      </c>
      <c r="R67" s="88">
        <f t="shared" si="2"/>
        <v>1178044</v>
      </c>
    </row>
    <row r="68" spans="1:18" s="20" customFormat="1" x14ac:dyDescent="0.2">
      <c r="A68" s="123" t="str">
        <f t="shared" si="1"/>
        <v>0005-OPP2.1.4.1.1.7</v>
      </c>
      <c r="B68" s="191" t="s">
        <v>13</v>
      </c>
      <c r="C68" s="191" t="s">
        <v>302</v>
      </c>
      <c r="D68" s="123" t="s">
        <v>303</v>
      </c>
      <c r="E68" s="88"/>
      <c r="F68" s="88"/>
      <c r="G68" s="88"/>
      <c r="H68" s="88"/>
      <c r="I68" s="88">
        <v>4945.04</v>
      </c>
      <c r="J68" s="88"/>
      <c r="K68" s="88"/>
      <c r="L68" s="88"/>
      <c r="M68" s="88"/>
      <c r="N68" s="88"/>
      <c r="O68" s="88"/>
      <c r="P68" s="88">
        <v>0.96</v>
      </c>
      <c r="Q68" s="88">
        <v>0</v>
      </c>
      <c r="R68" s="88">
        <f t="shared" si="2"/>
        <v>4946</v>
      </c>
    </row>
    <row r="69" spans="1:18" s="20" customFormat="1" x14ac:dyDescent="0.2">
      <c r="A69" s="123" t="str">
        <f t="shared" si="1"/>
        <v>0006-JEFATURA2.3.2.1.2.1</v>
      </c>
      <c r="B69" s="192" t="s">
        <v>14</v>
      </c>
      <c r="C69" s="191" t="s">
        <v>541</v>
      </c>
      <c r="D69" s="123" t="s">
        <v>542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12000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f t="shared" si="2"/>
        <v>12000</v>
      </c>
    </row>
    <row r="70" spans="1:18" s="20" customFormat="1" x14ac:dyDescent="0.2">
      <c r="A70" s="123" t="str">
        <f t="shared" si="1"/>
        <v>0006-JEFATURA2.3.2.1.2.2</v>
      </c>
      <c r="B70" s="191" t="s">
        <v>14</v>
      </c>
      <c r="C70" s="191" t="s">
        <v>543</v>
      </c>
      <c r="D70" s="123" t="s">
        <v>544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8000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f t="shared" si="2"/>
        <v>8000</v>
      </c>
    </row>
    <row r="71" spans="1:18" s="20" customFormat="1" x14ac:dyDescent="0.2">
      <c r="A71" s="123" t="str">
        <f t="shared" ref="A71:A134" si="3">+CONCATENATE(B71,C71)</f>
        <v>0006-JEFATURA2.3.2.9.1.1</v>
      </c>
      <c r="B71" s="191" t="s">
        <v>14</v>
      </c>
      <c r="C71" s="191" t="s">
        <v>774</v>
      </c>
      <c r="D71" s="123" t="s">
        <v>775</v>
      </c>
      <c r="E71" s="88">
        <v>5000</v>
      </c>
      <c r="F71" s="88">
        <v>5000</v>
      </c>
      <c r="G71" s="88">
        <v>5000</v>
      </c>
      <c r="H71" s="88">
        <v>0</v>
      </c>
      <c r="I71" s="88">
        <v>10000</v>
      </c>
      <c r="J71" s="88">
        <v>5000</v>
      </c>
      <c r="K71" s="88">
        <v>5000</v>
      </c>
      <c r="L71" s="88">
        <v>5000</v>
      </c>
      <c r="M71" s="88">
        <v>0</v>
      </c>
      <c r="N71" s="88">
        <v>0</v>
      </c>
      <c r="O71" s="88">
        <v>10000</v>
      </c>
      <c r="P71" s="88">
        <v>14000</v>
      </c>
      <c r="Q71" s="88">
        <v>0</v>
      </c>
      <c r="R71" s="88">
        <f t="shared" ref="R71:R134" si="4">+SUM(E71:Q71)</f>
        <v>64000</v>
      </c>
    </row>
    <row r="72" spans="1:18" s="20" customFormat="1" x14ac:dyDescent="0.2">
      <c r="A72" s="123" t="str">
        <f t="shared" si="3"/>
        <v>0006-JEFATURA2.1.1.1.1.8</v>
      </c>
      <c r="B72" s="191" t="s">
        <v>14</v>
      </c>
      <c r="C72" s="191" t="s">
        <v>71</v>
      </c>
      <c r="D72" s="123" t="s">
        <v>72</v>
      </c>
      <c r="E72" s="88">
        <v>0</v>
      </c>
      <c r="F72" s="88">
        <v>0</v>
      </c>
      <c r="G72" s="88">
        <v>0</v>
      </c>
      <c r="H72" s="88">
        <v>5200.01</v>
      </c>
      <c r="I72" s="88">
        <v>15600</v>
      </c>
      <c r="J72" s="88">
        <v>15600</v>
      </c>
      <c r="K72" s="88">
        <v>15600</v>
      </c>
      <c r="L72" s="88">
        <v>15600</v>
      </c>
      <c r="M72" s="88">
        <v>15600</v>
      </c>
      <c r="N72" s="88">
        <v>15600</v>
      </c>
      <c r="O72" s="88">
        <v>15600</v>
      </c>
      <c r="P72" s="88">
        <v>72799.989999999991</v>
      </c>
      <c r="Q72" s="88">
        <v>0</v>
      </c>
      <c r="R72" s="88">
        <f t="shared" si="4"/>
        <v>187200</v>
      </c>
    </row>
    <row r="73" spans="1:18" s="20" customFormat="1" x14ac:dyDescent="0.2">
      <c r="A73" s="123" t="str">
        <f t="shared" si="3"/>
        <v>0006-JEFATURA2.1.1.9.1.2</v>
      </c>
      <c r="B73" s="191" t="s">
        <v>14</v>
      </c>
      <c r="C73" s="191" t="s">
        <v>226</v>
      </c>
      <c r="D73" s="123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15600</v>
      </c>
      <c r="L73" s="88">
        <v>0</v>
      </c>
      <c r="M73" s="88">
        <v>0</v>
      </c>
      <c r="N73" s="88">
        <v>0</v>
      </c>
      <c r="O73" s="88">
        <v>0</v>
      </c>
      <c r="P73" s="88">
        <v>31600</v>
      </c>
      <c r="Q73" s="88">
        <v>0</v>
      </c>
      <c r="R73" s="88">
        <f t="shared" si="4"/>
        <v>47200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 t="s">
        <v>273</v>
      </c>
      <c r="E74" s="88">
        <v>0</v>
      </c>
      <c r="F74" s="88">
        <v>0</v>
      </c>
      <c r="G74" s="88">
        <v>0</v>
      </c>
      <c r="H74" s="88">
        <v>468</v>
      </c>
      <c r="I74" s="88">
        <v>1404</v>
      </c>
      <c r="J74" s="88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88">
        <f t="shared" si="4"/>
        <v>16848</v>
      </c>
    </row>
    <row r="75" spans="1:18" s="20" customFormat="1" x14ac:dyDescent="0.2">
      <c r="A75" s="123" t="str">
        <f t="shared" si="3"/>
        <v>0006-JEFATURA2.1.4.1.1.1</v>
      </c>
      <c r="B75" s="191" t="s">
        <v>14</v>
      </c>
      <c r="C75" s="191" t="s">
        <v>288</v>
      </c>
      <c r="D75" s="123" t="s">
        <v>289</v>
      </c>
      <c r="E75" s="88">
        <v>0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N75" s="88">
        <v>0</v>
      </c>
      <c r="O75" s="88">
        <v>7800</v>
      </c>
      <c r="P75" s="88">
        <v>7800</v>
      </c>
      <c r="Q75" s="88">
        <v>0</v>
      </c>
      <c r="R75" s="88">
        <f t="shared" si="4"/>
        <v>15600</v>
      </c>
    </row>
    <row r="76" spans="1:18" s="20" customFormat="1" x14ac:dyDescent="0.2">
      <c r="A76" s="123" t="str">
        <f t="shared" si="3"/>
        <v>0006-JEFATURA2.1.1.13.1.2</v>
      </c>
      <c r="B76" s="191" t="s">
        <v>14</v>
      </c>
      <c r="C76" s="191" t="s">
        <v>120</v>
      </c>
      <c r="D76" s="123" t="s">
        <v>121</v>
      </c>
      <c r="E76" s="88">
        <v>17836.189999999999</v>
      </c>
      <c r="F76" s="88">
        <v>17829.7</v>
      </c>
      <c r="G76" s="88">
        <v>17850</v>
      </c>
      <c r="H76" s="88">
        <v>17850</v>
      </c>
      <c r="I76" s="88">
        <v>-130.63000000000011</v>
      </c>
      <c r="J76" s="88">
        <v>3764.19</v>
      </c>
      <c r="K76" s="88">
        <v>3764.19</v>
      </c>
      <c r="L76" s="88">
        <v>3764.19</v>
      </c>
      <c r="M76" s="88">
        <v>3764.19</v>
      </c>
      <c r="N76" s="88">
        <v>3764.19</v>
      </c>
      <c r="O76" s="88">
        <v>3764.19</v>
      </c>
      <c r="P76" s="88">
        <v>304490.59999999998</v>
      </c>
      <c r="Q76" s="88">
        <v>0</v>
      </c>
      <c r="R76" s="88">
        <f t="shared" si="4"/>
        <v>398311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88">
        <v>650.04</v>
      </c>
      <c r="F77" s="88">
        <v>650.04</v>
      </c>
      <c r="G77" s="88">
        <v>650.04</v>
      </c>
      <c r="H77" s="88">
        <v>650.04</v>
      </c>
      <c r="I77" s="88">
        <v>433.36</v>
      </c>
      <c r="J77" s="88">
        <v>433.36</v>
      </c>
      <c r="K77" s="88">
        <v>433.36</v>
      </c>
      <c r="L77" s="88">
        <v>433.36</v>
      </c>
      <c r="M77" s="88">
        <v>433.36</v>
      </c>
      <c r="N77" s="88">
        <v>433.36</v>
      </c>
      <c r="O77" s="88">
        <v>433.36</v>
      </c>
      <c r="P77" s="88">
        <v>4670.32</v>
      </c>
      <c r="Q77" s="88">
        <v>0</v>
      </c>
      <c r="R77" s="88">
        <f t="shared" si="4"/>
        <v>10304</v>
      </c>
    </row>
    <row r="78" spans="1:18" s="20" customFormat="1" x14ac:dyDescent="0.2">
      <c r="A78" s="123" t="str">
        <f t="shared" si="3"/>
        <v>0006-JEFATURA2.1.1.9.1.4</v>
      </c>
      <c r="B78" s="191" t="s">
        <v>14</v>
      </c>
      <c r="C78" s="191" t="s">
        <v>230</v>
      </c>
      <c r="D78" s="123" t="s">
        <v>231</v>
      </c>
      <c r="E78" s="88">
        <v>0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600</v>
      </c>
      <c r="L78" s="88">
        <v>0</v>
      </c>
      <c r="M78" s="88">
        <v>0</v>
      </c>
      <c r="N78" s="88">
        <v>0</v>
      </c>
      <c r="O78" s="88">
        <v>0</v>
      </c>
      <c r="P78" s="88">
        <v>1800</v>
      </c>
      <c r="Q78" s="88">
        <v>0</v>
      </c>
      <c r="R78" s="88">
        <f t="shared" si="4"/>
        <v>2400</v>
      </c>
    </row>
    <row r="79" spans="1:18" s="20" customFormat="1" x14ac:dyDescent="0.2">
      <c r="A79" s="123" t="str">
        <f t="shared" si="3"/>
        <v>0006-JEFATURA2.1.1.13.1.1</v>
      </c>
      <c r="B79" s="192" t="s">
        <v>14</v>
      </c>
      <c r="C79" s="191" t="s">
        <v>115</v>
      </c>
      <c r="D79" s="123" t="s">
        <v>116</v>
      </c>
      <c r="E79" s="88">
        <v>5264.19</v>
      </c>
      <c r="F79" s="88">
        <v>5264.19</v>
      </c>
      <c r="G79" s="88">
        <v>5264.19</v>
      </c>
      <c r="H79" s="88">
        <v>5264.19</v>
      </c>
      <c r="I79" s="88">
        <v>5264.19</v>
      </c>
      <c r="J79" s="88">
        <v>5264.19</v>
      </c>
      <c r="K79" s="88">
        <v>5264.19</v>
      </c>
      <c r="L79" s="88">
        <v>5264.19</v>
      </c>
      <c r="M79" s="88">
        <v>5264.19</v>
      </c>
      <c r="N79" s="88">
        <v>5264.19</v>
      </c>
      <c r="O79" s="88">
        <v>5264.19</v>
      </c>
      <c r="P79" s="88">
        <v>5264.91</v>
      </c>
      <c r="Q79" s="88">
        <v>0</v>
      </c>
      <c r="R79" s="88">
        <f t="shared" si="4"/>
        <v>63171</v>
      </c>
    </row>
    <row r="80" spans="1:18" s="20" customFormat="1" x14ac:dyDescent="0.2">
      <c r="A80" s="123" t="str">
        <f t="shared" si="3"/>
        <v>0007-GG2.3.2.7.5.2</v>
      </c>
      <c r="B80" s="191" t="s">
        <v>15</v>
      </c>
      <c r="C80" s="191" t="s">
        <v>738</v>
      </c>
      <c r="D80" s="123" t="s">
        <v>739</v>
      </c>
      <c r="E80" s="88">
        <v>0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1130</v>
      </c>
      <c r="L80" s="88">
        <v>8475</v>
      </c>
      <c r="M80" s="88">
        <v>1130</v>
      </c>
      <c r="N80" s="88">
        <v>1130</v>
      </c>
      <c r="O80" s="88">
        <v>1130</v>
      </c>
      <c r="P80" s="88">
        <v>1695</v>
      </c>
      <c r="Q80" s="88">
        <v>0</v>
      </c>
      <c r="R80" s="88">
        <f t="shared" si="4"/>
        <v>14690</v>
      </c>
    </row>
    <row r="81" spans="1:18" s="20" customFormat="1" x14ac:dyDescent="0.2">
      <c r="A81" s="123" t="str">
        <f t="shared" si="3"/>
        <v>0007-GG2.3.2.7.5.8</v>
      </c>
      <c r="B81" s="191" t="s">
        <v>15</v>
      </c>
      <c r="C81" s="191" t="s">
        <v>748</v>
      </c>
      <c r="D81" s="123" t="s">
        <v>749</v>
      </c>
      <c r="E81" s="88">
        <v>0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890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f t="shared" si="4"/>
        <v>890</v>
      </c>
    </row>
    <row r="82" spans="1:18" s="20" customFormat="1" x14ac:dyDescent="0.2">
      <c r="A82" s="123" t="str">
        <f t="shared" si="3"/>
        <v>0007-GG2.3.2.9.1.1</v>
      </c>
      <c r="B82" s="191" t="s">
        <v>15</v>
      </c>
      <c r="C82" s="191" t="s">
        <v>774</v>
      </c>
      <c r="D82" s="123" t="s">
        <v>775</v>
      </c>
      <c r="E82" s="88">
        <v>14000</v>
      </c>
      <c r="F82" s="88">
        <v>9000</v>
      </c>
      <c r="G82" s="88">
        <v>41000</v>
      </c>
      <c r="H82" s="88">
        <v>27500</v>
      </c>
      <c r="I82" s="88">
        <v>27500</v>
      </c>
      <c r="J82" s="88">
        <v>14000</v>
      </c>
      <c r="K82" s="88">
        <v>14000</v>
      </c>
      <c r="L82" s="88">
        <v>5420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f t="shared" si="4"/>
        <v>152420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88">
        <v>20785.71</v>
      </c>
      <c r="F83" s="88">
        <v>20785.71</v>
      </c>
      <c r="G83" s="88">
        <v>20785.71</v>
      </c>
      <c r="H83" s="88">
        <v>6928.57</v>
      </c>
      <c r="I83" s="88">
        <v>0</v>
      </c>
      <c r="J83" s="88">
        <v>0</v>
      </c>
      <c r="K83" s="88">
        <v>20785.71</v>
      </c>
      <c r="L83" s="88">
        <v>20785.71</v>
      </c>
      <c r="M83" s="88">
        <v>20785.71</v>
      </c>
      <c r="N83" s="88">
        <v>20785.71</v>
      </c>
      <c r="O83" s="88">
        <v>20785.71</v>
      </c>
      <c r="P83" s="88">
        <v>76214.75</v>
      </c>
      <c r="Q83" s="88">
        <v>0</v>
      </c>
      <c r="R83" s="88">
        <f t="shared" si="4"/>
        <v>249428.99999999997</v>
      </c>
    </row>
    <row r="84" spans="1:18" s="20" customFormat="1" x14ac:dyDescent="0.2">
      <c r="A84" s="123" t="str">
        <f t="shared" si="3"/>
        <v>0007-GG2.1.1.9.1.2</v>
      </c>
      <c r="B84" s="191" t="s">
        <v>15</v>
      </c>
      <c r="C84" s="191" t="s">
        <v>226</v>
      </c>
      <c r="D84" s="123" t="s">
        <v>227</v>
      </c>
      <c r="E84" s="88">
        <v>0</v>
      </c>
      <c r="F84" s="88">
        <v>0</v>
      </c>
      <c r="G84" s="88">
        <v>0</v>
      </c>
      <c r="H84" s="88">
        <v>10392.86</v>
      </c>
      <c r="I84" s="88">
        <v>0</v>
      </c>
      <c r="J84" s="88">
        <v>0</v>
      </c>
      <c r="K84" s="88"/>
      <c r="L84" s="88">
        <v>0</v>
      </c>
      <c r="M84" s="88">
        <v>0</v>
      </c>
      <c r="N84" s="88">
        <v>0</v>
      </c>
      <c r="O84" s="88">
        <v>0</v>
      </c>
      <c r="P84" s="88">
        <v>31179.14</v>
      </c>
      <c r="Q84" s="88">
        <v>0</v>
      </c>
      <c r="R84" s="88">
        <f t="shared" si="4"/>
        <v>41572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 t="s">
        <v>273</v>
      </c>
      <c r="E85" s="88">
        <v>1870.71</v>
      </c>
      <c r="F85" s="88">
        <v>1870.71</v>
      </c>
      <c r="G85" s="88">
        <v>1870.71</v>
      </c>
      <c r="H85" s="88">
        <v>1538.14</v>
      </c>
      <c r="I85" s="88">
        <v>0</v>
      </c>
      <c r="J85" s="88">
        <v>0</v>
      </c>
      <c r="K85" s="88">
        <v>1870.71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5945.18</v>
      </c>
      <c r="Q85" s="88">
        <v>0</v>
      </c>
      <c r="R85" s="88">
        <f t="shared" si="4"/>
        <v>22448.999999999996</v>
      </c>
    </row>
    <row r="86" spans="1:18" s="20" customFormat="1" x14ac:dyDescent="0.2">
      <c r="A86" s="123" t="str">
        <f t="shared" si="3"/>
        <v>0007-GG2.1.4.1.1.6</v>
      </c>
      <c r="B86" s="191" t="s">
        <v>15</v>
      </c>
      <c r="C86" s="191" t="s">
        <v>300</v>
      </c>
      <c r="D86" s="123" t="s">
        <v>301</v>
      </c>
      <c r="E86" s="88">
        <v>0</v>
      </c>
      <c r="F86" s="88">
        <v>0</v>
      </c>
      <c r="G86" s="88">
        <v>0</v>
      </c>
      <c r="H86" s="88">
        <v>10161.94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58.06</v>
      </c>
      <c r="Q86" s="88">
        <v>0</v>
      </c>
      <c r="R86" s="88">
        <f t="shared" si="4"/>
        <v>10220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 t="s">
        <v>289</v>
      </c>
      <c r="E87" s="88">
        <v>0</v>
      </c>
      <c r="F87" s="88">
        <v>0</v>
      </c>
      <c r="G87" s="88">
        <v>0</v>
      </c>
      <c r="H87" s="88">
        <v>8399.9699999999993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88">
        <f t="shared" si="4"/>
        <v>20786</v>
      </c>
    </row>
    <row r="88" spans="1:18" s="20" customFormat="1" x14ac:dyDescent="0.2">
      <c r="A88" s="123" t="str">
        <f t="shared" si="3"/>
        <v>0007-GG2.1.1.13.1.2</v>
      </c>
      <c r="B88" s="191" t="s">
        <v>15</v>
      </c>
      <c r="C88" s="191" t="s">
        <v>120</v>
      </c>
      <c r="D88" s="123" t="s">
        <v>121</v>
      </c>
      <c r="E88" s="88">
        <v>0</v>
      </c>
      <c r="F88" s="88">
        <v>0</v>
      </c>
      <c r="G88" s="88">
        <v>0</v>
      </c>
      <c r="H88" s="88">
        <v>0</v>
      </c>
      <c r="I88" s="88">
        <v>5133.33</v>
      </c>
      <c r="J88" s="88">
        <v>0</v>
      </c>
      <c r="K88" s="88">
        <v>0</v>
      </c>
      <c r="L88" s="88">
        <v>0</v>
      </c>
      <c r="M88" s="88">
        <v>14264.19</v>
      </c>
      <c r="N88" s="88">
        <v>14264.19</v>
      </c>
      <c r="O88" s="88">
        <v>14264.19</v>
      </c>
      <c r="P88" s="88">
        <v>144032.1</v>
      </c>
      <c r="Q88" s="88">
        <v>0</v>
      </c>
      <c r="R88" s="88">
        <f t="shared" si="4"/>
        <v>191958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88">
        <v>866.72</v>
      </c>
      <c r="F89" s="88">
        <v>866.72</v>
      </c>
      <c r="G89" s="88">
        <v>866.72</v>
      </c>
      <c r="H89" s="88">
        <v>866.72</v>
      </c>
      <c r="I89" s="88">
        <v>1083.4000000000001</v>
      </c>
      <c r="J89" s="88">
        <v>866.72</v>
      </c>
      <c r="K89" s="88">
        <v>866.72</v>
      </c>
      <c r="L89" s="88">
        <v>866.72</v>
      </c>
      <c r="M89" s="88">
        <v>1083.4000000000001</v>
      </c>
      <c r="N89" s="88">
        <v>1083.4000000000001</v>
      </c>
      <c r="O89" s="88">
        <v>1083.4000000000001</v>
      </c>
      <c r="P89" s="88">
        <v>2601.3599999999997</v>
      </c>
      <c r="Q89" s="88">
        <v>0</v>
      </c>
      <c r="R89" s="88">
        <f t="shared" si="4"/>
        <v>13002</v>
      </c>
    </row>
    <row r="90" spans="1:18" s="20" customFormat="1" x14ac:dyDescent="0.2">
      <c r="A90" s="123" t="str">
        <f t="shared" si="3"/>
        <v>0007-GG2.1.1.9.1.4</v>
      </c>
      <c r="B90" s="191" t="s">
        <v>15</v>
      </c>
      <c r="C90" s="191" t="s">
        <v>230</v>
      </c>
      <c r="D90" s="123" t="s">
        <v>231</v>
      </c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1200</v>
      </c>
      <c r="L90" s="88">
        <v>0</v>
      </c>
      <c r="M90" s="88">
        <v>0</v>
      </c>
      <c r="N90" s="88">
        <v>0</v>
      </c>
      <c r="O90" s="88">
        <v>0</v>
      </c>
      <c r="P90" s="88">
        <v>1800</v>
      </c>
      <c r="Q90" s="88">
        <v>0</v>
      </c>
      <c r="R90" s="88">
        <f t="shared" si="4"/>
        <v>3000</v>
      </c>
    </row>
    <row r="91" spans="1:18" s="20" customFormat="1" x14ac:dyDescent="0.2">
      <c r="A91" s="123" t="str">
        <f t="shared" si="3"/>
        <v>0007-GG2.1.1.13.1.1</v>
      </c>
      <c r="B91" s="191" t="s">
        <v>15</v>
      </c>
      <c r="C91" s="191" t="s">
        <v>115</v>
      </c>
      <c r="D91" s="123" t="s">
        <v>116</v>
      </c>
      <c r="E91" s="88">
        <v>45027.33</v>
      </c>
      <c r="F91" s="88">
        <v>45002.570000000007</v>
      </c>
      <c r="G91" s="88">
        <v>45017.380000000005</v>
      </c>
      <c r="H91" s="88">
        <v>45056.76</v>
      </c>
      <c r="I91" s="88">
        <v>45056.76</v>
      </c>
      <c r="J91" s="88">
        <v>45056.76</v>
      </c>
      <c r="K91" s="88">
        <v>45056.76</v>
      </c>
      <c r="L91" s="88">
        <v>45056.76</v>
      </c>
      <c r="M91" s="88">
        <v>45056.76</v>
      </c>
      <c r="N91" s="88">
        <v>45056.76</v>
      </c>
      <c r="O91" s="88">
        <v>45056.76</v>
      </c>
      <c r="P91" s="88">
        <v>45180.639999999999</v>
      </c>
      <c r="Q91" s="88">
        <v>0</v>
      </c>
      <c r="R91" s="88">
        <f t="shared" si="4"/>
        <v>540682.00000000012</v>
      </c>
    </row>
    <row r="92" spans="1:18" s="20" customFormat="1" x14ac:dyDescent="0.2">
      <c r="A92" s="123" t="str">
        <f t="shared" si="3"/>
        <v>0008-OAUGD2.3.1.2.1.1</v>
      </c>
      <c r="B92" s="191" t="s">
        <v>16</v>
      </c>
      <c r="C92" s="191" t="s">
        <v>433</v>
      </c>
      <c r="D92" s="123" t="s">
        <v>434</v>
      </c>
      <c r="E92" s="88">
        <v>0</v>
      </c>
      <c r="F92" s="88">
        <v>0</v>
      </c>
      <c r="G92" s="88">
        <v>316</v>
      </c>
      <c r="H92" s="88">
        <v>0</v>
      </c>
      <c r="I92" s="88">
        <v>0</v>
      </c>
      <c r="J92" s="88">
        <v>0</v>
      </c>
      <c r="K92" s="88">
        <v>2013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f t="shared" si="4"/>
        <v>2329</v>
      </c>
    </row>
    <row r="93" spans="1:18" s="20" customFormat="1" x14ac:dyDescent="0.2">
      <c r="A93" s="123" t="str">
        <f t="shared" si="3"/>
        <v>0008-OAUGD2.3.1.5.1.2</v>
      </c>
      <c r="B93" s="191" t="s">
        <v>16</v>
      </c>
      <c r="C93" s="191" t="s">
        <v>464</v>
      </c>
      <c r="D93" s="123" t="s">
        <v>465</v>
      </c>
      <c r="E93" s="88">
        <v>0</v>
      </c>
      <c r="F93" s="88">
        <v>0</v>
      </c>
      <c r="G93" s="88">
        <v>3440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f t="shared" si="4"/>
        <v>3440</v>
      </c>
    </row>
    <row r="94" spans="1:18" s="20" customFormat="1" x14ac:dyDescent="0.2">
      <c r="A94" s="123" t="str">
        <f t="shared" si="3"/>
        <v>0008-OAUGD2.3.1.6.1.2</v>
      </c>
      <c r="B94" s="191" t="s">
        <v>16</v>
      </c>
      <c r="C94" s="191" t="s">
        <v>481</v>
      </c>
      <c r="D94" s="123" t="s">
        <v>482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f t="shared" si="4"/>
        <v>0</v>
      </c>
    </row>
    <row r="95" spans="1:18" s="20" customFormat="1" x14ac:dyDescent="0.2">
      <c r="A95" s="123" t="str">
        <f t="shared" si="3"/>
        <v>0008-OAUGD2.3.1.8.2.1</v>
      </c>
      <c r="B95" s="192" t="s">
        <v>16</v>
      </c>
      <c r="C95" s="191" t="s">
        <v>503</v>
      </c>
      <c r="D95" s="123" t="s">
        <v>504</v>
      </c>
      <c r="E95" s="88">
        <v>0</v>
      </c>
      <c r="F95" s="88">
        <v>175</v>
      </c>
      <c r="G95" s="88">
        <v>185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f t="shared" si="4"/>
        <v>360</v>
      </c>
    </row>
    <row r="96" spans="1:18" s="20" customFormat="1" x14ac:dyDescent="0.2">
      <c r="A96" s="123" t="str">
        <f t="shared" si="3"/>
        <v>0008-OAUGD2.3.2.1.2.1</v>
      </c>
      <c r="B96" s="191" t="s">
        <v>16</v>
      </c>
      <c r="C96" s="191" t="s">
        <v>541</v>
      </c>
      <c r="D96" s="123" t="s">
        <v>542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f t="shared" si="4"/>
        <v>0</v>
      </c>
    </row>
    <row r="97" spans="1:18" s="20" customFormat="1" x14ac:dyDescent="0.2">
      <c r="A97" s="123" t="str">
        <f t="shared" si="3"/>
        <v>0008-OAUGD2.3.2.1.2.2</v>
      </c>
      <c r="B97" s="191" t="s">
        <v>16</v>
      </c>
      <c r="C97" s="191" t="s">
        <v>543</v>
      </c>
      <c r="D97" s="123" t="s">
        <v>544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f t="shared" si="4"/>
        <v>0</v>
      </c>
    </row>
    <row r="98" spans="1:18" s="20" customFormat="1" x14ac:dyDescent="0.2">
      <c r="A98" s="123" t="str">
        <f t="shared" si="3"/>
        <v>0008-OAUGD2.3.2.2.3.1</v>
      </c>
      <c r="B98" s="191" t="s">
        <v>16</v>
      </c>
      <c r="C98" s="191" t="s">
        <v>570</v>
      </c>
      <c r="D98" s="123" t="s">
        <v>571</v>
      </c>
      <c r="E98" s="88">
        <v>0</v>
      </c>
      <c r="F98" s="88">
        <v>0</v>
      </c>
      <c r="G98" s="88">
        <v>2310.5</v>
      </c>
      <c r="H98" s="88">
        <v>1185</v>
      </c>
      <c r="I98" s="88">
        <v>0</v>
      </c>
      <c r="J98" s="88">
        <v>1659</v>
      </c>
      <c r="K98" s="88">
        <v>127928.5</v>
      </c>
      <c r="L98" s="88">
        <v>6768</v>
      </c>
      <c r="M98" s="88">
        <v>6768</v>
      </c>
      <c r="N98" s="88">
        <v>6768</v>
      </c>
      <c r="O98" s="88">
        <v>6768</v>
      </c>
      <c r="P98" s="88">
        <v>27845</v>
      </c>
      <c r="Q98" s="88">
        <v>0</v>
      </c>
      <c r="R98" s="88">
        <f t="shared" si="4"/>
        <v>188000</v>
      </c>
    </row>
    <row r="99" spans="1:18" s="20" customFormat="1" x14ac:dyDescent="0.2">
      <c r="A99" s="123" t="str">
        <f t="shared" si="3"/>
        <v>0008-OAUGD2.3.2.4.2.1</v>
      </c>
      <c r="B99" s="191" t="s">
        <v>16</v>
      </c>
      <c r="C99" s="191" t="s">
        <v>588</v>
      </c>
      <c r="D99" s="123" t="s">
        <v>589</v>
      </c>
      <c r="E99" s="88">
        <v>0</v>
      </c>
      <c r="F99" s="88">
        <v>0</v>
      </c>
      <c r="G99" s="88">
        <v>0</v>
      </c>
      <c r="H99" s="88">
        <v>9895</v>
      </c>
      <c r="I99" s="88">
        <v>0</v>
      </c>
      <c r="J99" s="88">
        <v>0</v>
      </c>
      <c r="K99" s="88">
        <v>0</v>
      </c>
      <c r="L99" s="88">
        <v>605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f t="shared" si="4"/>
        <v>10500</v>
      </c>
    </row>
    <row r="100" spans="1:18" s="20" customFormat="1" x14ac:dyDescent="0.2">
      <c r="A100" s="123" t="str">
        <f t="shared" si="3"/>
        <v>0008-OAUGD2.3.2.5.1.99</v>
      </c>
      <c r="B100" s="191" t="s">
        <v>16</v>
      </c>
      <c r="C100" s="191" t="s">
        <v>624</v>
      </c>
      <c r="D100" s="123" t="s">
        <v>625</v>
      </c>
      <c r="E100" s="88">
        <v>0</v>
      </c>
      <c r="F100" s="88">
        <v>40356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144</v>
      </c>
      <c r="Q100" s="88">
        <v>0</v>
      </c>
      <c r="R100" s="88">
        <f t="shared" si="4"/>
        <v>40500</v>
      </c>
    </row>
    <row r="101" spans="1:18" s="20" customFormat="1" x14ac:dyDescent="0.2">
      <c r="A101" s="123" t="str">
        <f t="shared" si="3"/>
        <v>0008-OAUGD2.3.2.7.13.98</v>
      </c>
      <c r="B101" s="191" t="s">
        <v>16</v>
      </c>
      <c r="C101" s="191" t="s">
        <v>700</v>
      </c>
      <c r="D101" s="123" t="s">
        <v>701</v>
      </c>
      <c r="E101" s="88">
        <v>0</v>
      </c>
      <c r="F101" s="88">
        <v>828.29</v>
      </c>
      <c r="G101" s="88">
        <v>828.29</v>
      </c>
      <c r="H101" s="88">
        <v>828.29</v>
      </c>
      <c r="I101" s="88">
        <v>828.29</v>
      </c>
      <c r="J101" s="88">
        <v>828.29</v>
      </c>
      <c r="K101" s="88">
        <v>828.29</v>
      </c>
      <c r="L101" s="88">
        <v>37533.29</v>
      </c>
      <c r="M101" s="88">
        <v>900</v>
      </c>
      <c r="N101" s="88">
        <v>996.97</v>
      </c>
      <c r="O101" s="88">
        <v>0</v>
      </c>
      <c r="P101" s="88">
        <v>0</v>
      </c>
      <c r="Q101" s="88">
        <v>0</v>
      </c>
      <c r="R101" s="88">
        <f t="shared" si="4"/>
        <v>44400</v>
      </c>
    </row>
    <row r="102" spans="1:18" s="20" customFormat="1" x14ac:dyDescent="0.2">
      <c r="A102" s="123" t="str">
        <f t="shared" si="3"/>
        <v>0008-OAUGD2.3.2.7.14.98</v>
      </c>
      <c r="B102" s="191" t="s">
        <v>16</v>
      </c>
      <c r="C102" s="191" t="s">
        <v>706</v>
      </c>
      <c r="D102" s="123" t="s">
        <v>707</v>
      </c>
      <c r="E102" s="88">
        <v>0</v>
      </c>
      <c r="F102" s="88">
        <v>0</v>
      </c>
      <c r="G102" s="88">
        <v>0</v>
      </c>
      <c r="H102" s="88">
        <v>4500</v>
      </c>
      <c r="I102" s="88">
        <v>0</v>
      </c>
      <c r="J102" s="88">
        <v>5250</v>
      </c>
      <c r="K102" s="88">
        <v>5250</v>
      </c>
      <c r="L102" s="88">
        <v>0</v>
      </c>
      <c r="M102" s="88">
        <v>6400</v>
      </c>
      <c r="N102" s="88">
        <v>6400</v>
      </c>
      <c r="O102" s="88">
        <v>0</v>
      </c>
      <c r="P102" s="88">
        <v>0</v>
      </c>
      <c r="Q102" s="88">
        <v>0</v>
      </c>
      <c r="R102" s="88">
        <f t="shared" si="4"/>
        <v>27800</v>
      </c>
    </row>
    <row r="103" spans="1:18" s="20" customFormat="1" x14ac:dyDescent="0.2">
      <c r="A103" s="123" t="str">
        <f t="shared" si="3"/>
        <v>0008-OAUGD2.3.2.9.1.1</v>
      </c>
      <c r="B103" s="191" t="s">
        <v>16</v>
      </c>
      <c r="C103" s="191" t="s">
        <v>774</v>
      </c>
      <c r="D103" s="123" t="s">
        <v>775</v>
      </c>
      <c r="E103" s="88">
        <v>0</v>
      </c>
      <c r="F103" s="88">
        <v>0</v>
      </c>
      <c r="G103" s="88">
        <v>6000</v>
      </c>
      <c r="H103" s="88">
        <v>9500</v>
      </c>
      <c r="I103" s="88">
        <v>13000</v>
      </c>
      <c r="J103" s="88">
        <v>6000</v>
      </c>
      <c r="K103" s="88">
        <v>9500</v>
      </c>
      <c r="L103" s="88">
        <v>9500</v>
      </c>
      <c r="M103" s="88">
        <v>9500</v>
      </c>
      <c r="N103" s="88">
        <v>12500</v>
      </c>
      <c r="O103" s="88">
        <v>9671</v>
      </c>
      <c r="P103" s="88">
        <v>9000</v>
      </c>
      <c r="Q103" s="88">
        <v>0</v>
      </c>
      <c r="R103" s="88">
        <f t="shared" si="4"/>
        <v>94171</v>
      </c>
    </row>
    <row r="104" spans="1:18" s="20" customFormat="1" x14ac:dyDescent="0.2">
      <c r="A104" s="123" t="str">
        <f t="shared" si="3"/>
        <v>0008-OAUGD2.6.3.2.1.2</v>
      </c>
      <c r="B104" s="191" t="s">
        <v>16</v>
      </c>
      <c r="C104" s="191" t="s">
        <v>1143</v>
      </c>
      <c r="D104" s="123" t="s">
        <v>1144</v>
      </c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>
        <v>0</v>
      </c>
      <c r="R104" s="88">
        <f t="shared" si="4"/>
        <v>0</v>
      </c>
    </row>
    <row r="105" spans="1:18" s="20" customFormat="1" x14ac:dyDescent="0.2">
      <c r="A105" s="123" t="str">
        <f t="shared" si="3"/>
        <v>0008-OAUGD2.1.1.13.1.2</v>
      </c>
      <c r="B105" s="191" t="s">
        <v>16</v>
      </c>
      <c r="C105" s="191" t="s">
        <v>120</v>
      </c>
      <c r="D105" s="123" t="s">
        <v>121</v>
      </c>
      <c r="E105" s="88">
        <v>26846.239999999998</v>
      </c>
      <c r="F105" s="88">
        <v>24286.51</v>
      </c>
      <c r="G105" s="88">
        <v>24090.67</v>
      </c>
      <c r="H105" s="88">
        <v>26950</v>
      </c>
      <c r="I105" s="88">
        <v>32245</v>
      </c>
      <c r="J105" s="88">
        <v>38950</v>
      </c>
      <c r="K105" s="88">
        <v>38950</v>
      </c>
      <c r="L105" s="88">
        <v>38950</v>
      </c>
      <c r="M105" s="88">
        <v>38950</v>
      </c>
      <c r="N105" s="88">
        <v>38950</v>
      </c>
      <c r="O105" s="88">
        <v>38950</v>
      </c>
      <c r="P105" s="88">
        <v>201955.58</v>
      </c>
      <c r="Q105" s="88">
        <v>0</v>
      </c>
      <c r="R105" s="88">
        <f t="shared" si="4"/>
        <v>570074</v>
      </c>
    </row>
    <row r="106" spans="1:18" s="20" customFormat="1" x14ac:dyDescent="0.2">
      <c r="A106" s="123" t="str">
        <f t="shared" si="3"/>
        <v>0008-OAUGD2.1.3.1.1.15</v>
      </c>
      <c r="B106" s="191" t="s">
        <v>16</v>
      </c>
      <c r="C106" s="191" t="s">
        <v>276</v>
      </c>
      <c r="D106" s="123" t="s">
        <v>277</v>
      </c>
      <c r="E106" s="88">
        <v>3466.8799999999992</v>
      </c>
      <c r="F106" s="88">
        <v>3355.5899999999992</v>
      </c>
      <c r="G106" s="88">
        <v>3342.4499999999994</v>
      </c>
      <c r="H106" s="88">
        <v>3466.8799999999992</v>
      </c>
      <c r="I106" s="88">
        <v>4017.2399999999989</v>
      </c>
      <c r="J106" s="88">
        <v>4100.7199999999984</v>
      </c>
      <c r="K106" s="88">
        <v>5105.9600000000009</v>
      </c>
      <c r="L106" s="88">
        <v>4100.7199999999984</v>
      </c>
      <c r="M106" s="88">
        <v>4100.7199999999984</v>
      </c>
      <c r="N106" s="88">
        <v>4100.7199999999984</v>
      </c>
      <c r="O106" s="88">
        <v>4100.7199999999984</v>
      </c>
      <c r="P106" s="88">
        <v>5854.4000000000015</v>
      </c>
      <c r="Q106" s="88">
        <v>0</v>
      </c>
      <c r="R106" s="88">
        <f t="shared" si="4"/>
        <v>49112.999999999993</v>
      </c>
    </row>
    <row r="107" spans="1:18" s="20" customFormat="1" x14ac:dyDescent="0.2">
      <c r="A107" s="123" t="str">
        <f t="shared" si="3"/>
        <v>0008-OAUGD2.1.1.9.1.4</v>
      </c>
      <c r="B107" s="191" t="s">
        <v>16</v>
      </c>
      <c r="C107" s="191" t="s">
        <v>230</v>
      </c>
      <c r="D107" s="123" t="s">
        <v>231</v>
      </c>
      <c r="E107" s="88">
        <v>0</v>
      </c>
      <c r="F107" s="88">
        <v>0</v>
      </c>
      <c r="G107" s="88">
        <v>0</v>
      </c>
      <c r="H107" s="88">
        <v>0</v>
      </c>
      <c r="I107" s="88">
        <v>0</v>
      </c>
      <c r="J107" s="88">
        <v>0</v>
      </c>
      <c r="K107" s="88">
        <v>6000</v>
      </c>
      <c r="L107" s="88">
        <v>0</v>
      </c>
      <c r="M107" s="88">
        <v>0</v>
      </c>
      <c r="N107" s="88">
        <v>0</v>
      </c>
      <c r="O107" s="88">
        <v>0</v>
      </c>
      <c r="P107" s="88">
        <v>6000</v>
      </c>
      <c r="Q107" s="88">
        <v>0</v>
      </c>
      <c r="R107" s="88">
        <f t="shared" si="4"/>
        <v>12000</v>
      </c>
    </row>
    <row r="108" spans="1:18" s="20" customFormat="1" x14ac:dyDescent="0.2">
      <c r="A108" s="123" t="str">
        <f t="shared" si="3"/>
        <v>0008-OAUGD2.1.1.13.1.1</v>
      </c>
      <c r="B108" s="191" t="s">
        <v>16</v>
      </c>
      <c r="C108" s="191" t="s">
        <v>115</v>
      </c>
      <c r="D108" s="123" t="s">
        <v>116</v>
      </c>
      <c r="E108" s="88">
        <v>53186.960000000006</v>
      </c>
      <c r="F108" s="88">
        <v>53349.46</v>
      </c>
      <c r="G108" s="88">
        <v>53341.37</v>
      </c>
      <c r="H108" s="88">
        <v>53377.71</v>
      </c>
      <c r="I108" s="88">
        <v>53377.71</v>
      </c>
      <c r="J108" s="88">
        <v>53377.71</v>
      </c>
      <c r="K108" s="88">
        <v>53377.71</v>
      </c>
      <c r="L108" s="88">
        <v>53377.71</v>
      </c>
      <c r="M108" s="88">
        <v>53377.71</v>
      </c>
      <c r="N108" s="88">
        <v>53377.71</v>
      </c>
      <c r="O108" s="88">
        <v>53377.71</v>
      </c>
      <c r="P108" s="88">
        <v>53634.530000000006</v>
      </c>
      <c r="Q108" s="88">
        <v>0</v>
      </c>
      <c r="R108" s="88">
        <f t="shared" si="4"/>
        <v>640534.00000000012</v>
      </c>
    </row>
    <row r="109" spans="1:18" s="20" customFormat="1" x14ac:dyDescent="0.2">
      <c r="A109" s="123" t="str">
        <f t="shared" si="3"/>
        <v>0008-OAUGD2.1.4.1.1.7</v>
      </c>
      <c r="B109" s="191" t="s">
        <v>16</v>
      </c>
      <c r="C109" s="191" t="s">
        <v>302</v>
      </c>
      <c r="D109" s="123" t="s">
        <v>303</v>
      </c>
      <c r="E109" s="88"/>
      <c r="F109" s="88"/>
      <c r="G109" s="88"/>
      <c r="H109" s="88"/>
      <c r="I109" s="88">
        <v>912.51</v>
      </c>
      <c r="J109" s="88"/>
      <c r="K109" s="88"/>
      <c r="L109" s="88"/>
      <c r="M109" s="88"/>
      <c r="N109" s="88"/>
      <c r="O109" s="88"/>
      <c r="P109" s="88">
        <v>0.49</v>
      </c>
      <c r="Q109" s="88">
        <v>0</v>
      </c>
      <c r="R109" s="88">
        <f t="shared" si="4"/>
        <v>913</v>
      </c>
    </row>
    <row r="110" spans="1:18" s="20" customFormat="1" x14ac:dyDescent="0.2">
      <c r="A110" s="123" t="str">
        <f t="shared" si="3"/>
        <v>0009-OTI2.3.1.5.1.1</v>
      </c>
      <c r="B110" s="191" t="s">
        <v>17</v>
      </c>
      <c r="C110" s="191" t="s">
        <v>459</v>
      </c>
      <c r="D110" s="123" t="s">
        <v>460</v>
      </c>
      <c r="E110" s="88">
        <v>0</v>
      </c>
      <c r="F110" s="88">
        <v>0</v>
      </c>
      <c r="G110" s="88">
        <v>0</v>
      </c>
      <c r="H110" s="88">
        <v>0</v>
      </c>
      <c r="I110" s="88">
        <v>21331.1</v>
      </c>
      <c r="J110" s="88">
        <v>6000</v>
      </c>
      <c r="K110" s="88">
        <v>9000</v>
      </c>
      <c r="L110" s="88">
        <v>0</v>
      </c>
      <c r="M110" s="88">
        <v>0</v>
      </c>
      <c r="N110" s="88">
        <v>10100.9</v>
      </c>
      <c r="O110" s="88">
        <v>0</v>
      </c>
      <c r="P110" s="88">
        <v>42424</v>
      </c>
      <c r="Q110" s="88">
        <v>0</v>
      </c>
      <c r="R110" s="88">
        <f t="shared" si="4"/>
        <v>88856</v>
      </c>
    </row>
    <row r="111" spans="1:18" s="20" customFormat="1" x14ac:dyDescent="0.2">
      <c r="A111" s="123" t="str">
        <f t="shared" si="3"/>
        <v>0009-OTI2.3.1.5.1.2</v>
      </c>
      <c r="B111" s="191" t="s">
        <v>17</v>
      </c>
      <c r="C111" s="191" t="s">
        <v>464</v>
      </c>
      <c r="D111" s="123" t="s">
        <v>465</v>
      </c>
      <c r="E111" s="88">
        <v>0</v>
      </c>
      <c r="F111" s="88">
        <v>0</v>
      </c>
      <c r="G111" s="88">
        <v>0</v>
      </c>
      <c r="H111" s="88">
        <v>0</v>
      </c>
      <c r="I111" s="88">
        <v>4720</v>
      </c>
      <c r="J111" s="88">
        <v>0</v>
      </c>
      <c r="K111" s="88">
        <v>0</v>
      </c>
      <c r="L111" s="88">
        <v>0</v>
      </c>
      <c r="M111" s="88">
        <v>16000</v>
      </c>
      <c r="N111" s="88">
        <v>0</v>
      </c>
      <c r="O111" s="88">
        <v>12962</v>
      </c>
      <c r="P111" s="88">
        <v>0</v>
      </c>
      <c r="Q111" s="88">
        <v>0</v>
      </c>
      <c r="R111" s="88">
        <f t="shared" si="4"/>
        <v>33682</v>
      </c>
    </row>
    <row r="112" spans="1:18" s="20" customFormat="1" x14ac:dyDescent="0.2">
      <c r="A112" s="123" t="str">
        <f t="shared" si="3"/>
        <v>0009-OTI2.3.1.6.1.4</v>
      </c>
      <c r="B112" s="191" t="s">
        <v>17</v>
      </c>
      <c r="C112" s="191" t="s">
        <v>485</v>
      </c>
      <c r="D112" s="123" t="s">
        <v>486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4000</v>
      </c>
      <c r="O112" s="88">
        <v>0</v>
      </c>
      <c r="P112" s="88">
        <v>0</v>
      </c>
      <c r="Q112" s="88">
        <v>0</v>
      </c>
      <c r="R112" s="88">
        <f t="shared" si="4"/>
        <v>4000</v>
      </c>
    </row>
    <row r="113" spans="1:18" s="20" customFormat="1" x14ac:dyDescent="0.2">
      <c r="A113" s="123" t="str">
        <f t="shared" si="3"/>
        <v>0009-OTI2.3.1.6.1.99</v>
      </c>
      <c r="B113" s="191" t="s">
        <v>17</v>
      </c>
      <c r="C113" s="191" t="s">
        <v>487</v>
      </c>
      <c r="D113" s="123" t="s">
        <v>488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f t="shared" si="4"/>
        <v>0</v>
      </c>
    </row>
    <row r="114" spans="1:18" s="20" customFormat="1" x14ac:dyDescent="0.2">
      <c r="A114" s="123" t="str">
        <f t="shared" si="3"/>
        <v>0009-OTI2.3.2.2.2.1</v>
      </c>
      <c r="B114" s="191" t="s">
        <v>17</v>
      </c>
      <c r="C114" s="191" t="s">
        <v>563</v>
      </c>
      <c r="D114" s="123" t="s">
        <v>564</v>
      </c>
      <c r="E114" s="88">
        <v>0</v>
      </c>
      <c r="F114" s="88">
        <v>5358</v>
      </c>
      <c r="G114" s="88">
        <v>0</v>
      </c>
      <c r="H114" s="88">
        <v>2679</v>
      </c>
      <c r="I114" s="88">
        <v>5358</v>
      </c>
      <c r="J114" s="88">
        <v>2679</v>
      </c>
      <c r="K114" s="88">
        <v>2679</v>
      </c>
      <c r="L114" s="88">
        <v>2679</v>
      </c>
      <c r="M114" s="88">
        <v>2679</v>
      </c>
      <c r="N114" s="88">
        <v>2679</v>
      </c>
      <c r="O114" s="88">
        <v>2679</v>
      </c>
      <c r="P114" s="88">
        <v>72531</v>
      </c>
      <c r="Q114" s="88">
        <v>0</v>
      </c>
      <c r="R114" s="88">
        <f t="shared" si="4"/>
        <v>102000</v>
      </c>
    </row>
    <row r="115" spans="1:18" s="20" customFormat="1" x14ac:dyDescent="0.2">
      <c r="A115" s="123" t="str">
        <f t="shared" si="3"/>
        <v>0009-OTI2.3.2.2.2.2</v>
      </c>
      <c r="B115" s="191" t="s">
        <v>17</v>
      </c>
      <c r="C115" s="191" t="s">
        <v>566</v>
      </c>
      <c r="D115" s="123" t="s">
        <v>567</v>
      </c>
      <c r="E115" s="88">
        <v>0</v>
      </c>
      <c r="F115" s="88">
        <v>14073.34</v>
      </c>
      <c r="G115" s="88">
        <v>7036.67</v>
      </c>
      <c r="H115" s="88">
        <v>0</v>
      </c>
      <c r="I115" s="88">
        <v>7036.67</v>
      </c>
      <c r="J115" s="88">
        <v>2916.67</v>
      </c>
      <c r="K115" s="88">
        <v>2916.67</v>
      </c>
      <c r="L115" s="88">
        <v>2916.67</v>
      </c>
      <c r="M115" s="88">
        <v>2916.67</v>
      </c>
      <c r="N115" s="88">
        <v>2917.66</v>
      </c>
      <c r="O115" s="88">
        <v>2916.67</v>
      </c>
      <c r="P115" s="88">
        <v>4352.3100000000004</v>
      </c>
      <c r="Q115" s="88">
        <v>0</v>
      </c>
      <c r="R115" s="88">
        <f t="shared" si="4"/>
        <v>49999.999999999985</v>
      </c>
    </row>
    <row r="116" spans="1:18" s="20" customFormat="1" x14ac:dyDescent="0.2">
      <c r="A116" s="123" t="str">
        <f t="shared" si="3"/>
        <v>0009-OTI2.3.2.2.2.3</v>
      </c>
      <c r="B116" s="191" t="s">
        <v>17</v>
      </c>
      <c r="C116" s="191" t="s">
        <v>568</v>
      </c>
      <c r="D116" s="123" t="s">
        <v>569</v>
      </c>
      <c r="E116" s="88">
        <v>0</v>
      </c>
      <c r="F116" s="88">
        <v>10920.939999999999</v>
      </c>
      <c r="G116" s="88">
        <v>5460.4699999999993</v>
      </c>
      <c r="H116" s="88">
        <v>0</v>
      </c>
      <c r="I116" s="88">
        <v>5460.4699999999993</v>
      </c>
      <c r="J116" s="88">
        <v>5460.4699999999993</v>
      </c>
      <c r="K116" s="88">
        <v>25460.47</v>
      </c>
      <c r="L116" s="88">
        <v>10461.220000000001</v>
      </c>
      <c r="M116" s="88">
        <v>8351.2000000000007</v>
      </c>
      <c r="N116" s="88">
        <v>8585.56</v>
      </c>
      <c r="O116" s="88">
        <v>15551.2</v>
      </c>
      <c r="P116" s="88">
        <v>20988</v>
      </c>
      <c r="Q116" s="88">
        <v>0</v>
      </c>
      <c r="R116" s="88">
        <f t="shared" si="4"/>
        <v>116700</v>
      </c>
    </row>
    <row r="117" spans="1:18" s="20" customFormat="1" x14ac:dyDescent="0.2">
      <c r="A117" s="123" t="str">
        <f t="shared" si="3"/>
        <v>0009-OTI2.3.2.2.3.99</v>
      </c>
      <c r="B117" s="191" t="s">
        <v>17</v>
      </c>
      <c r="C117" s="191" t="s">
        <v>572</v>
      </c>
      <c r="D117" s="123" t="s">
        <v>573</v>
      </c>
      <c r="E117" s="88">
        <v>0</v>
      </c>
      <c r="F117" s="88">
        <v>72931.3</v>
      </c>
      <c r="G117" s="88">
        <v>73985.490000000005</v>
      </c>
      <c r="H117" s="88">
        <v>69571.77</v>
      </c>
      <c r="I117" s="88">
        <v>156432.64000000001</v>
      </c>
      <c r="J117" s="88">
        <v>79000</v>
      </c>
      <c r="K117" s="88">
        <v>79000</v>
      </c>
      <c r="L117" s="88">
        <v>201520.65</v>
      </c>
      <c r="M117" s="88">
        <v>122520.65</v>
      </c>
      <c r="N117" s="88">
        <v>148896.65</v>
      </c>
      <c r="O117" s="88">
        <v>136996.19</v>
      </c>
      <c r="P117" s="88">
        <v>122520.66</v>
      </c>
      <c r="Q117" s="88">
        <v>0</v>
      </c>
      <c r="R117" s="88">
        <f t="shared" si="4"/>
        <v>1263376</v>
      </c>
    </row>
    <row r="118" spans="1:18" s="20" customFormat="1" x14ac:dyDescent="0.2">
      <c r="A118" s="123" t="str">
        <f t="shared" si="3"/>
        <v>0009-OTI2.3.2.4.7.1</v>
      </c>
      <c r="B118" s="191" t="s">
        <v>17</v>
      </c>
      <c r="C118" s="191" t="s">
        <v>609</v>
      </c>
      <c r="D118" s="123" t="s">
        <v>610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16772</v>
      </c>
      <c r="K118" s="88">
        <v>11200</v>
      </c>
      <c r="L118" s="88">
        <v>0</v>
      </c>
      <c r="M118" s="88">
        <v>2772</v>
      </c>
      <c r="N118" s="88">
        <v>2400</v>
      </c>
      <c r="O118" s="88">
        <v>0</v>
      </c>
      <c r="P118" s="88">
        <v>2856</v>
      </c>
      <c r="Q118" s="88">
        <v>0</v>
      </c>
      <c r="R118" s="88">
        <f t="shared" si="4"/>
        <v>36000</v>
      </c>
    </row>
    <row r="119" spans="1:18" s="20" customFormat="1" x14ac:dyDescent="0.2">
      <c r="A119" s="123" t="str">
        <f t="shared" si="3"/>
        <v>0009-OTI2.3.2.5.1.4</v>
      </c>
      <c r="B119" s="191" t="s">
        <v>17</v>
      </c>
      <c r="C119" s="191" t="s">
        <v>622</v>
      </c>
      <c r="D119" s="123" t="s">
        <v>623</v>
      </c>
      <c r="E119" s="88">
        <v>3249.33</v>
      </c>
      <c r="F119" s="88">
        <v>3938.43</v>
      </c>
      <c r="G119" s="88">
        <v>4426.9399999999996</v>
      </c>
      <c r="H119" s="88">
        <v>5274.46</v>
      </c>
      <c r="I119" s="88">
        <v>3351.57</v>
      </c>
      <c r="J119" s="88">
        <v>3500</v>
      </c>
      <c r="K119" s="88">
        <v>7830.4</v>
      </c>
      <c r="L119" s="88">
        <v>7830.4</v>
      </c>
      <c r="M119" s="88">
        <v>7830.4</v>
      </c>
      <c r="N119" s="88">
        <v>7830.4</v>
      </c>
      <c r="O119" s="88">
        <v>6491.67</v>
      </c>
      <c r="P119" s="88">
        <v>8000</v>
      </c>
      <c r="Q119" s="88">
        <v>0</v>
      </c>
      <c r="R119" s="88">
        <f t="shared" si="4"/>
        <v>69554</v>
      </c>
    </row>
    <row r="120" spans="1:18" s="20" customFormat="1" x14ac:dyDescent="0.2">
      <c r="A120" s="123" t="str">
        <f t="shared" si="3"/>
        <v>0009-OTI2.3.2.5.1.99</v>
      </c>
      <c r="B120" s="191" t="s">
        <v>17</v>
      </c>
      <c r="C120" s="191" t="s">
        <v>624</v>
      </c>
      <c r="D120" s="123" t="s">
        <v>625</v>
      </c>
      <c r="E120" s="88">
        <v>0</v>
      </c>
      <c r="F120" s="88">
        <v>3985.45</v>
      </c>
      <c r="G120" s="88">
        <v>3985.45</v>
      </c>
      <c r="H120" s="88">
        <v>3985.45</v>
      </c>
      <c r="I120" s="88">
        <v>0</v>
      </c>
      <c r="J120" s="88">
        <v>7970.9</v>
      </c>
      <c r="K120" s="88">
        <v>3985.45</v>
      </c>
      <c r="L120" s="88">
        <v>74200</v>
      </c>
      <c r="M120" s="88">
        <v>11600</v>
      </c>
      <c r="N120" s="88">
        <v>11600</v>
      </c>
      <c r="O120" s="88">
        <v>54887</v>
      </c>
      <c r="P120" s="88">
        <v>74600.3</v>
      </c>
      <c r="Q120" s="88">
        <v>0</v>
      </c>
      <c r="R120" s="88">
        <f t="shared" si="4"/>
        <v>250800</v>
      </c>
    </row>
    <row r="121" spans="1:18" s="20" customFormat="1" x14ac:dyDescent="0.2">
      <c r="A121" s="123" t="str">
        <f t="shared" si="3"/>
        <v>0009-OTI2.3.2.7.11.99</v>
      </c>
      <c r="B121" s="191" t="s">
        <v>17</v>
      </c>
      <c r="C121" s="191" t="s">
        <v>688</v>
      </c>
      <c r="D121" s="123" t="s">
        <v>689</v>
      </c>
      <c r="E121" s="88">
        <v>0</v>
      </c>
      <c r="F121" s="88">
        <v>0</v>
      </c>
      <c r="G121" s="88">
        <v>0</v>
      </c>
      <c r="H121" s="88">
        <v>0</v>
      </c>
      <c r="I121" s="88"/>
      <c r="J121" s="88">
        <v>3602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f t="shared" si="4"/>
        <v>3602</v>
      </c>
    </row>
    <row r="122" spans="1:18" s="20" customFormat="1" x14ac:dyDescent="0.2">
      <c r="A122" s="123" t="str">
        <f t="shared" si="3"/>
        <v>0009-OTI2.3.2.7.13.98</v>
      </c>
      <c r="B122" s="191" t="s">
        <v>17</v>
      </c>
      <c r="C122" s="191" t="s">
        <v>700</v>
      </c>
      <c r="D122" s="123" t="s">
        <v>701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26000</v>
      </c>
      <c r="O122" s="88">
        <v>0</v>
      </c>
      <c r="P122" s="88">
        <v>0</v>
      </c>
      <c r="Q122" s="88">
        <v>0</v>
      </c>
      <c r="R122" s="88">
        <f t="shared" si="4"/>
        <v>26000</v>
      </c>
    </row>
    <row r="123" spans="1:18" s="20" customFormat="1" x14ac:dyDescent="0.2">
      <c r="A123" s="123" t="str">
        <f t="shared" si="3"/>
        <v>0009-OTI2.3.2.7.4.1</v>
      </c>
      <c r="B123" s="191" t="s">
        <v>17</v>
      </c>
      <c r="C123" s="191" t="s">
        <v>726</v>
      </c>
      <c r="D123" s="123" t="s">
        <v>727</v>
      </c>
      <c r="E123" s="88">
        <v>0</v>
      </c>
      <c r="F123" s="88">
        <v>0</v>
      </c>
      <c r="G123" s="88">
        <v>0</v>
      </c>
      <c r="H123" s="88">
        <v>6300</v>
      </c>
      <c r="I123" s="88">
        <v>6300</v>
      </c>
      <c r="J123" s="88">
        <v>6000</v>
      </c>
      <c r="K123" s="88">
        <v>6000</v>
      </c>
      <c r="L123" s="88">
        <v>50124</v>
      </c>
      <c r="M123" s="88">
        <v>64750</v>
      </c>
      <c r="N123" s="88">
        <v>66555</v>
      </c>
      <c r="O123" s="88">
        <v>64750</v>
      </c>
      <c r="P123" s="88">
        <v>60750</v>
      </c>
      <c r="Q123" s="88">
        <v>0</v>
      </c>
      <c r="R123" s="88">
        <f t="shared" si="4"/>
        <v>331529</v>
      </c>
    </row>
    <row r="124" spans="1:18" s="20" customFormat="1" x14ac:dyDescent="0.2">
      <c r="A124" s="123" t="str">
        <f t="shared" si="3"/>
        <v>0009-OTI2.3.2.7.4.2</v>
      </c>
      <c r="B124" s="191" t="s">
        <v>17</v>
      </c>
      <c r="C124" s="191" t="s">
        <v>728</v>
      </c>
      <c r="D124" s="123" t="s">
        <v>729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/>
      <c r="K124" s="88">
        <v>0</v>
      </c>
      <c r="L124" s="88">
        <v>37000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f t="shared" si="4"/>
        <v>37000</v>
      </c>
    </row>
    <row r="125" spans="1:18" s="20" customFormat="1" x14ac:dyDescent="0.2">
      <c r="A125" s="123" t="str">
        <f t="shared" si="3"/>
        <v>0009-OTI2.3.2.7.4.99</v>
      </c>
      <c r="B125" s="192" t="s">
        <v>17</v>
      </c>
      <c r="C125" s="191" t="s">
        <v>732</v>
      </c>
      <c r="D125" s="123" t="s">
        <v>733</v>
      </c>
      <c r="E125" s="88">
        <v>0</v>
      </c>
      <c r="F125" s="88">
        <v>0</v>
      </c>
      <c r="G125" s="88">
        <v>24000</v>
      </c>
      <c r="H125" s="88">
        <v>36000</v>
      </c>
      <c r="I125" s="88">
        <v>12000</v>
      </c>
      <c r="J125" s="88">
        <v>12000</v>
      </c>
      <c r="K125" s="88">
        <v>56000</v>
      </c>
      <c r="L125" s="88">
        <v>9000</v>
      </c>
      <c r="M125" s="88">
        <v>27900</v>
      </c>
      <c r="N125" s="88">
        <v>19000</v>
      </c>
      <c r="O125" s="88">
        <v>3500</v>
      </c>
      <c r="P125" s="88">
        <v>39100</v>
      </c>
      <c r="Q125" s="88">
        <v>0</v>
      </c>
      <c r="R125" s="88">
        <f t="shared" si="4"/>
        <v>238500</v>
      </c>
    </row>
    <row r="126" spans="1:18" s="20" customFormat="1" x14ac:dyDescent="0.2">
      <c r="A126" s="123" t="str">
        <f t="shared" si="3"/>
        <v>0009-OTI2.3.2.9.1.1</v>
      </c>
      <c r="B126" s="191" t="s">
        <v>17</v>
      </c>
      <c r="C126" s="191" t="s">
        <v>774</v>
      </c>
      <c r="D126" s="123" t="s">
        <v>775</v>
      </c>
      <c r="E126" s="88">
        <v>0</v>
      </c>
      <c r="F126" s="88">
        <v>0</v>
      </c>
      <c r="G126" s="88">
        <v>7000</v>
      </c>
      <c r="H126" s="88">
        <v>0</v>
      </c>
      <c r="I126" s="88">
        <v>7000</v>
      </c>
      <c r="J126" s="88">
        <v>7500</v>
      </c>
      <c r="K126" s="88">
        <v>7500</v>
      </c>
      <c r="L126" s="88">
        <v>12500</v>
      </c>
      <c r="M126" s="88">
        <v>30400</v>
      </c>
      <c r="N126" s="88">
        <v>20400</v>
      </c>
      <c r="O126" s="88">
        <v>1100</v>
      </c>
      <c r="P126" s="88">
        <v>3500</v>
      </c>
      <c r="Q126" s="88">
        <v>0</v>
      </c>
      <c r="R126" s="88">
        <f t="shared" si="4"/>
        <v>96900</v>
      </c>
    </row>
    <row r="127" spans="1:18" s="20" customFormat="1" x14ac:dyDescent="0.2">
      <c r="A127" s="123" t="str">
        <f t="shared" si="3"/>
        <v>0009-OTI2.5.4.1.2.1</v>
      </c>
      <c r="B127" s="191" t="s">
        <v>17</v>
      </c>
      <c r="C127" s="191" t="s">
        <v>907</v>
      </c>
      <c r="D127" s="123" t="s">
        <v>908</v>
      </c>
      <c r="E127" s="88">
        <v>0</v>
      </c>
      <c r="F127" s="88">
        <v>226.8</v>
      </c>
      <c r="G127" s="88">
        <v>1116.9000000000001</v>
      </c>
      <c r="H127" s="88">
        <v>1005.9</v>
      </c>
      <c r="I127" s="88">
        <v>621.6</v>
      </c>
      <c r="J127" s="88">
        <v>530.4</v>
      </c>
      <c r="K127" s="88">
        <v>763.2</v>
      </c>
      <c r="L127" s="88">
        <v>476</v>
      </c>
      <c r="M127" s="88">
        <v>451</v>
      </c>
      <c r="N127" s="88">
        <v>713.5</v>
      </c>
      <c r="O127" s="88">
        <v>400</v>
      </c>
      <c r="P127" s="88">
        <v>350.7</v>
      </c>
      <c r="Q127" s="88">
        <v>0</v>
      </c>
      <c r="R127" s="88">
        <f t="shared" si="4"/>
        <v>6656</v>
      </c>
    </row>
    <row r="128" spans="1:18" s="20" customFormat="1" x14ac:dyDescent="0.2">
      <c r="A128" s="123" t="str">
        <f t="shared" si="3"/>
        <v>0009-OTI2.6.3.2.3.2</v>
      </c>
      <c r="B128" s="191" t="s">
        <v>17</v>
      </c>
      <c r="C128" s="191" t="s">
        <v>1151</v>
      </c>
      <c r="D128" s="123" t="s">
        <v>1152</v>
      </c>
      <c r="E128" s="88">
        <v>0</v>
      </c>
      <c r="F128" s="88">
        <v>0</v>
      </c>
      <c r="G128" s="88">
        <v>0</v>
      </c>
      <c r="H128" s="88">
        <v>0</v>
      </c>
      <c r="I128" s="88">
        <v>1636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4</v>
      </c>
      <c r="P128" s="88">
        <v>0</v>
      </c>
      <c r="Q128" s="88">
        <v>0</v>
      </c>
      <c r="R128" s="88">
        <f t="shared" si="4"/>
        <v>1640</v>
      </c>
    </row>
    <row r="129" spans="1:20" s="20" customFormat="1" x14ac:dyDescent="0.2">
      <c r="A129" s="123" t="str">
        <f t="shared" si="3"/>
        <v>0009-OTI2.6.6.1.3.99</v>
      </c>
      <c r="B129" s="191" t="s">
        <v>17</v>
      </c>
      <c r="C129" s="191" t="s">
        <v>1236</v>
      </c>
      <c r="D129" s="123" t="s">
        <v>1237</v>
      </c>
      <c r="E129" s="88">
        <v>0</v>
      </c>
      <c r="F129" s="88">
        <v>0</v>
      </c>
      <c r="G129" s="88">
        <v>0</v>
      </c>
      <c r="H129" s="88">
        <v>0</v>
      </c>
      <c r="I129" s="88">
        <v>34503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3357</v>
      </c>
      <c r="P129" s="88">
        <v>0</v>
      </c>
      <c r="Q129" s="88">
        <v>0</v>
      </c>
      <c r="R129" s="88">
        <f t="shared" si="4"/>
        <v>37860</v>
      </c>
    </row>
    <row r="130" spans="1:20" s="20" customFormat="1" x14ac:dyDescent="0.2">
      <c r="A130" s="123" t="str">
        <f t="shared" si="3"/>
        <v>0009-OTI2.1.1.1.1.8</v>
      </c>
      <c r="B130" s="191" t="s">
        <v>17</v>
      </c>
      <c r="C130" s="191" t="s">
        <v>71</v>
      </c>
      <c r="D130" s="123" t="s">
        <v>72</v>
      </c>
      <c r="E130" s="88">
        <v>0</v>
      </c>
      <c r="F130" s="88">
        <v>0</v>
      </c>
      <c r="G130" s="88">
        <v>0</v>
      </c>
      <c r="H130" s="88">
        <v>5029.17</v>
      </c>
      <c r="I130" s="88">
        <v>15087.5</v>
      </c>
      <c r="J130" s="88">
        <v>15189.71</v>
      </c>
      <c r="K130" s="88">
        <v>15189.71</v>
      </c>
      <c r="L130" s="88">
        <v>15189.71</v>
      </c>
      <c r="M130" s="88">
        <v>15189.71</v>
      </c>
      <c r="N130" s="88">
        <v>15189.71</v>
      </c>
      <c r="O130" s="88">
        <v>15189.71</v>
      </c>
      <c r="P130" s="88">
        <v>71022.070000000007</v>
      </c>
      <c r="Q130" s="88">
        <v>0</v>
      </c>
      <c r="R130" s="88">
        <f t="shared" si="4"/>
        <v>182276.99999999997</v>
      </c>
    </row>
    <row r="131" spans="1:20" s="20" customFormat="1" x14ac:dyDescent="0.2">
      <c r="A131" s="123" t="str">
        <f t="shared" si="3"/>
        <v>0009-OTI2.1.1.9.1.2</v>
      </c>
      <c r="B131" s="191" t="s">
        <v>17</v>
      </c>
      <c r="C131" s="191" t="s">
        <v>226</v>
      </c>
      <c r="D131" s="123" t="s">
        <v>227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30380</v>
      </c>
      <c r="Q131" s="88">
        <v>0</v>
      </c>
      <c r="R131" s="88">
        <f t="shared" si="4"/>
        <v>30380</v>
      </c>
      <c r="T131" s="88"/>
    </row>
    <row r="132" spans="1:20" s="20" customFormat="1" x14ac:dyDescent="0.2">
      <c r="A132" s="123" t="str">
        <f t="shared" si="3"/>
        <v>0009-OTI2.1.3.1.1.13</v>
      </c>
      <c r="B132" s="191" t="s">
        <v>17</v>
      </c>
      <c r="C132" s="191" t="s">
        <v>272</v>
      </c>
      <c r="D132" s="123" t="s">
        <v>273</v>
      </c>
      <c r="E132" s="88">
        <v>0</v>
      </c>
      <c r="F132" s="88">
        <v>0</v>
      </c>
      <c r="G132" s="88">
        <v>0</v>
      </c>
      <c r="H132" s="88">
        <v>452.63</v>
      </c>
      <c r="I132" s="88">
        <v>1357.88</v>
      </c>
      <c r="J132" s="88">
        <v>1367.07</v>
      </c>
      <c r="K132" s="88">
        <v>1367.07</v>
      </c>
      <c r="L132" s="88">
        <v>1367.07</v>
      </c>
      <c r="M132" s="88">
        <v>1367.07</v>
      </c>
      <c r="N132" s="88">
        <v>1367.07</v>
      </c>
      <c r="O132" s="88">
        <v>1367.07</v>
      </c>
      <c r="P132" s="88">
        <v>6392.07</v>
      </c>
      <c r="Q132" s="88">
        <v>0</v>
      </c>
      <c r="R132" s="88">
        <f t="shared" si="4"/>
        <v>16405</v>
      </c>
    </row>
    <row r="133" spans="1:20" s="20" customFormat="1" x14ac:dyDescent="0.2">
      <c r="A133" s="123" t="str">
        <f t="shared" si="3"/>
        <v>0009-OTI2.1.4.1.1.6</v>
      </c>
      <c r="B133" s="191" t="s">
        <v>17</v>
      </c>
      <c r="C133" s="191" t="s">
        <v>300</v>
      </c>
      <c r="D133" s="123" t="s">
        <v>301</v>
      </c>
      <c r="E133" s="88">
        <v>0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f t="shared" si="4"/>
        <v>0</v>
      </c>
    </row>
    <row r="134" spans="1:20" s="20" customFormat="1" x14ac:dyDescent="0.2">
      <c r="A134" s="123" t="str">
        <f t="shared" si="3"/>
        <v>0009-OTI2.1.4.1.1.1</v>
      </c>
      <c r="B134" s="191" t="s">
        <v>17</v>
      </c>
      <c r="C134" s="191" t="s">
        <v>288</v>
      </c>
      <c r="D134" s="123" t="s">
        <v>289</v>
      </c>
      <c r="E134" s="88">
        <v>0</v>
      </c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7594.86</v>
      </c>
      <c r="P134" s="88">
        <v>7595.14</v>
      </c>
      <c r="Q134" s="88">
        <v>0</v>
      </c>
      <c r="R134" s="88">
        <f t="shared" si="4"/>
        <v>15190</v>
      </c>
    </row>
    <row r="135" spans="1:20" s="20" customFormat="1" x14ac:dyDescent="0.2">
      <c r="A135" s="123" t="str">
        <f t="shared" ref="A135:A198" si="5">+CONCATENATE(B135,C135)</f>
        <v>0009-OTI2.1.1.13.1.2</v>
      </c>
      <c r="B135" s="191" t="s">
        <v>17</v>
      </c>
      <c r="C135" s="191" t="s">
        <v>120</v>
      </c>
      <c r="D135" s="123" t="s">
        <v>121</v>
      </c>
      <c r="E135" s="88">
        <v>38512.129999999997</v>
      </c>
      <c r="F135" s="88">
        <v>26200</v>
      </c>
      <c r="G135" s="88">
        <v>26300</v>
      </c>
      <c r="H135" s="88">
        <v>26300</v>
      </c>
      <c r="I135" s="88">
        <v>7302.7800000000007</v>
      </c>
      <c r="J135" s="88">
        <v>0</v>
      </c>
      <c r="K135" s="88">
        <v>62249.330000000009</v>
      </c>
      <c r="L135" s="88">
        <v>62249.330000000009</v>
      </c>
      <c r="M135" s="88">
        <v>62249.330000000009</v>
      </c>
      <c r="N135" s="88">
        <v>62249.330000000009</v>
      </c>
      <c r="O135" s="88">
        <v>62249.330000000009</v>
      </c>
      <c r="P135" s="88">
        <v>494300.44000000006</v>
      </c>
      <c r="Q135" s="88">
        <v>0</v>
      </c>
      <c r="R135" s="88">
        <f t="shared" ref="R135:R198" si="6">+SUM(E135:Q135)</f>
        <v>930162.00000000012</v>
      </c>
    </row>
    <row r="136" spans="1:20" s="20" customFormat="1" x14ac:dyDescent="0.2">
      <c r="A136" s="123" t="str">
        <f t="shared" si="5"/>
        <v>0009-OTI2.1.3.1.1.15</v>
      </c>
      <c r="B136" s="191" t="s">
        <v>17</v>
      </c>
      <c r="C136" s="191" t="s">
        <v>276</v>
      </c>
      <c r="D136" s="123" t="s">
        <v>277</v>
      </c>
      <c r="E136" s="88">
        <v>4766.96</v>
      </c>
      <c r="F136" s="88">
        <v>4333.5999999999995</v>
      </c>
      <c r="G136" s="88">
        <v>4333.5999999999995</v>
      </c>
      <c r="H136" s="88">
        <v>4550.28</v>
      </c>
      <c r="I136" s="88">
        <v>4333.5999999999995</v>
      </c>
      <c r="J136" s="88">
        <v>3683.559999999999</v>
      </c>
      <c r="K136" s="88">
        <v>5633.6800000000012</v>
      </c>
      <c r="L136" s="88">
        <v>5633.6800000000012</v>
      </c>
      <c r="M136" s="88">
        <v>5633.6800000000012</v>
      </c>
      <c r="N136" s="88">
        <v>5850.3600000000015</v>
      </c>
      <c r="O136" s="88">
        <v>5850.3600000000015</v>
      </c>
      <c r="P136" s="88">
        <v>20606.64</v>
      </c>
      <c r="Q136" s="88">
        <v>0</v>
      </c>
      <c r="R136" s="88">
        <f t="shared" si="6"/>
        <v>75210</v>
      </c>
    </row>
    <row r="137" spans="1:20" s="20" customFormat="1" x14ac:dyDescent="0.2">
      <c r="A137" s="123" t="str">
        <f t="shared" si="5"/>
        <v>0009-OTI2.1.1.9.1.4</v>
      </c>
      <c r="B137" s="191" t="s">
        <v>17</v>
      </c>
      <c r="C137" s="191" t="s">
        <v>230</v>
      </c>
      <c r="D137" s="123" t="s">
        <v>231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7800</v>
      </c>
      <c r="L137" s="88">
        <v>0</v>
      </c>
      <c r="M137" s="88">
        <v>0</v>
      </c>
      <c r="N137" s="88">
        <v>0</v>
      </c>
      <c r="O137" s="88">
        <v>0</v>
      </c>
      <c r="P137" s="88">
        <v>9600</v>
      </c>
      <c r="Q137" s="88">
        <v>0</v>
      </c>
      <c r="R137" s="88">
        <f t="shared" si="6"/>
        <v>17400</v>
      </c>
    </row>
    <row r="138" spans="1:20" s="20" customFormat="1" x14ac:dyDescent="0.2">
      <c r="A138" s="123" t="str">
        <f t="shared" si="5"/>
        <v>0009-OTI2.1.1.13.1.1</v>
      </c>
      <c r="B138" s="191" t="s">
        <v>17</v>
      </c>
      <c r="C138" s="191" t="s">
        <v>115</v>
      </c>
      <c r="D138" s="123" t="s">
        <v>116</v>
      </c>
      <c r="E138" s="88">
        <v>111453.74000000002</v>
      </c>
      <c r="F138" s="88">
        <v>106377.69</v>
      </c>
      <c r="G138" s="88">
        <v>107243.51000000001</v>
      </c>
      <c r="H138" s="88">
        <v>108427.04000000002</v>
      </c>
      <c r="I138" s="88">
        <v>103889.75000000001</v>
      </c>
      <c r="J138" s="88">
        <v>108491.23000000003</v>
      </c>
      <c r="K138" s="88">
        <v>129621.80000000002</v>
      </c>
      <c r="L138" s="88">
        <v>128019.61000000003</v>
      </c>
      <c r="M138" s="88">
        <v>128019.61000000003</v>
      </c>
      <c r="N138" s="88">
        <v>131783.80000000002</v>
      </c>
      <c r="O138" s="88">
        <v>131783.80000000002</v>
      </c>
      <c r="P138" s="88">
        <v>348264.42000000004</v>
      </c>
      <c r="Q138" s="88">
        <v>0</v>
      </c>
      <c r="R138" s="88">
        <f t="shared" si="6"/>
        <v>1643376</v>
      </c>
    </row>
    <row r="139" spans="1:20" s="20" customFormat="1" x14ac:dyDescent="0.2">
      <c r="A139" s="123" t="str">
        <f t="shared" si="5"/>
        <v>0009-OTI2.1.4.1.1.7</v>
      </c>
      <c r="B139" s="191" t="s">
        <v>17</v>
      </c>
      <c r="C139" s="191" t="s">
        <v>302</v>
      </c>
      <c r="D139" s="123" t="s">
        <v>303</v>
      </c>
      <c r="E139" s="88">
        <v>0</v>
      </c>
      <c r="F139" s="88">
        <v>0</v>
      </c>
      <c r="G139" s="88">
        <v>0</v>
      </c>
      <c r="H139" s="88">
        <v>3693.92</v>
      </c>
      <c r="I139" s="88">
        <v>18016.449999999997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0.08</v>
      </c>
      <c r="P139" s="88">
        <v>1.5499999999999998</v>
      </c>
      <c r="Q139" s="88">
        <v>0</v>
      </c>
      <c r="R139" s="88">
        <f t="shared" si="6"/>
        <v>21711.999999999996</v>
      </c>
    </row>
    <row r="140" spans="1:20" s="20" customFormat="1" x14ac:dyDescent="0.2">
      <c r="A140" s="123" t="str">
        <f t="shared" si="5"/>
        <v>0010-OA2.3.1.1.1.1</v>
      </c>
      <c r="B140" s="191" t="s">
        <v>18</v>
      </c>
      <c r="C140" s="191" t="s">
        <v>394</v>
      </c>
      <c r="D140" s="123" t="s">
        <v>395</v>
      </c>
      <c r="E140" s="88">
        <v>0</v>
      </c>
      <c r="F140" s="88">
        <v>0</v>
      </c>
      <c r="G140" s="88">
        <v>0</v>
      </c>
      <c r="H140" s="88">
        <v>0</v>
      </c>
      <c r="I140" s="88">
        <v>2699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f t="shared" si="6"/>
        <v>2699</v>
      </c>
    </row>
    <row r="141" spans="1:20" s="20" customFormat="1" x14ac:dyDescent="0.2">
      <c r="A141" s="123" t="str">
        <f t="shared" si="5"/>
        <v>0010-OA2.3.1.11.1.5</v>
      </c>
      <c r="B141" s="191" t="s">
        <v>18</v>
      </c>
      <c r="C141" s="191" t="s">
        <v>429</v>
      </c>
      <c r="D141" s="123" t="s">
        <v>430</v>
      </c>
      <c r="E141" s="88">
        <v>200</v>
      </c>
      <c r="F141" s="88">
        <v>0</v>
      </c>
      <c r="G141" s="88">
        <v>0</v>
      </c>
      <c r="H141" s="88">
        <v>139.79</v>
      </c>
      <c r="I141" s="88">
        <v>0</v>
      </c>
      <c r="J141" s="88">
        <v>150</v>
      </c>
      <c r="K141" s="88">
        <v>150</v>
      </c>
      <c r="L141" s="88">
        <v>150</v>
      </c>
      <c r="M141" s="88">
        <v>150</v>
      </c>
      <c r="N141" s="88">
        <v>150</v>
      </c>
      <c r="O141" s="88">
        <v>160.21</v>
      </c>
      <c r="P141" s="88">
        <v>150</v>
      </c>
      <c r="Q141" s="88">
        <v>0</v>
      </c>
      <c r="R141" s="88">
        <f t="shared" si="6"/>
        <v>1400</v>
      </c>
    </row>
    <row r="142" spans="1:20" s="20" customFormat="1" x14ac:dyDescent="0.2">
      <c r="A142" s="123" t="str">
        <f t="shared" si="5"/>
        <v>0010-OA2.3.1.2.1.1</v>
      </c>
      <c r="B142" s="191" t="s">
        <v>18</v>
      </c>
      <c r="C142" s="191" t="s">
        <v>433</v>
      </c>
      <c r="D142" s="123" t="s">
        <v>434</v>
      </c>
      <c r="E142" s="88">
        <v>0</v>
      </c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f t="shared" si="6"/>
        <v>0</v>
      </c>
    </row>
    <row r="143" spans="1:20" s="20" customFormat="1" x14ac:dyDescent="0.2">
      <c r="A143" s="123" t="str">
        <f t="shared" si="5"/>
        <v>0010-OA2.3.1.3.1.1</v>
      </c>
      <c r="B143" s="191" t="s">
        <v>18</v>
      </c>
      <c r="C143" s="191" t="s">
        <v>444</v>
      </c>
      <c r="D143" s="123" t="s">
        <v>445</v>
      </c>
      <c r="E143" s="88">
        <v>0</v>
      </c>
      <c r="F143" s="88">
        <v>0</v>
      </c>
      <c r="G143" s="88">
        <v>0</v>
      </c>
      <c r="H143" s="88">
        <v>12585.6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2414.4</v>
      </c>
      <c r="Q143" s="88">
        <v>0</v>
      </c>
      <c r="R143" s="88">
        <f t="shared" si="6"/>
        <v>15000</v>
      </c>
    </row>
    <row r="144" spans="1:20" s="20" customFormat="1" x14ac:dyDescent="0.2">
      <c r="A144" s="123" t="str">
        <f t="shared" si="5"/>
        <v>0010-OA2.3.1.5.1.2</v>
      </c>
      <c r="B144" s="191" t="s">
        <v>18</v>
      </c>
      <c r="C144" s="191" t="s">
        <v>464</v>
      </c>
      <c r="D144" s="123" t="s">
        <v>465</v>
      </c>
      <c r="E144" s="88">
        <v>150</v>
      </c>
      <c r="F144" s="88">
        <v>0</v>
      </c>
      <c r="G144" s="88">
        <v>3440</v>
      </c>
      <c r="H144" s="88">
        <v>0</v>
      </c>
      <c r="I144" s="88">
        <v>594.4</v>
      </c>
      <c r="J144" s="88">
        <v>150</v>
      </c>
      <c r="K144" s="88">
        <v>20770</v>
      </c>
      <c r="L144" s="88">
        <v>150</v>
      </c>
      <c r="M144" s="88">
        <v>150</v>
      </c>
      <c r="N144" s="88">
        <v>150</v>
      </c>
      <c r="O144" s="88">
        <v>105.6</v>
      </c>
      <c r="P144" s="88">
        <v>0</v>
      </c>
      <c r="Q144" s="88">
        <v>0</v>
      </c>
      <c r="R144" s="88">
        <f t="shared" si="6"/>
        <v>25660</v>
      </c>
    </row>
    <row r="145" spans="1:18" s="20" customFormat="1" x14ac:dyDescent="0.2">
      <c r="A145" s="123" t="str">
        <f t="shared" si="5"/>
        <v>0010-OA2.3.1.5.3.1</v>
      </c>
      <c r="B145" s="191" t="s">
        <v>18</v>
      </c>
      <c r="C145" s="191" t="s">
        <v>468</v>
      </c>
      <c r="D145" s="123" t="s">
        <v>469</v>
      </c>
      <c r="E145" s="88">
        <v>0</v>
      </c>
      <c r="F145" s="88">
        <v>1996.67</v>
      </c>
      <c r="G145" s="88">
        <v>0</v>
      </c>
      <c r="H145" s="88">
        <v>0</v>
      </c>
      <c r="I145" s="88">
        <v>8668.19</v>
      </c>
      <c r="J145" s="88">
        <v>19359.55</v>
      </c>
      <c r="K145" s="88">
        <v>415</v>
      </c>
      <c r="L145" s="88">
        <v>0</v>
      </c>
      <c r="M145" s="88">
        <v>0</v>
      </c>
      <c r="N145" s="88">
        <v>0</v>
      </c>
      <c r="O145" s="88">
        <v>0</v>
      </c>
      <c r="P145" s="88">
        <v>0.59000000000014552</v>
      </c>
      <c r="Q145" s="88">
        <v>0</v>
      </c>
      <c r="R145" s="88">
        <f t="shared" si="6"/>
        <v>30440</v>
      </c>
    </row>
    <row r="146" spans="1:18" s="20" customFormat="1" x14ac:dyDescent="0.2">
      <c r="A146" s="123" t="str">
        <f t="shared" si="5"/>
        <v>0010-OA2.3.1.5.4.1</v>
      </c>
      <c r="B146" s="191" t="s">
        <v>18</v>
      </c>
      <c r="C146" s="191" t="s">
        <v>472</v>
      </c>
      <c r="D146" s="123" t="s">
        <v>473</v>
      </c>
      <c r="E146" s="88">
        <v>150</v>
      </c>
      <c r="F146" s="88">
        <v>0</v>
      </c>
      <c r="G146" s="88">
        <v>0</v>
      </c>
      <c r="H146" s="88">
        <v>0</v>
      </c>
      <c r="I146" s="88">
        <v>255</v>
      </c>
      <c r="J146" s="88">
        <v>100</v>
      </c>
      <c r="K146" s="88">
        <v>100</v>
      </c>
      <c r="L146" s="88">
        <v>100</v>
      </c>
      <c r="M146" s="88">
        <v>100</v>
      </c>
      <c r="N146" s="88">
        <v>100</v>
      </c>
      <c r="O146" s="88">
        <v>100</v>
      </c>
      <c r="P146" s="88">
        <v>95</v>
      </c>
      <c r="Q146" s="88">
        <v>0</v>
      </c>
      <c r="R146" s="88">
        <f t="shared" si="6"/>
        <v>1100</v>
      </c>
    </row>
    <row r="147" spans="1:18" s="20" customFormat="1" x14ac:dyDescent="0.2">
      <c r="A147" s="123" t="str">
        <f t="shared" si="5"/>
        <v>0010-OA2.3.1.5.99.99</v>
      </c>
      <c r="B147" s="191" t="s">
        <v>18</v>
      </c>
      <c r="C147" s="191" t="s">
        <v>474</v>
      </c>
      <c r="D147" s="123" t="s">
        <v>475</v>
      </c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>
        <v>0</v>
      </c>
      <c r="R147" s="88">
        <f t="shared" si="6"/>
        <v>0</v>
      </c>
    </row>
    <row r="148" spans="1:18" s="20" customFormat="1" x14ac:dyDescent="0.2">
      <c r="A148" s="123" t="str">
        <f t="shared" si="5"/>
        <v>0010-OA2.3.1.6.1.1</v>
      </c>
      <c r="B148" s="191" t="s">
        <v>18</v>
      </c>
      <c r="C148" s="191" t="s">
        <v>476</v>
      </c>
      <c r="D148" s="123" t="s">
        <v>477</v>
      </c>
      <c r="E148" s="88">
        <v>0</v>
      </c>
      <c r="F148" s="88">
        <v>0</v>
      </c>
      <c r="G148" s="88">
        <v>0</v>
      </c>
      <c r="H148" s="88">
        <v>0</v>
      </c>
      <c r="I148" s="88"/>
      <c r="J148" s="88">
        <v>0</v>
      </c>
      <c r="K148" s="88">
        <v>1000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f t="shared" si="6"/>
        <v>1000</v>
      </c>
    </row>
    <row r="149" spans="1:18" s="20" customFormat="1" x14ac:dyDescent="0.2">
      <c r="A149" s="123" t="str">
        <f t="shared" si="5"/>
        <v>0010-OA2.3.1.6.1.4</v>
      </c>
      <c r="B149" s="191" t="s">
        <v>18</v>
      </c>
      <c r="C149" s="191" t="s">
        <v>485</v>
      </c>
      <c r="D149" s="123" t="s">
        <v>486</v>
      </c>
      <c r="E149" s="88"/>
      <c r="F149" s="88"/>
      <c r="G149" s="88"/>
      <c r="H149" s="88"/>
      <c r="I149" s="88"/>
      <c r="J149" s="88"/>
      <c r="K149" s="88">
        <v>2000</v>
      </c>
      <c r="L149" s="88"/>
      <c r="M149" s="88"/>
      <c r="N149" s="88"/>
      <c r="O149" s="88"/>
      <c r="P149" s="88"/>
      <c r="Q149" s="88">
        <v>0</v>
      </c>
      <c r="R149" s="88">
        <f t="shared" si="6"/>
        <v>2000</v>
      </c>
    </row>
    <row r="150" spans="1:18" s="20" customFormat="1" x14ac:dyDescent="0.2">
      <c r="A150" s="123" t="str">
        <f t="shared" si="5"/>
        <v>0010-OA2.3.1.7.1.1</v>
      </c>
      <c r="B150" s="191" t="s">
        <v>18</v>
      </c>
      <c r="C150" s="191" t="s">
        <v>489</v>
      </c>
      <c r="D150" s="123" t="s">
        <v>490</v>
      </c>
      <c r="E150" s="88">
        <v>0</v>
      </c>
      <c r="F150" s="88">
        <v>0</v>
      </c>
      <c r="G150" s="88">
        <v>500</v>
      </c>
      <c r="H150" s="88">
        <v>0</v>
      </c>
      <c r="I150" s="88">
        <v>4245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f t="shared" si="6"/>
        <v>4745</v>
      </c>
    </row>
    <row r="151" spans="1:18" s="20" customFormat="1" x14ac:dyDescent="0.2">
      <c r="A151" s="123" t="str">
        <f t="shared" si="5"/>
        <v>0010-OA2.3.1.8.1.2</v>
      </c>
      <c r="B151" s="191" t="s">
        <v>18</v>
      </c>
      <c r="C151" s="191" t="s">
        <v>499</v>
      </c>
      <c r="D151" s="123" t="s">
        <v>500</v>
      </c>
      <c r="E151" s="88">
        <v>0</v>
      </c>
      <c r="F151" s="88">
        <v>0</v>
      </c>
      <c r="G151" s="88">
        <v>0</v>
      </c>
      <c r="H151" s="88">
        <v>0</v>
      </c>
      <c r="I151" s="88">
        <v>0</v>
      </c>
      <c r="J151" s="88"/>
      <c r="K151" s="88">
        <v>0</v>
      </c>
      <c r="L151" s="88">
        <v>1386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f t="shared" si="6"/>
        <v>1386</v>
      </c>
    </row>
    <row r="152" spans="1:18" s="20" customFormat="1" x14ac:dyDescent="0.2">
      <c r="A152" s="123" t="str">
        <f t="shared" si="5"/>
        <v>0010-OA2.3.1.8.2.1</v>
      </c>
      <c r="B152" s="191" t="s">
        <v>18</v>
      </c>
      <c r="C152" s="191" t="s">
        <v>503</v>
      </c>
      <c r="D152" s="123" t="s">
        <v>504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f t="shared" si="6"/>
        <v>0</v>
      </c>
    </row>
    <row r="153" spans="1:18" s="20" customFormat="1" x14ac:dyDescent="0.2">
      <c r="A153" s="123" t="str">
        <f t="shared" si="5"/>
        <v>0010-OA2.3.1.99.1.99</v>
      </c>
      <c r="B153" s="191" t="s">
        <v>18</v>
      </c>
      <c r="C153" s="191" t="s">
        <v>527</v>
      </c>
      <c r="D153" s="123" t="s">
        <v>528</v>
      </c>
      <c r="E153" s="88">
        <v>200</v>
      </c>
      <c r="F153" s="88">
        <v>0</v>
      </c>
      <c r="G153" s="88">
        <v>0</v>
      </c>
      <c r="H153" s="88">
        <v>633.9</v>
      </c>
      <c r="I153" s="88">
        <v>148</v>
      </c>
      <c r="J153" s="88">
        <v>18.100000000000001</v>
      </c>
      <c r="K153" s="88"/>
      <c r="L153" s="88"/>
      <c r="M153" s="88"/>
      <c r="N153" s="88">
        <v>700</v>
      </c>
      <c r="O153" s="88"/>
      <c r="P153" s="88"/>
      <c r="Q153" s="88">
        <v>0</v>
      </c>
      <c r="R153" s="88">
        <f t="shared" si="6"/>
        <v>1700</v>
      </c>
    </row>
    <row r="154" spans="1:18" s="20" customFormat="1" x14ac:dyDescent="0.2">
      <c r="A154" s="123" t="str">
        <f t="shared" si="5"/>
        <v>0010-OA2.3.2.1.2.99</v>
      </c>
      <c r="B154" s="191" t="s">
        <v>18</v>
      </c>
      <c r="C154" s="191" t="s">
        <v>547</v>
      </c>
      <c r="D154" s="123" t="s">
        <v>548</v>
      </c>
      <c r="E154" s="88">
        <v>700</v>
      </c>
      <c r="F154" s="88">
        <v>0</v>
      </c>
      <c r="G154" s="88">
        <v>977.5</v>
      </c>
      <c r="H154" s="88">
        <v>1173.5</v>
      </c>
      <c r="I154" s="88">
        <v>1690</v>
      </c>
      <c r="J154" s="88">
        <v>500</v>
      </c>
      <c r="K154" s="88">
        <v>500</v>
      </c>
      <c r="L154" s="88">
        <v>500</v>
      </c>
      <c r="M154" s="88">
        <v>500</v>
      </c>
      <c r="N154" s="88">
        <v>500</v>
      </c>
      <c r="O154" s="88">
        <v>500</v>
      </c>
      <c r="P154" s="88">
        <v>2459</v>
      </c>
      <c r="Q154" s="88">
        <v>0</v>
      </c>
      <c r="R154" s="88">
        <f t="shared" si="6"/>
        <v>10000</v>
      </c>
    </row>
    <row r="155" spans="1:18" s="20" customFormat="1" x14ac:dyDescent="0.2">
      <c r="A155" s="123" t="str">
        <f t="shared" si="5"/>
        <v>0010-OA2.3.2.2.1.1</v>
      </c>
      <c r="B155" s="191" t="s">
        <v>18</v>
      </c>
      <c r="C155" s="191" t="s">
        <v>554</v>
      </c>
      <c r="D155" s="123" t="s">
        <v>555</v>
      </c>
      <c r="E155" s="88">
        <v>0</v>
      </c>
      <c r="F155" s="88">
        <v>26996.17</v>
      </c>
      <c r="G155" s="88">
        <v>21420.32</v>
      </c>
      <c r="H155" s="88">
        <v>15826.89</v>
      </c>
      <c r="I155" s="88">
        <v>16006.13</v>
      </c>
      <c r="J155" s="88">
        <v>9943.9</v>
      </c>
      <c r="K155" s="88">
        <v>15806.590000000011</v>
      </c>
      <c r="L155" s="88"/>
      <c r="M155" s="88">
        <v>0</v>
      </c>
      <c r="N155" s="88">
        <v>0</v>
      </c>
      <c r="O155" s="88">
        <v>0</v>
      </c>
      <c r="P155" s="88">
        <v>0</v>
      </c>
      <c r="Q155" s="88">
        <v>0</v>
      </c>
      <c r="R155" s="88">
        <f t="shared" si="6"/>
        <v>106000</v>
      </c>
    </row>
    <row r="156" spans="1:18" s="20" customFormat="1" x14ac:dyDescent="0.2">
      <c r="A156" s="123" t="str">
        <f t="shared" si="5"/>
        <v>0010-OA2.3.2.2.1.2</v>
      </c>
      <c r="B156" s="191" t="s">
        <v>18</v>
      </c>
      <c r="C156" s="191" t="s">
        <v>559</v>
      </c>
      <c r="D156" s="123" t="s">
        <v>560</v>
      </c>
      <c r="E156" s="88">
        <v>0</v>
      </c>
      <c r="F156" s="88">
        <v>2884.2</v>
      </c>
      <c r="G156" s="88">
        <v>7.4</v>
      </c>
      <c r="H156" s="88">
        <v>2915.1</v>
      </c>
      <c r="I156" s="88">
        <v>1386.7</v>
      </c>
      <c r="J156" s="88">
        <v>1540.52</v>
      </c>
      <c r="K156" s="88">
        <v>1540.52</v>
      </c>
      <c r="L156" s="88">
        <v>1540.52</v>
      </c>
      <c r="M156" s="88">
        <v>1540.52</v>
      </c>
      <c r="N156" s="88">
        <v>1568.32</v>
      </c>
      <c r="O156" s="88">
        <v>60.5</v>
      </c>
      <c r="P156" s="88">
        <v>15.7</v>
      </c>
      <c r="Q156" s="88">
        <v>0</v>
      </c>
      <c r="R156" s="88">
        <f t="shared" si="6"/>
        <v>15000.000000000002</v>
      </c>
    </row>
    <row r="157" spans="1:18" s="20" customFormat="1" x14ac:dyDescent="0.2">
      <c r="A157" s="123" t="str">
        <f t="shared" si="5"/>
        <v>0010-OA2.3.2.2.3.99</v>
      </c>
      <c r="B157" s="191" t="s">
        <v>18</v>
      </c>
      <c r="C157" s="191" t="s">
        <v>572</v>
      </c>
      <c r="D157" s="123" t="s">
        <v>573</v>
      </c>
      <c r="E157" s="88">
        <v>0</v>
      </c>
      <c r="F157" s="88">
        <v>700</v>
      </c>
      <c r="G157" s="88">
        <v>1400</v>
      </c>
      <c r="H157" s="88">
        <v>0</v>
      </c>
      <c r="I157" s="88">
        <v>1400</v>
      </c>
      <c r="J157" s="88"/>
      <c r="K157" s="88">
        <v>750</v>
      </c>
      <c r="L157" s="88">
        <v>375</v>
      </c>
      <c r="M157" s="88">
        <v>375</v>
      </c>
      <c r="N157" s="88">
        <v>375</v>
      </c>
      <c r="O157" s="88">
        <v>375</v>
      </c>
      <c r="P157" s="88">
        <v>375</v>
      </c>
      <c r="Q157" s="88">
        <v>0</v>
      </c>
      <c r="R157" s="88">
        <f t="shared" si="6"/>
        <v>6125</v>
      </c>
    </row>
    <row r="158" spans="1:18" s="20" customFormat="1" x14ac:dyDescent="0.2">
      <c r="A158" s="123" t="str">
        <f t="shared" si="5"/>
        <v>0010-OA2.3.2.2.5.1</v>
      </c>
      <c r="B158" s="191" t="s">
        <v>18</v>
      </c>
      <c r="C158" s="191" t="s">
        <v>579</v>
      </c>
      <c r="D158" s="123" t="s">
        <v>580</v>
      </c>
      <c r="E158" s="88">
        <v>9930.2900000000009</v>
      </c>
      <c r="F158" s="88">
        <v>4611.25</v>
      </c>
      <c r="G158" s="88">
        <v>7206.42</v>
      </c>
      <c r="H158" s="88">
        <v>15109.91</v>
      </c>
      <c r="I158" s="88">
        <v>6080.42</v>
      </c>
      <c r="J158" s="88">
        <v>6412.3419999999996</v>
      </c>
      <c r="K158" s="88">
        <v>15544.82</v>
      </c>
      <c r="L158" s="88">
        <v>15544.82</v>
      </c>
      <c r="M158" s="88">
        <v>15544.82</v>
      </c>
      <c r="N158" s="88">
        <v>24677.3</v>
      </c>
      <c r="O158" s="88">
        <v>15544.82</v>
      </c>
      <c r="P158" s="88">
        <v>15544.79</v>
      </c>
      <c r="Q158" s="88">
        <v>0</v>
      </c>
      <c r="R158" s="88">
        <f t="shared" si="6"/>
        <v>151752.00200000001</v>
      </c>
    </row>
    <row r="159" spans="1:18" s="20" customFormat="1" x14ac:dyDescent="0.2">
      <c r="A159" s="123" t="str">
        <f t="shared" si="5"/>
        <v>0010-OA2.3.2.3.1.1</v>
      </c>
      <c r="B159" s="191" t="s">
        <v>18</v>
      </c>
      <c r="C159" s="191" t="s">
        <v>581</v>
      </c>
      <c r="D159" s="123" t="s">
        <v>582</v>
      </c>
      <c r="E159" s="88">
        <v>0</v>
      </c>
      <c r="F159" s="88">
        <v>44695.68</v>
      </c>
      <c r="G159" s="88">
        <v>33546.959999999999</v>
      </c>
      <c r="H159" s="88">
        <v>36244.1</v>
      </c>
      <c r="I159" s="88">
        <v>30573.88</v>
      </c>
      <c r="J159" s="88">
        <v>34372.46</v>
      </c>
      <c r="K159" s="88">
        <v>33546.959999999999</v>
      </c>
      <c r="L159" s="88">
        <v>79199.59</v>
      </c>
      <c r="M159" s="88">
        <v>42456.19</v>
      </c>
      <c r="N159" s="88">
        <v>42303.49</v>
      </c>
      <c r="O159" s="88">
        <v>42303.49</v>
      </c>
      <c r="P159" s="88">
        <v>45002.200000000004</v>
      </c>
      <c r="Q159" s="88">
        <v>0</v>
      </c>
      <c r="R159" s="88">
        <f t="shared" si="6"/>
        <v>464245</v>
      </c>
    </row>
    <row r="160" spans="1:18" s="20" customFormat="1" x14ac:dyDescent="0.2">
      <c r="A160" s="123" t="str">
        <f t="shared" si="5"/>
        <v>0010-OA2.3.2.3.1.2</v>
      </c>
      <c r="B160" s="191" t="s">
        <v>18</v>
      </c>
      <c r="C160" s="191" t="s">
        <v>586</v>
      </c>
      <c r="D160" s="123" t="s">
        <v>587</v>
      </c>
      <c r="E160" s="88">
        <v>0</v>
      </c>
      <c r="F160" s="88">
        <v>0</v>
      </c>
      <c r="G160" s="88">
        <v>41665.839999999997</v>
      </c>
      <c r="H160" s="88">
        <v>41665.839999999997</v>
      </c>
      <c r="I160" s="88">
        <v>20832.919999999998</v>
      </c>
      <c r="J160" s="88">
        <v>30465.01</v>
      </c>
      <c r="K160" s="88">
        <v>22746.579999999998</v>
      </c>
      <c r="L160" s="88">
        <v>22746.579999999998</v>
      </c>
      <c r="M160" s="88">
        <v>22746.579999999998</v>
      </c>
      <c r="N160" s="88">
        <v>22746.579999999998</v>
      </c>
      <c r="O160" s="88">
        <v>22746.579999999998</v>
      </c>
      <c r="P160" s="88">
        <v>22747.49</v>
      </c>
      <c r="Q160" s="88">
        <v>0</v>
      </c>
      <c r="R160" s="88">
        <f t="shared" si="6"/>
        <v>271109.99999999994</v>
      </c>
    </row>
    <row r="161" spans="1:18" s="20" customFormat="1" x14ac:dyDescent="0.2">
      <c r="A161" s="123" t="str">
        <f t="shared" si="5"/>
        <v>0010-OA2.3.2.4.2.1</v>
      </c>
      <c r="B161" s="191" t="s">
        <v>18</v>
      </c>
      <c r="C161" s="191" t="s">
        <v>588</v>
      </c>
      <c r="D161" s="123" t="s">
        <v>589</v>
      </c>
      <c r="E161" s="88">
        <v>0</v>
      </c>
      <c r="F161" s="88">
        <v>0</v>
      </c>
      <c r="G161" s="88">
        <v>0</v>
      </c>
      <c r="H161" s="88">
        <v>28084</v>
      </c>
      <c r="I161" s="88">
        <v>29576.7</v>
      </c>
      <c r="J161" s="88">
        <v>32339.3</v>
      </c>
      <c r="K161" s="88">
        <v>31304</v>
      </c>
      <c r="L161" s="88">
        <v>6000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88">
        <f t="shared" si="6"/>
        <v>127304</v>
      </c>
    </row>
    <row r="162" spans="1:18" s="20" customFormat="1" x14ac:dyDescent="0.2">
      <c r="A162" s="123" t="str">
        <f t="shared" si="5"/>
        <v>0010-OA2.3.2.4.5.1</v>
      </c>
      <c r="B162" s="191" t="s">
        <v>18</v>
      </c>
      <c r="C162" s="191" t="s">
        <v>605</v>
      </c>
      <c r="D162" s="123" t="s">
        <v>606</v>
      </c>
      <c r="E162" s="88">
        <v>0</v>
      </c>
      <c r="F162" s="88">
        <v>0</v>
      </c>
      <c r="G162" s="88">
        <v>0</v>
      </c>
      <c r="H162" s="88">
        <v>0</v>
      </c>
      <c r="I162" s="88">
        <v>0</v>
      </c>
      <c r="J162" s="88">
        <v>0</v>
      </c>
      <c r="K162" s="88">
        <v>23169</v>
      </c>
      <c r="L162" s="88">
        <v>0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88">
        <f t="shared" si="6"/>
        <v>23169</v>
      </c>
    </row>
    <row r="163" spans="1:18" s="20" customFormat="1" x14ac:dyDescent="0.2">
      <c r="A163" s="123" t="str">
        <f t="shared" si="5"/>
        <v>0010-OA2.3.2.4.6.1</v>
      </c>
      <c r="B163" s="191" t="s">
        <v>18</v>
      </c>
      <c r="C163" s="191" t="s">
        <v>607</v>
      </c>
      <c r="D163" s="123" t="s">
        <v>608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10000</v>
      </c>
      <c r="L163" s="88">
        <v>0</v>
      </c>
      <c r="M163" s="88">
        <v>0</v>
      </c>
      <c r="N163" s="88">
        <v>0</v>
      </c>
      <c r="O163" s="88">
        <v>5000</v>
      </c>
      <c r="P163" s="88">
        <v>0</v>
      </c>
      <c r="Q163" s="88">
        <v>0</v>
      </c>
      <c r="R163" s="88">
        <f t="shared" si="6"/>
        <v>15000</v>
      </c>
    </row>
    <row r="164" spans="1:18" s="20" customFormat="1" x14ac:dyDescent="0.2">
      <c r="A164" s="123" t="str">
        <f t="shared" si="5"/>
        <v>0010-OA2.3.2.4.7.1</v>
      </c>
      <c r="B164" s="191" t="s">
        <v>18</v>
      </c>
      <c r="C164" s="191" t="s">
        <v>609</v>
      </c>
      <c r="D164" s="123" t="s">
        <v>610</v>
      </c>
      <c r="E164" s="88">
        <v>0</v>
      </c>
      <c r="F164" s="88">
        <v>332</v>
      </c>
      <c r="G164" s="88">
        <v>0</v>
      </c>
      <c r="H164" s="88">
        <v>17341.099999999999</v>
      </c>
      <c r="I164" s="88">
        <v>332</v>
      </c>
      <c r="J164" s="88"/>
      <c r="K164" s="88">
        <v>11882</v>
      </c>
      <c r="L164" s="88">
        <v>166</v>
      </c>
      <c r="M164" s="88">
        <v>1116</v>
      </c>
      <c r="N164" s="88">
        <v>31048.9</v>
      </c>
      <c r="O164" s="88">
        <v>0</v>
      </c>
      <c r="P164" s="88">
        <v>1900</v>
      </c>
      <c r="Q164" s="88">
        <v>0</v>
      </c>
      <c r="R164" s="88">
        <f t="shared" si="6"/>
        <v>64118</v>
      </c>
    </row>
    <row r="165" spans="1:18" s="20" customFormat="1" x14ac:dyDescent="0.2">
      <c r="A165" s="123" t="str">
        <f t="shared" si="5"/>
        <v>0010-OA2.3.2.5.1.1</v>
      </c>
      <c r="B165" s="191" t="s">
        <v>18</v>
      </c>
      <c r="C165" s="191" t="s">
        <v>613</v>
      </c>
      <c r="D165" s="123" t="s">
        <v>614</v>
      </c>
      <c r="E165" s="88">
        <v>0</v>
      </c>
      <c r="F165" s="88">
        <v>0</v>
      </c>
      <c r="G165" s="88">
        <v>0</v>
      </c>
      <c r="H165" s="88">
        <v>33858.230000000003</v>
      </c>
      <c r="I165" s="88">
        <v>33858.230000000003</v>
      </c>
      <c r="J165" s="88">
        <v>36477.230000000003</v>
      </c>
      <c r="K165" s="88">
        <v>33858.230000000003</v>
      </c>
      <c r="L165" s="88">
        <v>33858.230000000003</v>
      </c>
      <c r="M165" s="88">
        <v>33858.230000000003</v>
      </c>
      <c r="N165" s="88">
        <v>33858.230000000003</v>
      </c>
      <c r="O165" s="88">
        <v>33858.230000000003</v>
      </c>
      <c r="P165" s="88">
        <v>33859.160000000003</v>
      </c>
      <c r="Q165" s="88">
        <v>0</v>
      </c>
      <c r="R165" s="88">
        <f t="shared" si="6"/>
        <v>307344</v>
      </c>
    </row>
    <row r="166" spans="1:18" s="20" customFormat="1" x14ac:dyDescent="0.2">
      <c r="A166" s="123" t="str">
        <f t="shared" si="5"/>
        <v>0010-OA2.3.2.5.1.4</v>
      </c>
      <c r="B166" s="191" t="s">
        <v>18</v>
      </c>
      <c r="C166" s="191" t="s">
        <v>622</v>
      </c>
      <c r="D166" s="123" t="s">
        <v>623</v>
      </c>
      <c r="E166" s="88">
        <v>0</v>
      </c>
      <c r="F166" s="88">
        <v>3540</v>
      </c>
      <c r="G166" s="88">
        <v>1770</v>
      </c>
      <c r="H166" s="88">
        <v>1770</v>
      </c>
      <c r="I166" s="88">
        <v>1770</v>
      </c>
      <c r="J166" s="88">
        <v>1770</v>
      </c>
      <c r="K166" s="88">
        <v>1770</v>
      </c>
      <c r="L166" s="88">
        <v>1770</v>
      </c>
      <c r="M166" s="88">
        <v>1770</v>
      </c>
      <c r="N166" s="88">
        <v>1770</v>
      </c>
      <c r="O166" s="88">
        <v>1770</v>
      </c>
      <c r="P166" s="88">
        <v>1770</v>
      </c>
      <c r="Q166" s="88">
        <v>0</v>
      </c>
      <c r="R166" s="88">
        <f t="shared" si="6"/>
        <v>21240</v>
      </c>
    </row>
    <row r="167" spans="1:18" s="20" customFormat="1" x14ac:dyDescent="0.2">
      <c r="A167" s="123" t="str">
        <f t="shared" si="5"/>
        <v>0010-OA2.3.2.5.1.99</v>
      </c>
      <c r="B167" s="191" t="s">
        <v>18</v>
      </c>
      <c r="C167" s="191" t="s">
        <v>624</v>
      </c>
      <c r="D167" s="123" t="s">
        <v>625</v>
      </c>
      <c r="E167" s="88">
        <v>1600</v>
      </c>
      <c r="F167" s="88">
        <v>1600</v>
      </c>
      <c r="G167" s="88">
        <v>0</v>
      </c>
      <c r="H167" s="88">
        <v>1600</v>
      </c>
      <c r="I167" s="88">
        <v>3200</v>
      </c>
      <c r="J167" s="88"/>
      <c r="K167" s="88">
        <v>1600</v>
      </c>
      <c r="L167" s="88">
        <v>1600</v>
      </c>
      <c r="M167" s="88">
        <v>1600</v>
      </c>
      <c r="N167" s="88">
        <v>0</v>
      </c>
      <c r="O167" s="88">
        <v>5557</v>
      </c>
      <c r="P167" s="88">
        <v>0</v>
      </c>
      <c r="Q167" s="88">
        <v>0</v>
      </c>
      <c r="R167" s="88">
        <f t="shared" si="6"/>
        <v>18357</v>
      </c>
    </row>
    <row r="168" spans="1:18" s="20" customFormat="1" x14ac:dyDescent="0.2">
      <c r="A168" s="123" t="str">
        <f t="shared" si="5"/>
        <v>0010-OA2.3.2.6.1.2</v>
      </c>
      <c r="B168" s="191" t="s">
        <v>18</v>
      </c>
      <c r="C168" s="191" t="s">
        <v>631</v>
      </c>
      <c r="D168" s="123" t="s">
        <v>632</v>
      </c>
      <c r="E168" s="88">
        <v>200</v>
      </c>
      <c r="F168" s="88">
        <v>0</v>
      </c>
      <c r="G168" s="88">
        <v>295</v>
      </c>
      <c r="H168" s="88">
        <v>30</v>
      </c>
      <c r="I168" s="88"/>
      <c r="J168" s="88">
        <v>333</v>
      </c>
      <c r="K168" s="88">
        <v>333</v>
      </c>
      <c r="L168" s="88">
        <v>333</v>
      </c>
      <c r="M168" s="88">
        <v>333</v>
      </c>
      <c r="N168" s="88">
        <v>333</v>
      </c>
      <c r="O168" s="88">
        <v>333</v>
      </c>
      <c r="P168" s="88">
        <v>777</v>
      </c>
      <c r="Q168" s="88">
        <v>0</v>
      </c>
      <c r="R168" s="88">
        <f t="shared" si="6"/>
        <v>3300</v>
      </c>
    </row>
    <row r="169" spans="1:18" s="20" customFormat="1" x14ac:dyDescent="0.2">
      <c r="A169" s="123" t="str">
        <f t="shared" si="5"/>
        <v>0010-OA2.3.2.6.2.1</v>
      </c>
      <c r="B169" s="191" t="s">
        <v>18</v>
      </c>
      <c r="C169" s="191" t="s">
        <v>633</v>
      </c>
      <c r="D169" s="123" t="s">
        <v>634</v>
      </c>
      <c r="E169" s="88">
        <v>200</v>
      </c>
      <c r="F169" s="88">
        <v>3640.3</v>
      </c>
      <c r="G169" s="88">
        <v>994.94</v>
      </c>
      <c r="H169" s="88">
        <v>8410.82</v>
      </c>
      <c r="I169" s="88">
        <v>720.75</v>
      </c>
      <c r="J169" s="88">
        <v>5351.64</v>
      </c>
      <c r="K169" s="88">
        <v>5351.64</v>
      </c>
      <c r="L169" s="88">
        <v>5351.64</v>
      </c>
      <c r="M169" s="88">
        <v>11172.64</v>
      </c>
      <c r="N169" s="88">
        <v>11172.64</v>
      </c>
      <c r="O169" s="88">
        <v>11172.64</v>
      </c>
      <c r="P169" s="88">
        <v>13544.349999999999</v>
      </c>
      <c r="Q169" s="88">
        <v>0</v>
      </c>
      <c r="R169" s="88">
        <f t="shared" si="6"/>
        <v>77084</v>
      </c>
    </row>
    <row r="170" spans="1:18" s="20" customFormat="1" x14ac:dyDescent="0.2">
      <c r="A170" s="123" t="str">
        <f t="shared" si="5"/>
        <v>0010-OA2.3.2.6.3.2</v>
      </c>
      <c r="B170" s="191" t="s">
        <v>18</v>
      </c>
      <c r="C170" s="191" t="s">
        <v>641</v>
      </c>
      <c r="D170" s="123" t="s">
        <v>642</v>
      </c>
      <c r="E170" s="88">
        <v>0</v>
      </c>
      <c r="F170" s="88">
        <v>0</v>
      </c>
      <c r="G170" s="88">
        <v>0</v>
      </c>
      <c r="H170" s="88">
        <v>0</v>
      </c>
      <c r="I170" s="88"/>
      <c r="J170" s="88"/>
      <c r="K170" s="88">
        <v>9900.24</v>
      </c>
      <c r="L170" s="88">
        <v>8937.76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f t="shared" si="6"/>
        <v>18838</v>
      </c>
    </row>
    <row r="171" spans="1:18" s="20" customFormat="1" x14ac:dyDescent="0.2">
      <c r="A171" s="123" t="str">
        <f t="shared" si="5"/>
        <v>0010-OA2.3.2.6.3.3</v>
      </c>
      <c r="B171" s="191" t="s">
        <v>18</v>
      </c>
      <c r="C171" s="191" t="s">
        <v>643</v>
      </c>
      <c r="D171" s="123" t="s">
        <v>644</v>
      </c>
      <c r="E171" s="88">
        <v>0</v>
      </c>
      <c r="F171" s="88">
        <v>0</v>
      </c>
      <c r="G171" s="88">
        <v>0</v>
      </c>
      <c r="H171" s="88">
        <v>0</v>
      </c>
      <c r="I171" s="88"/>
      <c r="J171" s="88">
        <v>0</v>
      </c>
      <c r="K171" s="88"/>
      <c r="L171" s="88">
        <v>210</v>
      </c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f t="shared" si="6"/>
        <v>210</v>
      </c>
    </row>
    <row r="172" spans="1:18" s="20" customFormat="1" x14ac:dyDescent="0.2">
      <c r="A172" s="123" t="str">
        <f t="shared" si="5"/>
        <v>0010-OA2.3.2.6.3.4</v>
      </c>
      <c r="B172" s="191" t="s">
        <v>18</v>
      </c>
      <c r="C172" s="191" t="s">
        <v>645</v>
      </c>
      <c r="D172" s="123" t="s">
        <v>646</v>
      </c>
      <c r="E172" s="88">
        <v>0</v>
      </c>
      <c r="F172" s="88">
        <v>1779.67</v>
      </c>
      <c r="G172" s="88">
        <v>305.02999999999997</v>
      </c>
      <c r="H172" s="88">
        <v>0</v>
      </c>
      <c r="I172" s="88">
        <v>0</v>
      </c>
      <c r="J172" s="88">
        <v>590.28</v>
      </c>
      <c r="K172" s="88">
        <v>1747.47</v>
      </c>
      <c r="L172" s="88">
        <v>7388.3899999999994</v>
      </c>
      <c r="M172" s="88">
        <v>590.28</v>
      </c>
      <c r="N172" s="88">
        <v>590.28</v>
      </c>
      <c r="O172" s="88">
        <v>590.28</v>
      </c>
      <c r="P172" s="88">
        <v>1181.32</v>
      </c>
      <c r="Q172" s="88">
        <v>0</v>
      </c>
      <c r="R172" s="88">
        <f t="shared" si="6"/>
        <v>14763.000000000002</v>
      </c>
    </row>
    <row r="173" spans="1:18" s="20" customFormat="1" x14ac:dyDescent="0.2">
      <c r="A173" s="123" t="str">
        <f t="shared" si="5"/>
        <v>0010-OA2.3.2.6.3.99</v>
      </c>
      <c r="B173" s="191" t="s">
        <v>18</v>
      </c>
      <c r="C173" s="191" t="s">
        <v>647</v>
      </c>
      <c r="D173" s="123" t="s">
        <v>648</v>
      </c>
      <c r="E173" s="88">
        <v>0</v>
      </c>
      <c r="F173" s="88">
        <v>0</v>
      </c>
      <c r="G173" s="88">
        <v>0</v>
      </c>
      <c r="H173" s="88">
        <v>0</v>
      </c>
      <c r="I173" s="88"/>
      <c r="J173" s="88"/>
      <c r="K173" s="88">
        <v>29456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88">
        <f t="shared" si="6"/>
        <v>29456</v>
      </c>
    </row>
    <row r="174" spans="1:18" s="20" customFormat="1" x14ac:dyDescent="0.2">
      <c r="A174" s="123" t="str">
        <f t="shared" si="5"/>
        <v>0010-OA2.3.2.7.10.1</v>
      </c>
      <c r="B174" s="191" t="s">
        <v>18</v>
      </c>
      <c r="C174" s="191" t="s">
        <v>667</v>
      </c>
      <c r="D174" s="123" t="s">
        <v>668</v>
      </c>
      <c r="E174" s="88">
        <v>0</v>
      </c>
      <c r="F174" s="88">
        <v>0</v>
      </c>
      <c r="G174" s="88">
        <v>0</v>
      </c>
      <c r="H174" s="88">
        <v>8759.94</v>
      </c>
      <c r="I174" s="88">
        <v>6592</v>
      </c>
      <c r="J174" s="88">
        <v>4720</v>
      </c>
      <c r="K174" s="88">
        <v>2059.06</v>
      </c>
      <c r="L174" s="88">
        <v>0</v>
      </c>
      <c r="M174" s="88">
        <v>0</v>
      </c>
      <c r="N174" s="88">
        <v>0</v>
      </c>
      <c r="O174" s="88">
        <v>0</v>
      </c>
      <c r="P174" s="88">
        <v>0</v>
      </c>
      <c r="Q174" s="88">
        <v>0</v>
      </c>
      <c r="R174" s="88">
        <f t="shared" si="6"/>
        <v>22131.000000000004</v>
      </c>
    </row>
    <row r="175" spans="1:18" s="20" customFormat="1" x14ac:dyDescent="0.2">
      <c r="A175" s="123" t="str">
        <f t="shared" si="5"/>
        <v>0010-OA2.3.2.7.10.99</v>
      </c>
      <c r="B175" s="191" t="s">
        <v>18</v>
      </c>
      <c r="C175" s="191" t="s">
        <v>672</v>
      </c>
      <c r="D175" s="123" t="s">
        <v>673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/>
      <c r="L175" s="88">
        <v>0</v>
      </c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f t="shared" si="6"/>
        <v>0</v>
      </c>
    </row>
    <row r="176" spans="1:18" s="20" customFormat="1" x14ac:dyDescent="0.2">
      <c r="A176" s="123" t="str">
        <f t="shared" si="5"/>
        <v>0010-OA2.3.2.7.11.3</v>
      </c>
      <c r="B176" s="191" t="s">
        <v>18</v>
      </c>
      <c r="C176" s="191" t="s">
        <v>678</v>
      </c>
      <c r="D176" s="123" t="s">
        <v>679</v>
      </c>
      <c r="E176" s="88">
        <v>200</v>
      </c>
      <c r="F176" s="88">
        <v>0</v>
      </c>
      <c r="G176" s="88">
        <v>0</v>
      </c>
      <c r="H176" s="88">
        <v>0</v>
      </c>
      <c r="I176" s="88"/>
      <c r="J176" s="88">
        <v>100</v>
      </c>
      <c r="K176" s="88">
        <v>100</v>
      </c>
      <c r="L176" s="88">
        <v>100</v>
      </c>
      <c r="M176" s="88">
        <v>100</v>
      </c>
      <c r="N176" s="88">
        <v>100</v>
      </c>
      <c r="O176" s="88">
        <v>100</v>
      </c>
      <c r="P176" s="88">
        <v>100</v>
      </c>
      <c r="Q176" s="88">
        <v>0</v>
      </c>
      <c r="R176" s="88">
        <f t="shared" si="6"/>
        <v>900</v>
      </c>
    </row>
    <row r="177" spans="1:18" s="20" customFormat="1" x14ac:dyDescent="0.2">
      <c r="A177" s="123" t="str">
        <f t="shared" si="5"/>
        <v>0010-OA2.3.2.7.11.99</v>
      </c>
      <c r="B177" s="191" t="s">
        <v>18</v>
      </c>
      <c r="C177" s="191" t="s">
        <v>688</v>
      </c>
      <c r="D177" s="123" t="s">
        <v>689</v>
      </c>
      <c r="E177" s="88">
        <v>1000</v>
      </c>
      <c r="F177" s="88">
        <v>1800</v>
      </c>
      <c r="G177" s="88">
        <v>842</v>
      </c>
      <c r="H177" s="88">
        <v>1851.45</v>
      </c>
      <c r="I177" s="88">
        <v>1018.2</v>
      </c>
      <c r="J177" s="88">
        <v>1000</v>
      </c>
      <c r="K177" s="88">
        <v>1000</v>
      </c>
      <c r="L177" s="88">
        <v>21270</v>
      </c>
      <c r="M177" s="88">
        <v>1000</v>
      </c>
      <c r="N177" s="88">
        <v>1000</v>
      </c>
      <c r="O177" s="88">
        <v>1000</v>
      </c>
      <c r="P177" s="88">
        <v>1288.3499999999999</v>
      </c>
      <c r="Q177" s="88">
        <v>0</v>
      </c>
      <c r="R177" s="88">
        <f t="shared" si="6"/>
        <v>34070</v>
      </c>
    </row>
    <row r="178" spans="1:18" s="20" customFormat="1" x14ac:dyDescent="0.2">
      <c r="A178" s="123" t="str">
        <f t="shared" si="5"/>
        <v>0010-OA2.3.2.7.13.98</v>
      </c>
      <c r="B178" s="191" t="s">
        <v>18</v>
      </c>
      <c r="C178" s="191" t="s">
        <v>700</v>
      </c>
      <c r="D178" s="123" t="s">
        <v>701</v>
      </c>
      <c r="E178" s="88">
        <v>0</v>
      </c>
      <c r="F178" s="88">
        <v>0</v>
      </c>
      <c r="G178" s="88">
        <v>0</v>
      </c>
      <c r="H178" s="88">
        <v>20930</v>
      </c>
      <c r="I178" s="88">
        <v>17700</v>
      </c>
      <c r="J178" s="88">
        <v>17700</v>
      </c>
      <c r="K178" s="88">
        <v>26670</v>
      </c>
      <c r="L178" s="88">
        <v>17700</v>
      </c>
      <c r="M178" s="88">
        <v>0</v>
      </c>
      <c r="N178" s="88">
        <v>0</v>
      </c>
      <c r="O178" s="88">
        <v>0</v>
      </c>
      <c r="P178" s="88">
        <v>0</v>
      </c>
      <c r="Q178" s="88">
        <v>0</v>
      </c>
      <c r="R178" s="88">
        <f t="shared" si="6"/>
        <v>100700</v>
      </c>
    </row>
    <row r="179" spans="1:18" s="20" customFormat="1" x14ac:dyDescent="0.2">
      <c r="A179" s="123" t="str">
        <f t="shared" si="5"/>
        <v>0010-OA2.3.2.7.14.5</v>
      </c>
      <c r="B179" s="191" t="s">
        <v>18</v>
      </c>
      <c r="C179" s="191" t="s">
        <v>702</v>
      </c>
      <c r="D179" s="123" t="s">
        <v>703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/>
      <c r="L179" s="88">
        <v>46000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f t="shared" si="6"/>
        <v>46000</v>
      </c>
    </row>
    <row r="180" spans="1:18" s="20" customFormat="1" x14ac:dyDescent="0.2">
      <c r="A180" s="123" t="str">
        <f t="shared" si="5"/>
        <v>0010-OA2.3.2.7.14.98</v>
      </c>
      <c r="B180" s="191" t="s">
        <v>18</v>
      </c>
      <c r="C180" s="191" t="s">
        <v>706</v>
      </c>
      <c r="D180" s="123" t="s">
        <v>707</v>
      </c>
      <c r="E180" s="88">
        <v>0</v>
      </c>
      <c r="F180" s="88">
        <v>0</v>
      </c>
      <c r="G180" s="88">
        <v>0</v>
      </c>
      <c r="H180" s="88">
        <v>0</v>
      </c>
      <c r="I180" s="88">
        <v>7000</v>
      </c>
      <c r="J180" s="88">
        <v>7000</v>
      </c>
      <c r="K180" s="88">
        <v>21240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f t="shared" si="6"/>
        <v>35240</v>
      </c>
    </row>
    <row r="181" spans="1:18" s="20" customFormat="1" x14ac:dyDescent="0.2">
      <c r="A181" s="123" t="str">
        <f t="shared" si="5"/>
        <v>0010-OA2.3.2.7.3.1</v>
      </c>
      <c r="B181" s="191" t="s">
        <v>18</v>
      </c>
      <c r="C181" s="191" t="s">
        <v>722</v>
      </c>
      <c r="D181" s="123" t="s">
        <v>723</v>
      </c>
      <c r="E181" s="88">
        <v>0</v>
      </c>
      <c r="F181" s="88">
        <v>0</v>
      </c>
      <c r="G181" s="88">
        <v>0</v>
      </c>
      <c r="H181" s="88">
        <v>0</v>
      </c>
      <c r="I181" s="88">
        <v>0</v>
      </c>
      <c r="J181" s="88"/>
      <c r="K181" s="88"/>
      <c r="L181" s="88">
        <v>30000</v>
      </c>
      <c r="M181" s="88">
        <v>30000</v>
      </c>
      <c r="N181" s="88">
        <v>30000</v>
      </c>
      <c r="O181" s="88">
        <v>0</v>
      </c>
      <c r="P181" s="88">
        <v>0</v>
      </c>
      <c r="Q181" s="88">
        <v>0</v>
      </c>
      <c r="R181" s="88">
        <f t="shared" si="6"/>
        <v>90000</v>
      </c>
    </row>
    <row r="182" spans="1:18" s="20" customFormat="1" x14ac:dyDescent="0.2">
      <c r="A182" s="123" t="str">
        <f t="shared" si="5"/>
        <v>0010-OA2.3.2.7.3.2</v>
      </c>
      <c r="B182" s="191" t="s">
        <v>18</v>
      </c>
      <c r="C182" s="191" t="s">
        <v>724</v>
      </c>
      <c r="D182" s="123" t="s">
        <v>725</v>
      </c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>
        <v>0</v>
      </c>
      <c r="R182" s="88">
        <f t="shared" si="6"/>
        <v>0</v>
      </c>
    </row>
    <row r="183" spans="1:18" s="20" customFormat="1" x14ac:dyDescent="0.2">
      <c r="A183" s="123" t="str">
        <f t="shared" si="5"/>
        <v>0010-OA2.3.2.7.4.1</v>
      </c>
      <c r="B183" s="191" t="s">
        <v>18</v>
      </c>
      <c r="C183" s="191" t="s">
        <v>726</v>
      </c>
      <c r="D183" s="123" t="s">
        <v>727</v>
      </c>
      <c r="E183" s="88">
        <v>0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f t="shared" si="6"/>
        <v>0</v>
      </c>
    </row>
    <row r="184" spans="1:18" s="20" customFormat="1" x14ac:dyDescent="0.2">
      <c r="A184" s="123" t="str">
        <f t="shared" si="5"/>
        <v>0010-OA2.3.2.7.4.99</v>
      </c>
      <c r="B184" s="191" t="s">
        <v>18</v>
      </c>
      <c r="C184" s="191" t="s">
        <v>732</v>
      </c>
      <c r="D184" s="123" t="s">
        <v>733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/>
      <c r="K184" s="88">
        <v>0</v>
      </c>
      <c r="L184" s="88">
        <v>0</v>
      </c>
      <c r="M184" s="88">
        <v>0</v>
      </c>
      <c r="N184" s="88">
        <v>28171</v>
      </c>
      <c r="O184" s="88">
        <v>0</v>
      </c>
      <c r="P184" s="88">
        <v>0</v>
      </c>
      <c r="Q184" s="88">
        <v>0</v>
      </c>
      <c r="R184" s="88">
        <f t="shared" si="6"/>
        <v>28171</v>
      </c>
    </row>
    <row r="185" spans="1:18" s="20" customFormat="1" x14ac:dyDescent="0.2">
      <c r="A185" s="123" t="str">
        <f t="shared" si="5"/>
        <v>0010-OA2.3.2.9.1.1</v>
      </c>
      <c r="B185" s="191" t="s">
        <v>18</v>
      </c>
      <c r="C185" s="191" t="s">
        <v>774</v>
      </c>
      <c r="D185" s="123" t="s">
        <v>775</v>
      </c>
      <c r="E185" s="88">
        <v>45000</v>
      </c>
      <c r="F185" s="88">
        <v>91200</v>
      </c>
      <c r="G185" s="88">
        <v>60200</v>
      </c>
      <c r="H185" s="88">
        <v>53000</v>
      </c>
      <c r="I185" s="88">
        <v>76000</v>
      </c>
      <c r="J185" s="88">
        <v>63500</v>
      </c>
      <c r="K185" s="88">
        <v>48800</v>
      </c>
      <c r="L185" s="88">
        <v>60300</v>
      </c>
      <c r="M185" s="88">
        <v>1800</v>
      </c>
      <c r="N185" s="88">
        <v>1800</v>
      </c>
      <c r="O185" s="88">
        <v>1800</v>
      </c>
      <c r="P185" s="88">
        <v>1800</v>
      </c>
      <c r="Q185" s="88">
        <v>0</v>
      </c>
      <c r="R185" s="88">
        <f t="shared" si="6"/>
        <v>505200</v>
      </c>
    </row>
    <row r="186" spans="1:18" s="20" customFormat="1" x14ac:dyDescent="0.2">
      <c r="A186" s="123" t="str">
        <f t="shared" si="5"/>
        <v>0010-OA2.4.1.3.1.1</v>
      </c>
      <c r="B186" s="191" t="s">
        <v>18</v>
      </c>
      <c r="C186" s="191" t="s">
        <v>797</v>
      </c>
      <c r="D186" s="123" t="s">
        <v>798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1554</v>
      </c>
      <c r="L186" s="88">
        <v>88315</v>
      </c>
      <c r="M186" s="88"/>
      <c r="N186" s="88">
        <v>0</v>
      </c>
      <c r="O186" s="88">
        <v>0</v>
      </c>
      <c r="P186" s="88">
        <v>0</v>
      </c>
      <c r="Q186" s="88">
        <v>0</v>
      </c>
      <c r="R186" s="88">
        <f t="shared" si="6"/>
        <v>89869</v>
      </c>
    </row>
    <row r="187" spans="1:18" s="20" customFormat="1" x14ac:dyDescent="0.2">
      <c r="A187" s="123" t="str">
        <f t="shared" si="5"/>
        <v>0010-OA2.5.4.1.1.1</v>
      </c>
      <c r="B187" s="191" t="s">
        <v>18</v>
      </c>
      <c r="C187" s="191" t="s">
        <v>902</v>
      </c>
      <c r="D187" s="123" t="s">
        <v>903</v>
      </c>
      <c r="E187" s="88">
        <v>0</v>
      </c>
      <c r="F187" s="88">
        <v>0</v>
      </c>
      <c r="G187" s="88">
        <v>0</v>
      </c>
      <c r="H187" s="88">
        <v>916</v>
      </c>
      <c r="I187" s="88"/>
      <c r="J187" s="88"/>
      <c r="K187" s="88"/>
      <c r="L187" s="88"/>
      <c r="M187" s="88"/>
      <c r="N187" s="88"/>
      <c r="O187" s="88"/>
      <c r="P187" s="88"/>
      <c r="Q187" s="88">
        <v>0</v>
      </c>
      <c r="R187" s="88">
        <f t="shared" si="6"/>
        <v>916</v>
      </c>
    </row>
    <row r="188" spans="1:18" s="20" customFormat="1" x14ac:dyDescent="0.2">
      <c r="A188" s="123" t="str">
        <f t="shared" si="5"/>
        <v>0010-OA2.5.4.1.2.1</v>
      </c>
      <c r="B188" s="191" t="s">
        <v>18</v>
      </c>
      <c r="C188" s="191" t="s">
        <v>907</v>
      </c>
      <c r="D188" s="123" t="s">
        <v>908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/>
      <c r="K188" s="88">
        <v>9140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f t="shared" si="6"/>
        <v>9140</v>
      </c>
    </row>
    <row r="189" spans="1:18" s="20" customFormat="1" x14ac:dyDescent="0.2">
      <c r="A189" s="123" t="str">
        <f t="shared" si="5"/>
        <v>0010-OA2.5.4.1.3.1</v>
      </c>
      <c r="B189" s="191" t="s">
        <v>18</v>
      </c>
      <c r="C189" s="191" t="s">
        <v>909</v>
      </c>
      <c r="D189" s="123" t="s">
        <v>910</v>
      </c>
      <c r="E189" s="88"/>
      <c r="F189" s="88">
        <v>59400</v>
      </c>
      <c r="G189" s="88">
        <v>0</v>
      </c>
      <c r="H189" s="88">
        <v>0</v>
      </c>
      <c r="I189" s="88">
        <v>0</v>
      </c>
      <c r="J189" s="88">
        <v>0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  <c r="Q189" s="88">
        <v>0</v>
      </c>
      <c r="R189" s="88">
        <f t="shared" si="6"/>
        <v>59400</v>
      </c>
    </row>
    <row r="190" spans="1:18" s="20" customFormat="1" x14ac:dyDescent="0.2">
      <c r="A190" s="123" t="str">
        <f t="shared" si="5"/>
        <v>0010-OA2.5.4.3.2.1</v>
      </c>
      <c r="B190" s="191" t="s">
        <v>18</v>
      </c>
      <c r="C190" s="191" t="s">
        <v>923</v>
      </c>
      <c r="D190" s="123" t="s">
        <v>924</v>
      </c>
      <c r="E190" s="88">
        <v>0</v>
      </c>
      <c r="F190" s="88">
        <v>110242.44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0.55999999999999961</v>
      </c>
      <c r="Q190" s="88">
        <v>0</v>
      </c>
      <c r="R190" s="88">
        <f t="shared" si="6"/>
        <v>110243</v>
      </c>
    </row>
    <row r="191" spans="1:18" s="20" customFormat="1" x14ac:dyDescent="0.2">
      <c r="A191" s="123" t="str">
        <f t="shared" si="5"/>
        <v>0010-OA2.6.3.2.3.1</v>
      </c>
      <c r="B191" s="191" t="s">
        <v>18</v>
      </c>
      <c r="C191" s="191" t="s">
        <v>1149</v>
      </c>
      <c r="D191" s="123" t="s">
        <v>1150</v>
      </c>
      <c r="E191" s="88">
        <v>0</v>
      </c>
      <c r="F191" s="88">
        <v>0</v>
      </c>
      <c r="G191" s="88">
        <v>0</v>
      </c>
      <c r="H191" s="88">
        <v>0</v>
      </c>
      <c r="I191" s="88">
        <v>4700</v>
      </c>
      <c r="J191" s="88">
        <v>0</v>
      </c>
      <c r="K191" s="88">
        <v>1124</v>
      </c>
      <c r="L191" s="88">
        <v>0</v>
      </c>
      <c r="M191" s="88">
        <v>0</v>
      </c>
      <c r="N191" s="88">
        <v>0</v>
      </c>
      <c r="O191" s="88">
        <v>0</v>
      </c>
      <c r="P191" s="88">
        <v>0</v>
      </c>
      <c r="Q191" s="88">
        <v>0</v>
      </c>
      <c r="R191" s="88">
        <f t="shared" si="6"/>
        <v>5824</v>
      </c>
    </row>
    <row r="192" spans="1:18" s="20" customFormat="1" x14ac:dyDescent="0.2">
      <c r="A192" s="123" t="str">
        <f t="shared" si="5"/>
        <v>0010-OA2.1.1.1.1.8</v>
      </c>
      <c r="B192" s="191" t="s">
        <v>18</v>
      </c>
      <c r="C192" s="191" t="s">
        <v>71</v>
      </c>
      <c r="D192" s="123" t="s">
        <v>72</v>
      </c>
      <c r="E192" s="88">
        <v>15087.5</v>
      </c>
      <c r="F192" s="88">
        <v>15087.5</v>
      </c>
      <c r="G192" s="88">
        <v>11567.08</v>
      </c>
      <c r="H192" s="88">
        <v>15087.5</v>
      </c>
      <c r="I192" s="88">
        <v>15087.5</v>
      </c>
      <c r="J192" s="88">
        <v>15189.709999999994</v>
      </c>
      <c r="K192" s="88">
        <v>15189.709999999994</v>
      </c>
      <c r="L192" s="88">
        <v>15189.709999999994</v>
      </c>
      <c r="M192" s="88">
        <v>15189.709999999994</v>
      </c>
      <c r="N192" s="88">
        <v>15189.709999999994</v>
      </c>
      <c r="O192" s="88">
        <v>15189.709999999994</v>
      </c>
      <c r="P192" s="88">
        <v>19221.66</v>
      </c>
      <c r="Q192" s="88">
        <v>0</v>
      </c>
      <c r="R192" s="88">
        <f t="shared" si="6"/>
        <v>182276.99999999997</v>
      </c>
    </row>
    <row r="193" spans="1:18" s="20" customFormat="1" x14ac:dyDescent="0.2">
      <c r="A193" s="123" t="str">
        <f t="shared" si="5"/>
        <v>0010-OA2.1.1.9.1.2</v>
      </c>
      <c r="B193" s="191" t="s">
        <v>18</v>
      </c>
      <c r="C193" s="191" t="s">
        <v>226</v>
      </c>
      <c r="D193" s="123" t="s">
        <v>227</v>
      </c>
      <c r="E193" s="88">
        <v>0</v>
      </c>
      <c r="F193" s="88">
        <v>0</v>
      </c>
      <c r="G193" s="88">
        <v>0</v>
      </c>
      <c r="H193" s="88">
        <v>5029.17</v>
      </c>
      <c r="I193" s="88">
        <v>0</v>
      </c>
      <c r="J193" s="88">
        <v>0</v>
      </c>
      <c r="K193" s="88">
        <v>10160.83</v>
      </c>
      <c r="L193" s="88">
        <v>0</v>
      </c>
      <c r="M193" s="88">
        <v>0</v>
      </c>
      <c r="N193" s="88">
        <v>0</v>
      </c>
      <c r="O193" s="88">
        <v>0</v>
      </c>
      <c r="P193" s="88">
        <v>15190</v>
      </c>
      <c r="Q193" s="88">
        <v>0</v>
      </c>
      <c r="R193" s="88">
        <f t="shared" si="6"/>
        <v>30380</v>
      </c>
    </row>
    <row r="194" spans="1:18" s="20" customFormat="1" x14ac:dyDescent="0.2">
      <c r="A194" s="123" t="str">
        <f t="shared" si="5"/>
        <v>0010-OA2.1.3.1.1.13</v>
      </c>
      <c r="B194" s="191" t="s">
        <v>18</v>
      </c>
      <c r="C194" s="191" t="s">
        <v>272</v>
      </c>
      <c r="D194" s="123" t="s">
        <v>273</v>
      </c>
      <c r="E194" s="88">
        <v>1357.88</v>
      </c>
      <c r="F194" s="88">
        <v>1357.88</v>
      </c>
      <c r="G194" s="88">
        <v>1041.03</v>
      </c>
      <c r="H194" s="88">
        <v>1889.71</v>
      </c>
      <c r="I194" s="88">
        <v>1357.88</v>
      </c>
      <c r="J194" s="88">
        <v>1357.88</v>
      </c>
      <c r="K194" s="88">
        <v>1357.88</v>
      </c>
      <c r="L194" s="88">
        <v>1357.88</v>
      </c>
      <c r="M194" s="88">
        <v>1357.88</v>
      </c>
      <c r="N194" s="88">
        <v>1357.88</v>
      </c>
      <c r="O194" s="88">
        <v>1357.88</v>
      </c>
      <c r="P194" s="88">
        <v>1253.3399999999999</v>
      </c>
      <c r="Q194" s="88">
        <v>0</v>
      </c>
      <c r="R194" s="88">
        <f t="shared" si="6"/>
        <v>16405.000000000004</v>
      </c>
    </row>
    <row r="195" spans="1:18" s="20" customFormat="1" x14ac:dyDescent="0.2">
      <c r="A195" s="123" t="str">
        <f t="shared" si="5"/>
        <v>0010-OA2.1.4.1.1.6</v>
      </c>
      <c r="B195" s="191" t="s">
        <v>18</v>
      </c>
      <c r="C195" s="191" t="s">
        <v>300</v>
      </c>
      <c r="D195" s="123" t="s">
        <v>301</v>
      </c>
      <c r="E195" s="88">
        <v>0</v>
      </c>
      <c r="F195" s="88">
        <v>0</v>
      </c>
      <c r="G195" s="88">
        <v>0</v>
      </c>
      <c r="H195" s="88">
        <v>5909.27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0.73</v>
      </c>
      <c r="Q195" s="88">
        <v>0</v>
      </c>
      <c r="R195" s="88">
        <f t="shared" si="6"/>
        <v>5910</v>
      </c>
    </row>
    <row r="196" spans="1:18" s="20" customFormat="1" x14ac:dyDescent="0.2">
      <c r="A196" s="123" t="str">
        <f t="shared" si="5"/>
        <v>0010-OA2.1.4.1.1.1</v>
      </c>
      <c r="B196" s="191" t="s">
        <v>18</v>
      </c>
      <c r="C196" s="191" t="s">
        <v>288</v>
      </c>
      <c r="D196" s="123" t="s">
        <v>289</v>
      </c>
      <c r="E196" s="88">
        <v>0</v>
      </c>
      <c r="F196" s="88">
        <v>0</v>
      </c>
      <c r="G196" s="88">
        <v>0</v>
      </c>
      <c r="H196" s="88">
        <v>4542.34</v>
      </c>
      <c r="I196" s="88">
        <v>1333.76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13856.9</v>
      </c>
      <c r="P196" s="88">
        <v>0</v>
      </c>
      <c r="Q196" s="88">
        <v>0</v>
      </c>
      <c r="R196" s="88">
        <f t="shared" si="6"/>
        <v>19733</v>
      </c>
    </row>
    <row r="197" spans="1:18" s="20" customFormat="1" x14ac:dyDescent="0.2">
      <c r="A197" s="123" t="str">
        <f t="shared" si="5"/>
        <v>0010-OA2.1.1.13.1.2</v>
      </c>
      <c r="B197" s="191" t="s">
        <v>18</v>
      </c>
      <c r="C197" s="191" t="s">
        <v>120</v>
      </c>
      <c r="D197" s="123" t="s">
        <v>121</v>
      </c>
      <c r="E197" s="88">
        <v>13317.5</v>
      </c>
      <c r="F197" s="88">
        <v>13329.83</v>
      </c>
      <c r="G197" s="88">
        <v>13850</v>
      </c>
      <c r="H197" s="88">
        <v>20683.330000000002</v>
      </c>
      <c r="I197" s="88">
        <v>23683.33</v>
      </c>
      <c r="J197" s="88">
        <v>26720.949999999997</v>
      </c>
      <c r="K197" s="88">
        <v>47913.520000000004</v>
      </c>
      <c r="L197" s="88">
        <v>47913.520000000004</v>
      </c>
      <c r="M197" s="88">
        <v>47913.520000000004</v>
      </c>
      <c r="N197" s="88">
        <v>47913.520000000004</v>
      </c>
      <c r="O197" s="88">
        <v>47913.520000000004</v>
      </c>
      <c r="P197" s="88">
        <v>217345.46000000002</v>
      </c>
      <c r="Q197" s="88">
        <v>0</v>
      </c>
      <c r="R197" s="88">
        <f t="shared" si="6"/>
        <v>568498.00000000012</v>
      </c>
    </row>
    <row r="198" spans="1:18" s="20" customFormat="1" x14ac:dyDescent="0.2">
      <c r="A198" s="123" t="str">
        <f t="shared" si="5"/>
        <v>0010-OA2.1.3.1.1.15</v>
      </c>
      <c r="B198" s="191" t="s">
        <v>18</v>
      </c>
      <c r="C198" s="191" t="s">
        <v>276</v>
      </c>
      <c r="D198" s="123" t="s">
        <v>277</v>
      </c>
      <c r="E198" s="88">
        <v>8233.8400000000038</v>
      </c>
      <c r="F198" s="88">
        <v>7800.4800000000041</v>
      </c>
      <c r="G198" s="88">
        <v>7676.0500000000038</v>
      </c>
      <c r="H198" s="88">
        <v>8017.1600000000044</v>
      </c>
      <c r="I198" s="88">
        <v>8450.5200000000041</v>
      </c>
      <c r="J198" s="88">
        <v>8434.3200000000052</v>
      </c>
      <c r="K198" s="88">
        <v>13216.930000000002</v>
      </c>
      <c r="L198" s="88">
        <v>9076.2600000000039</v>
      </c>
      <c r="M198" s="88">
        <v>9076.2600000000039</v>
      </c>
      <c r="N198" s="88">
        <v>9076.2600000000039</v>
      </c>
      <c r="O198" s="88">
        <v>9076.2600000000039</v>
      </c>
      <c r="P198" s="88">
        <v>10794.660000000003</v>
      </c>
      <c r="Q198" s="88">
        <v>0</v>
      </c>
      <c r="R198" s="88">
        <f t="shared" si="6"/>
        <v>108929.00000000006</v>
      </c>
    </row>
    <row r="199" spans="1:18" s="20" customFormat="1" x14ac:dyDescent="0.2">
      <c r="A199" s="123" t="str">
        <f t="shared" ref="A199:A262" si="7">+CONCATENATE(B199,C199)</f>
        <v>0010-OA2.1.1.9.1.4</v>
      </c>
      <c r="B199" s="191" t="s">
        <v>18</v>
      </c>
      <c r="C199" s="191" t="s">
        <v>230</v>
      </c>
      <c r="D199" s="123" t="s">
        <v>231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12900</v>
      </c>
      <c r="L199" s="88">
        <v>0</v>
      </c>
      <c r="M199" s="88">
        <v>0</v>
      </c>
      <c r="N199" s="88">
        <v>0</v>
      </c>
      <c r="O199" s="88">
        <v>0</v>
      </c>
      <c r="P199" s="88">
        <v>12900</v>
      </c>
      <c r="Q199" s="88">
        <v>0</v>
      </c>
      <c r="R199" s="88">
        <f t="shared" ref="R199:R262" si="8">+SUM(E199:Q199)</f>
        <v>25800</v>
      </c>
    </row>
    <row r="200" spans="1:18" s="20" customFormat="1" x14ac:dyDescent="0.2">
      <c r="A200" s="123" t="str">
        <f t="shared" si="7"/>
        <v>0010-OA2.1.1.13.1.1</v>
      </c>
      <c r="B200" s="191" t="s">
        <v>18</v>
      </c>
      <c r="C200" s="191" t="s">
        <v>115</v>
      </c>
      <c r="D200" s="123" t="s">
        <v>116</v>
      </c>
      <c r="E200" s="88">
        <v>247707.65000000002</v>
      </c>
      <c r="F200" s="88">
        <v>246163.96000000005</v>
      </c>
      <c r="G200" s="88">
        <v>235573.33000000002</v>
      </c>
      <c r="H200" s="88">
        <v>239664.97000000006</v>
      </c>
      <c r="I200" s="88">
        <v>242946.66000000006</v>
      </c>
      <c r="J200" s="88">
        <v>244009.43000000005</v>
      </c>
      <c r="K200" s="88">
        <v>250246.65000000005</v>
      </c>
      <c r="L200" s="88">
        <v>250246.65000000005</v>
      </c>
      <c r="M200" s="88">
        <v>250246.65000000005</v>
      </c>
      <c r="N200" s="88">
        <v>250246.65000000005</v>
      </c>
      <c r="O200" s="88">
        <v>250246.65000000005</v>
      </c>
      <c r="P200" s="88">
        <v>300925.75000000012</v>
      </c>
      <c r="Q200" s="88">
        <v>0</v>
      </c>
      <c r="R200" s="88">
        <f t="shared" si="8"/>
        <v>3008225.0000000005</v>
      </c>
    </row>
    <row r="201" spans="1:18" s="20" customFormat="1" x14ac:dyDescent="0.2">
      <c r="A201" s="123" t="str">
        <f t="shared" si="7"/>
        <v>0010-OA2.1.1.9.3.14</v>
      </c>
      <c r="B201" s="191" t="s">
        <v>18</v>
      </c>
      <c r="C201" s="191" t="s">
        <v>238</v>
      </c>
      <c r="D201" s="123" t="s">
        <v>239</v>
      </c>
      <c r="E201" s="88">
        <v>49000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6200</v>
      </c>
      <c r="R201" s="88">
        <f t="shared" si="8"/>
        <v>55200</v>
      </c>
    </row>
    <row r="202" spans="1:18" s="20" customFormat="1" x14ac:dyDescent="0.2">
      <c r="A202" s="123" t="str">
        <f t="shared" si="7"/>
        <v>0010-OA2.1.3.1.1.12</v>
      </c>
      <c r="B202" s="191" t="s">
        <v>18</v>
      </c>
      <c r="C202" s="191" t="s">
        <v>270</v>
      </c>
      <c r="D202" s="123" t="s">
        <v>271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f t="shared" si="8"/>
        <v>0</v>
      </c>
    </row>
    <row r="203" spans="1:18" s="20" customFormat="1" x14ac:dyDescent="0.2">
      <c r="A203" s="123" t="str">
        <f t="shared" si="7"/>
        <v>0011-OC2.3.2.1.2.1</v>
      </c>
      <c r="B203" s="191" t="s">
        <v>19</v>
      </c>
      <c r="C203" s="191" t="s">
        <v>541</v>
      </c>
      <c r="D203" s="123" t="s">
        <v>542</v>
      </c>
      <c r="E203" s="88">
        <v>0</v>
      </c>
      <c r="F203" s="88">
        <v>0</v>
      </c>
      <c r="G203" s="88">
        <v>0</v>
      </c>
      <c r="H203" s="88">
        <v>0</v>
      </c>
      <c r="I203" s="88">
        <v>2266.96</v>
      </c>
      <c r="J203" s="88">
        <v>4000</v>
      </c>
      <c r="K203" s="88">
        <v>4000</v>
      </c>
      <c r="L203" s="88">
        <v>4733.04</v>
      </c>
      <c r="M203" s="88">
        <v>4000</v>
      </c>
      <c r="N203" s="88">
        <v>3000</v>
      </c>
      <c r="O203" s="88">
        <v>3000</v>
      </c>
      <c r="P203" s="88"/>
      <c r="Q203" s="88">
        <v>0</v>
      </c>
      <c r="R203" s="88">
        <f t="shared" si="8"/>
        <v>25000</v>
      </c>
    </row>
    <row r="204" spans="1:18" s="20" customFormat="1" x14ac:dyDescent="0.2">
      <c r="A204" s="123" t="str">
        <f t="shared" si="7"/>
        <v>0011-OC2.3.2.1.2.2</v>
      </c>
      <c r="B204" s="191" t="s">
        <v>19</v>
      </c>
      <c r="C204" s="191" t="s">
        <v>543</v>
      </c>
      <c r="D204" s="123" t="s">
        <v>544</v>
      </c>
      <c r="E204" s="88">
        <v>0</v>
      </c>
      <c r="F204" s="88">
        <v>0</v>
      </c>
      <c r="G204" s="88">
        <v>0</v>
      </c>
      <c r="H204" s="88">
        <v>3280</v>
      </c>
      <c r="I204" s="88">
        <v>-106.59999999999991</v>
      </c>
      <c r="J204" s="88">
        <v>1920</v>
      </c>
      <c r="K204" s="88">
        <v>1920</v>
      </c>
      <c r="L204" s="88">
        <v>3946.6</v>
      </c>
      <c r="M204" s="88">
        <v>1920</v>
      </c>
      <c r="N204" s="88">
        <v>1920</v>
      </c>
      <c r="O204" s="88">
        <v>1920</v>
      </c>
      <c r="P204" s="88">
        <v>2480</v>
      </c>
      <c r="Q204" s="88">
        <v>0</v>
      </c>
      <c r="R204" s="88">
        <f t="shared" si="8"/>
        <v>19200</v>
      </c>
    </row>
    <row r="205" spans="1:18" s="20" customFormat="1" x14ac:dyDescent="0.2">
      <c r="A205" s="123" t="str">
        <f t="shared" si="7"/>
        <v>0011-OC2.3.2.2.4.1</v>
      </c>
      <c r="B205" s="191" t="s">
        <v>19</v>
      </c>
      <c r="C205" s="191" t="s">
        <v>574</v>
      </c>
      <c r="D205" s="123" t="s">
        <v>575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50000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f t="shared" si="8"/>
        <v>50000</v>
      </c>
    </row>
    <row r="206" spans="1:18" s="20" customFormat="1" x14ac:dyDescent="0.2">
      <c r="A206" s="123" t="str">
        <f t="shared" si="7"/>
        <v>0011-OC2.3.2.4.7.1</v>
      </c>
      <c r="B206" s="191" t="s">
        <v>19</v>
      </c>
      <c r="C206" s="191" t="s">
        <v>609</v>
      </c>
      <c r="D206" s="123" t="s">
        <v>610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2000</v>
      </c>
      <c r="K206" s="88">
        <v>10000</v>
      </c>
      <c r="L206" s="88">
        <v>0</v>
      </c>
      <c r="M206" s="88">
        <v>10000</v>
      </c>
      <c r="N206" s="88">
        <v>0</v>
      </c>
      <c r="O206" s="88">
        <v>0</v>
      </c>
      <c r="P206" s="88">
        <v>0</v>
      </c>
      <c r="Q206" s="88">
        <v>0</v>
      </c>
      <c r="R206" s="88">
        <f t="shared" si="8"/>
        <v>22000</v>
      </c>
    </row>
    <row r="207" spans="1:18" s="20" customFormat="1" x14ac:dyDescent="0.2">
      <c r="A207" s="123" t="str">
        <f t="shared" si="7"/>
        <v>0011-OC2.3.2.5.1.99</v>
      </c>
      <c r="B207" s="191" t="s">
        <v>19</v>
      </c>
      <c r="C207" s="191" t="s">
        <v>624</v>
      </c>
      <c r="D207" s="123" t="s">
        <v>625</v>
      </c>
      <c r="E207" s="88">
        <v>0</v>
      </c>
      <c r="F207" s="88">
        <v>0</v>
      </c>
      <c r="G207" s="88">
        <v>0</v>
      </c>
      <c r="H207" s="88">
        <v>0</v>
      </c>
      <c r="I207" s="88">
        <v>3587</v>
      </c>
      <c r="J207" s="88"/>
      <c r="K207" s="88"/>
      <c r="L207" s="88">
        <v>1413</v>
      </c>
      <c r="M207" s="88"/>
      <c r="N207" s="88"/>
      <c r="O207" s="88"/>
      <c r="P207" s="88"/>
      <c r="Q207" s="88">
        <v>0</v>
      </c>
      <c r="R207" s="88">
        <f t="shared" si="8"/>
        <v>5000</v>
      </c>
    </row>
    <row r="208" spans="1:18" s="20" customFormat="1" x14ac:dyDescent="0.2">
      <c r="A208" s="123" t="str">
        <f t="shared" si="7"/>
        <v>0011-OC2.3.2.7.10.1</v>
      </c>
      <c r="B208" s="191" t="s">
        <v>19</v>
      </c>
      <c r="C208" s="191" t="s">
        <v>667</v>
      </c>
      <c r="D208" s="123" t="s">
        <v>668</v>
      </c>
      <c r="E208" s="88">
        <v>0</v>
      </c>
      <c r="F208" s="88">
        <v>0</v>
      </c>
      <c r="G208" s="88">
        <v>0</v>
      </c>
      <c r="H208" s="88">
        <v>0</v>
      </c>
      <c r="I208" s="88">
        <v>0</v>
      </c>
      <c r="J208" s="88">
        <v>0</v>
      </c>
      <c r="K208" s="88">
        <v>0</v>
      </c>
      <c r="L208" s="88">
        <v>999</v>
      </c>
      <c r="M208" s="88">
        <v>0</v>
      </c>
      <c r="N208" s="88">
        <v>0</v>
      </c>
      <c r="O208" s="88">
        <v>0</v>
      </c>
      <c r="P208" s="88">
        <v>0</v>
      </c>
      <c r="Q208" s="88">
        <v>0</v>
      </c>
      <c r="R208" s="88">
        <f t="shared" si="8"/>
        <v>999</v>
      </c>
    </row>
    <row r="209" spans="1:18" s="20" customFormat="1" x14ac:dyDescent="0.2">
      <c r="A209" s="123" t="str">
        <f t="shared" si="7"/>
        <v>0011-OC2.3.2.7.11.6</v>
      </c>
      <c r="B209" s="191" t="s">
        <v>19</v>
      </c>
      <c r="C209" s="191" t="s">
        <v>684</v>
      </c>
      <c r="D209" s="123" t="s">
        <v>685</v>
      </c>
      <c r="E209" s="88">
        <v>0</v>
      </c>
      <c r="F209" s="88">
        <v>0</v>
      </c>
      <c r="G209" s="88">
        <v>0</v>
      </c>
      <c r="H209" s="88">
        <v>0</v>
      </c>
      <c r="I209" s="88">
        <v>0</v>
      </c>
      <c r="J209" s="88">
        <v>0</v>
      </c>
      <c r="K209" s="88">
        <v>1752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>
        <v>0</v>
      </c>
      <c r="R209" s="88">
        <f t="shared" si="8"/>
        <v>1752</v>
      </c>
    </row>
    <row r="210" spans="1:18" s="20" customFormat="1" x14ac:dyDescent="0.2">
      <c r="A210" s="123" t="str">
        <f t="shared" si="7"/>
        <v>0011-OC2.3.2.7.11.99</v>
      </c>
      <c r="B210" s="191" t="s">
        <v>19</v>
      </c>
      <c r="C210" s="191" t="s">
        <v>688</v>
      </c>
      <c r="D210" s="123" t="s">
        <v>689</v>
      </c>
      <c r="E210" s="88">
        <v>0</v>
      </c>
      <c r="F210" s="88">
        <v>0</v>
      </c>
      <c r="G210" s="88">
        <v>0</v>
      </c>
      <c r="H210" s="88">
        <v>0</v>
      </c>
      <c r="I210" s="88">
        <v>0</v>
      </c>
      <c r="J210" s="88">
        <v>14035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>
        <v>0</v>
      </c>
      <c r="R210" s="88">
        <f t="shared" si="8"/>
        <v>14035</v>
      </c>
    </row>
    <row r="211" spans="1:18" s="20" customFormat="1" x14ac:dyDescent="0.2">
      <c r="A211" s="123" t="str">
        <f t="shared" si="7"/>
        <v>0011-OC2.3.2.7.13.98</v>
      </c>
      <c r="B211" s="191" t="s">
        <v>19</v>
      </c>
      <c r="C211" s="191" t="s">
        <v>700</v>
      </c>
      <c r="D211" s="123" t="s">
        <v>701</v>
      </c>
      <c r="E211" s="88">
        <v>2333.33</v>
      </c>
      <c r="F211" s="88">
        <v>2333.33</v>
      </c>
      <c r="G211" s="88">
        <v>2333.33</v>
      </c>
      <c r="H211" s="88">
        <v>2333.33</v>
      </c>
      <c r="I211" s="88">
        <v>2333.33</v>
      </c>
      <c r="J211" s="88">
        <v>2333.33</v>
      </c>
      <c r="K211" s="88">
        <v>2333.34</v>
      </c>
      <c r="L211" s="88">
        <v>2333.34</v>
      </c>
      <c r="M211" s="88">
        <v>5483.34</v>
      </c>
      <c r="N211" s="88">
        <v>3151</v>
      </c>
      <c r="O211" s="88">
        <v>3150</v>
      </c>
      <c r="P211" s="88">
        <v>3150</v>
      </c>
      <c r="Q211" s="88">
        <v>0</v>
      </c>
      <c r="R211" s="88">
        <f t="shared" si="8"/>
        <v>33601</v>
      </c>
    </row>
    <row r="212" spans="1:18" s="20" customFormat="1" x14ac:dyDescent="0.2">
      <c r="A212" s="123" t="str">
        <f t="shared" si="7"/>
        <v>0011-OC2.3.2.7.4.3</v>
      </c>
      <c r="B212" s="191" t="s">
        <v>19</v>
      </c>
      <c r="C212" s="191" t="s">
        <v>730</v>
      </c>
      <c r="D212" s="123" t="s">
        <v>731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7000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f t="shared" si="8"/>
        <v>7000</v>
      </c>
    </row>
    <row r="213" spans="1:18" s="20" customFormat="1" x14ac:dyDescent="0.2">
      <c r="A213" s="123" t="str">
        <f t="shared" si="7"/>
        <v>0011-OC2.3.2.9.1.1</v>
      </c>
      <c r="B213" s="191" t="s">
        <v>19</v>
      </c>
      <c r="C213" s="191" t="s">
        <v>774</v>
      </c>
      <c r="D213" s="123" t="s">
        <v>775</v>
      </c>
      <c r="E213" s="88">
        <v>0</v>
      </c>
      <c r="F213" s="88">
        <v>0</v>
      </c>
      <c r="G213" s="88">
        <v>13000</v>
      </c>
      <c r="H213" s="88">
        <v>13000</v>
      </c>
      <c r="I213" s="88">
        <v>13000</v>
      </c>
      <c r="J213" s="88">
        <v>13000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f t="shared" si="8"/>
        <v>52000</v>
      </c>
    </row>
    <row r="214" spans="1:18" s="20" customFormat="1" x14ac:dyDescent="0.2">
      <c r="A214" s="123" t="str">
        <f t="shared" si="7"/>
        <v>0011-OC2.1.1.13.1.2</v>
      </c>
      <c r="B214" s="191" t="s">
        <v>19</v>
      </c>
      <c r="C214" s="191" t="s">
        <v>120</v>
      </c>
      <c r="D214" s="123" t="s">
        <v>121</v>
      </c>
      <c r="E214" s="88">
        <v>0</v>
      </c>
      <c r="F214" s="88">
        <v>0</v>
      </c>
      <c r="G214" s="88">
        <v>0</v>
      </c>
      <c r="H214" s="88">
        <v>0</v>
      </c>
      <c r="I214" s="88"/>
      <c r="J214" s="88">
        <v>0</v>
      </c>
      <c r="K214" s="88">
        <v>50149.33</v>
      </c>
      <c r="L214" s="88">
        <v>7164.19</v>
      </c>
      <c r="M214" s="88">
        <v>7164.19</v>
      </c>
      <c r="N214" s="88">
        <v>7164.19</v>
      </c>
      <c r="O214" s="88">
        <v>7164.19</v>
      </c>
      <c r="P214" s="88">
        <v>93134.91</v>
      </c>
      <c r="Q214" s="88">
        <v>0</v>
      </c>
      <c r="R214" s="88">
        <f t="shared" si="8"/>
        <v>171941</v>
      </c>
    </row>
    <row r="215" spans="1:18" s="20" customFormat="1" x14ac:dyDescent="0.2">
      <c r="A215" s="123" t="str">
        <f t="shared" si="7"/>
        <v>0011-OC2.1.3.1.1.15</v>
      </c>
      <c r="B215" s="191" t="s">
        <v>19</v>
      </c>
      <c r="C215" s="191" t="s">
        <v>276</v>
      </c>
      <c r="D215" s="123" t="s">
        <v>277</v>
      </c>
      <c r="E215" s="88">
        <v>1950.1200000000003</v>
      </c>
      <c r="F215" s="88">
        <v>1950.1200000000003</v>
      </c>
      <c r="G215" s="88">
        <v>1950.1200000000003</v>
      </c>
      <c r="H215" s="88">
        <v>1733.4400000000003</v>
      </c>
      <c r="I215" s="88">
        <v>1733.4400000000003</v>
      </c>
      <c r="J215" s="88">
        <v>1950.1200000000003</v>
      </c>
      <c r="K215" s="88">
        <v>1950.1200000000003</v>
      </c>
      <c r="L215" s="88">
        <v>1950.1200000000003</v>
      </c>
      <c r="M215" s="88">
        <v>1950.1200000000003</v>
      </c>
      <c r="N215" s="88">
        <v>1950.1200000000003</v>
      </c>
      <c r="O215" s="88">
        <v>1950.1200000000003</v>
      </c>
      <c r="P215" s="88">
        <v>4985.04</v>
      </c>
      <c r="Q215" s="88">
        <v>0</v>
      </c>
      <c r="R215" s="88">
        <f t="shared" si="8"/>
        <v>26003.000000000004</v>
      </c>
    </row>
    <row r="216" spans="1:18" s="20" customFormat="1" x14ac:dyDescent="0.2">
      <c r="A216" s="123" t="str">
        <f t="shared" si="7"/>
        <v>0011-OC2.1.1.9.1.4</v>
      </c>
      <c r="B216" s="191" t="s">
        <v>19</v>
      </c>
      <c r="C216" s="191" t="s">
        <v>230</v>
      </c>
      <c r="D216" s="123" t="s">
        <v>231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3300</v>
      </c>
      <c r="L216" s="88">
        <v>0</v>
      </c>
      <c r="M216" s="88">
        <v>0</v>
      </c>
      <c r="N216" s="88">
        <v>0</v>
      </c>
      <c r="O216" s="88">
        <v>0</v>
      </c>
      <c r="P216" s="88">
        <v>3900</v>
      </c>
      <c r="Q216" s="88">
        <v>0</v>
      </c>
      <c r="R216" s="88">
        <f t="shared" si="8"/>
        <v>7200</v>
      </c>
    </row>
    <row r="217" spans="1:18" s="20" customFormat="1" x14ac:dyDescent="0.2">
      <c r="A217" s="123" t="str">
        <f t="shared" si="7"/>
        <v>0011-OC2.1.1.13.1.1</v>
      </c>
      <c r="B217" s="191" t="s">
        <v>19</v>
      </c>
      <c r="C217" s="191" t="s">
        <v>115</v>
      </c>
      <c r="D217" s="123" t="s">
        <v>116</v>
      </c>
      <c r="E217" s="88">
        <v>54119.650000000009</v>
      </c>
      <c r="F217" s="88">
        <v>54138.98000000001</v>
      </c>
      <c r="G217" s="88">
        <v>53232.780000000006</v>
      </c>
      <c r="H217" s="88">
        <v>50613.520000000004</v>
      </c>
      <c r="I217" s="88">
        <v>51329.090000000004</v>
      </c>
      <c r="J217" s="88">
        <v>54377.710000000006</v>
      </c>
      <c r="K217" s="88">
        <v>54377.710000000006</v>
      </c>
      <c r="L217" s="88">
        <v>54377.710000000006</v>
      </c>
      <c r="M217" s="88">
        <v>54377.710000000006</v>
      </c>
      <c r="N217" s="88">
        <v>54377.710000000006</v>
      </c>
      <c r="O217" s="88">
        <v>54377.710000000006</v>
      </c>
      <c r="P217" s="88">
        <v>246002.72</v>
      </c>
      <c r="Q217" s="88">
        <v>0</v>
      </c>
      <c r="R217" s="88">
        <f t="shared" si="8"/>
        <v>835703.00000000012</v>
      </c>
    </row>
    <row r="218" spans="1:18" s="20" customFormat="1" x14ac:dyDescent="0.2">
      <c r="A218" s="123" t="str">
        <f t="shared" si="7"/>
        <v>0012-OAJ2.3.1.99.1.3</v>
      </c>
      <c r="B218" s="191" t="s">
        <v>20</v>
      </c>
      <c r="C218" s="191" t="s">
        <v>521</v>
      </c>
      <c r="D218" s="123" t="s">
        <v>522</v>
      </c>
      <c r="E218" s="88">
        <v>0</v>
      </c>
      <c r="F218" s="88">
        <v>2760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f t="shared" si="8"/>
        <v>2760</v>
      </c>
    </row>
    <row r="219" spans="1:18" s="20" customFormat="1" x14ac:dyDescent="0.2">
      <c r="A219" s="123" t="str">
        <f t="shared" si="7"/>
        <v>0012-OAJ2.3.2.7.13.98</v>
      </c>
      <c r="B219" s="191" t="s">
        <v>20</v>
      </c>
      <c r="C219" s="191" t="s">
        <v>700</v>
      </c>
      <c r="D219" s="123" t="s">
        <v>701</v>
      </c>
      <c r="E219" s="88">
        <v>0</v>
      </c>
      <c r="F219" s="88">
        <v>0</v>
      </c>
      <c r="G219" s="88">
        <v>0</v>
      </c>
      <c r="H219" s="88">
        <v>5580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f t="shared" si="8"/>
        <v>5580</v>
      </c>
    </row>
    <row r="220" spans="1:18" s="20" customFormat="1" x14ac:dyDescent="0.2">
      <c r="A220" s="123" t="str">
        <f t="shared" si="7"/>
        <v>0012-OAJ2.3.2.7.14.98</v>
      </c>
      <c r="B220" s="191" t="s">
        <v>20</v>
      </c>
      <c r="C220" s="191" t="s">
        <v>706</v>
      </c>
      <c r="D220" s="123" t="s">
        <v>707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f t="shared" si="8"/>
        <v>0</v>
      </c>
    </row>
    <row r="221" spans="1:18" s="20" customFormat="1" x14ac:dyDescent="0.2">
      <c r="A221" s="123" t="str">
        <f t="shared" si="7"/>
        <v>0012-OAJ2.3.2.7.5.1</v>
      </c>
      <c r="B221" s="191" t="s">
        <v>20</v>
      </c>
      <c r="C221" s="191" t="s">
        <v>734</v>
      </c>
      <c r="D221" s="123" t="s">
        <v>735</v>
      </c>
      <c r="E221" s="88">
        <v>0</v>
      </c>
      <c r="F221" s="88">
        <v>1732.72</v>
      </c>
      <c r="G221" s="88">
        <v>1130</v>
      </c>
      <c r="H221" s="88">
        <v>1130</v>
      </c>
      <c r="I221" s="88">
        <v>1130</v>
      </c>
      <c r="J221" s="88">
        <v>1130</v>
      </c>
      <c r="K221" s="88">
        <v>1130</v>
      </c>
      <c r="L221" s="88">
        <v>1130</v>
      </c>
      <c r="M221" s="88">
        <v>1130</v>
      </c>
      <c r="N221" s="88">
        <v>1130</v>
      </c>
      <c r="O221" s="88">
        <v>1130</v>
      </c>
      <c r="P221" s="88">
        <v>1657.28</v>
      </c>
      <c r="Q221" s="88">
        <v>0</v>
      </c>
      <c r="R221" s="88">
        <f t="shared" si="8"/>
        <v>13560.000000000002</v>
      </c>
    </row>
    <row r="222" spans="1:18" s="20" customFormat="1" x14ac:dyDescent="0.2">
      <c r="A222" s="123" t="str">
        <f t="shared" si="7"/>
        <v>0012-OAJ2.3.2.7.5.8</v>
      </c>
      <c r="B222" s="191" t="s">
        <v>20</v>
      </c>
      <c r="C222" s="191" t="s">
        <v>748</v>
      </c>
      <c r="D222" s="123" t="s">
        <v>749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890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f t="shared" si="8"/>
        <v>890</v>
      </c>
    </row>
    <row r="223" spans="1:18" s="20" customFormat="1" x14ac:dyDescent="0.2">
      <c r="A223" s="123" t="str">
        <f t="shared" si="7"/>
        <v>0012-OAJ2.3.2.9.1.1</v>
      </c>
      <c r="B223" s="191" t="s">
        <v>20</v>
      </c>
      <c r="C223" s="191" t="s">
        <v>774</v>
      </c>
      <c r="D223" s="123" t="s">
        <v>775</v>
      </c>
      <c r="E223" s="88">
        <v>24000</v>
      </c>
      <c r="F223" s="88">
        <v>12000</v>
      </c>
      <c r="G223" s="88">
        <v>0</v>
      </c>
      <c r="H223" s="88">
        <v>0</v>
      </c>
      <c r="I223" s="88">
        <v>30000</v>
      </c>
      <c r="J223" s="88">
        <v>0</v>
      </c>
      <c r="K223" s="88">
        <v>10000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f t="shared" si="8"/>
        <v>76000</v>
      </c>
    </row>
    <row r="224" spans="1:18" s="20" customFormat="1" x14ac:dyDescent="0.2">
      <c r="A224" s="123" t="str">
        <f t="shared" si="7"/>
        <v>0012-OAJ2.1.1.1.1.8</v>
      </c>
      <c r="B224" s="191" t="s">
        <v>20</v>
      </c>
      <c r="C224" s="191" t="s">
        <v>71</v>
      </c>
      <c r="D224" s="123" t="s">
        <v>72</v>
      </c>
      <c r="E224" s="88"/>
      <c r="F224" s="88"/>
      <c r="G224" s="88"/>
      <c r="H224" s="88">
        <v>4602.38</v>
      </c>
      <c r="I224" s="88">
        <v>13807.14</v>
      </c>
      <c r="J224" s="88">
        <v>13909.35</v>
      </c>
      <c r="K224" s="88">
        <v>13909.35</v>
      </c>
      <c r="L224" s="88">
        <v>13909.35</v>
      </c>
      <c r="M224" s="88">
        <v>13909.35</v>
      </c>
      <c r="N224" s="88">
        <v>13909.35</v>
      </c>
      <c r="O224" s="88">
        <v>13909.35</v>
      </c>
      <c r="P224" s="88">
        <v>65047.38</v>
      </c>
      <c r="Q224" s="88">
        <v>0</v>
      </c>
      <c r="R224" s="88">
        <f t="shared" si="8"/>
        <v>166913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 t="s">
        <v>227</v>
      </c>
      <c r="E225" s="88"/>
      <c r="F225" s="88"/>
      <c r="G225" s="88"/>
      <c r="H225" s="88">
        <v>0</v>
      </c>
      <c r="I225" s="88"/>
      <c r="J225" s="88"/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88">
        <f t="shared" si="8"/>
        <v>27819</v>
      </c>
    </row>
    <row r="226" spans="1:18" s="20" customFormat="1" x14ac:dyDescent="0.2">
      <c r="A226" s="123" t="str">
        <f t="shared" si="7"/>
        <v>0012-OAJ2.1.3.1.1.13</v>
      </c>
      <c r="B226" s="191" t="s">
        <v>20</v>
      </c>
      <c r="C226" s="191" t="s">
        <v>272</v>
      </c>
      <c r="D226" s="123" t="s">
        <v>273</v>
      </c>
      <c r="E226" s="88"/>
      <c r="F226" s="88"/>
      <c r="G226" s="88"/>
      <c r="H226" s="88">
        <v>414.21</v>
      </c>
      <c r="I226" s="88">
        <v>1242.6400000000001</v>
      </c>
      <c r="J226" s="88">
        <v>1251.8399999999999</v>
      </c>
      <c r="K226" s="88">
        <v>1251.8399999999999</v>
      </c>
      <c r="L226" s="88">
        <v>1251.8399999999999</v>
      </c>
      <c r="M226" s="88">
        <v>1251.8399999999999</v>
      </c>
      <c r="N226" s="88">
        <v>1251.8399999999999</v>
      </c>
      <c r="O226" s="88">
        <v>1251.8399999999999</v>
      </c>
      <c r="P226" s="88">
        <v>5855.11</v>
      </c>
      <c r="Q226" s="88">
        <v>0</v>
      </c>
      <c r="R226" s="88">
        <f t="shared" si="8"/>
        <v>15023</v>
      </c>
    </row>
    <row r="227" spans="1:18" s="20" customFormat="1" x14ac:dyDescent="0.2">
      <c r="A227" s="123" t="str">
        <f t="shared" si="7"/>
        <v>0012-OAJ2.1.4.1.1.1</v>
      </c>
      <c r="B227" s="191" t="s">
        <v>20</v>
      </c>
      <c r="C227" s="191" t="s">
        <v>288</v>
      </c>
      <c r="D227" s="123" t="s">
        <v>289</v>
      </c>
      <c r="E227" s="88"/>
      <c r="F227" s="88"/>
      <c r="G227" s="88"/>
      <c r="H227" s="88">
        <v>0</v>
      </c>
      <c r="I227" s="88">
        <v>0</v>
      </c>
      <c r="J227" s="88">
        <v>0</v>
      </c>
      <c r="K227" s="88">
        <v>0</v>
      </c>
      <c r="L227" s="88"/>
      <c r="M227" s="88"/>
      <c r="N227" s="88"/>
      <c r="O227" s="88">
        <v>6956</v>
      </c>
      <c r="P227" s="88">
        <v>6954</v>
      </c>
      <c r="Q227" s="88">
        <v>0</v>
      </c>
      <c r="R227" s="88">
        <f t="shared" si="8"/>
        <v>13910</v>
      </c>
    </row>
    <row r="228" spans="1:18" s="20" customFormat="1" x14ac:dyDescent="0.2">
      <c r="A228" s="123" t="str">
        <f t="shared" si="7"/>
        <v>0012-OAJ2.1.1.13.1.2</v>
      </c>
      <c r="B228" s="191" t="s">
        <v>20</v>
      </c>
      <c r="C228" s="191" t="s">
        <v>120</v>
      </c>
      <c r="D228" s="123" t="s">
        <v>121</v>
      </c>
      <c r="E228" s="88">
        <v>24300</v>
      </c>
      <c r="F228" s="88">
        <v>24300</v>
      </c>
      <c r="G228" s="88">
        <v>24300</v>
      </c>
      <c r="H228" s="88">
        <v>24300</v>
      </c>
      <c r="I228" s="88">
        <v>8617.7099999999991</v>
      </c>
      <c r="J228" s="88">
        <v>16528.38</v>
      </c>
      <c r="K228" s="88">
        <v>25792.57</v>
      </c>
      <c r="L228" s="88">
        <v>25792.57</v>
      </c>
      <c r="M228" s="88">
        <v>25792.57</v>
      </c>
      <c r="N228" s="88">
        <v>25792.57</v>
      </c>
      <c r="O228" s="88">
        <v>26249.33</v>
      </c>
      <c r="P228" s="88">
        <v>314918.30000000005</v>
      </c>
      <c r="Q228" s="88">
        <v>0</v>
      </c>
      <c r="R228" s="88">
        <f t="shared" si="8"/>
        <v>566684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277</v>
      </c>
      <c r="E229" s="88">
        <v>1300.0800000000002</v>
      </c>
      <c r="F229" s="88">
        <v>1300.0800000000002</v>
      </c>
      <c r="G229" s="88">
        <v>1300.0800000000002</v>
      </c>
      <c r="H229" s="88">
        <v>1300.0800000000002</v>
      </c>
      <c r="I229" s="88">
        <v>1516.7600000000002</v>
      </c>
      <c r="J229" s="88">
        <v>1300.0800000000002</v>
      </c>
      <c r="K229" s="88">
        <v>1516.7600000000002</v>
      </c>
      <c r="L229" s="88">
        <v>1516.7600000000002</v>
      </c>
      <c r="M229" s="88">
        <v>1516.7600000000002</v>
      </c>
      <c r="N229" s="88">
        <v>1516.7600000000002</v>
      </c>
      <c r="O229" s="88">
        <v>1516.7600000000002</v>
      </c>
      <c r="P229" s="88">
        <v>5104.04</v>
      </c>
      <c r="Q229" s="88">
        <v>0</v>
      </c>
      <c r="R229" s="88">
        <f t="shared" si="8"/>
        <v>20705.000000000004</v>
      </c>
    </row>
    <row r="230" spans="1:18" s="20" customFormat="1" x14ac:dyDescent="0.2">
      <c r="A230" s="123" t="str">
        <f t="shared" si="7"/>
        <v>0012-OAJ2.1.1.9.1.4</v>
      </c>
      <c r="B230" s="191" t="s">
        <v>20</v>
      </c>
      <c r="C230" s="191" t="s">
        <v>230</v>
      </c>
      <c r="D230" s="123" t="s">
        <v>231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2100</v>
      </c>
      <c r="L230" s="88">
        <v>0</v>
      </c>
      <c r="M230" s="88">
        <v>0</v>
      </c>
      <c r="N230" s="88">
        <v>0</v>
      </c>
      <c r="O230" s="88">
        <v>0</v>
      </c>
      <c r="P230" s="88">
        <v>3300</v>
      </c>
      <c r="Q230" s="88">
        <v>0</v>
      </c>
      <c r="R230" s="88">
        <f t="shared" si="8"/>
        <v>5400</v>
      </c>
    </row>
    <row r="231" spans="1:18" s="20" customFormat="1" x14ac:dyDescent="0.2">
      <c r="A231" s="123" t="str">
        <f t="shared" si="7"/>
        <v>0012-OAJ2.1.1.13.1.1</v>
      </c>
      <c r="B231" s="191" t="s">
        <v>20</v>
      </c>
      <c r="C231" s="191" t="s">
        <v>115</v>
      </c>
      <c r="D231" s="123" t="s">
        <v>116</v>
      </c>
      <c r="E231" s="88">
        <v>30360.16</v>
      </c>
      <c r="F231" s="88">
        <v>30432.609999999997</v>
      </c>
      <c r="G231" s="88">
        <v>30356.100000000002</v>
      </c>
      <c r="H231" s="88">
        <v>30556.76</v>
      </c>
      <c r="I231" s="88">
        <v>30556.76</v>
      </c>
      <c r="J231" s="88">
        <v>30556.76</v>
      </c>
      <c r="K231" s="88">
        <v>30556.76</v>
      </c>
      <c r="L231" s="88">
        <v>30556.76</v>
      </c>
      <c r="M231" s="88">
        <v>30556.76</v>
      </c>
      <c r="N231" s="88">
        <v>30556.76</v>
      </c>
      <c r="O231" s="88">
        <v>30556.76</v>
      </c>
      <c r="P231" s="88">
        <v>31079.05</v>
      </c>
      <c r="Q231" s="88">
        <v>0</v>
      </c>
      <c r="R231" s="88">
        <f t="shared" si="8"/>
        <v>366682</v>
      </c>
    </row>
    <row r="232" spans="1:18" s="20" customFormat="1" x14ac:dyDescent="0.2">
      <c r="A232" s="123" t="str">
        <f t="shared" si="7"/>
        <v>0012-OAJ2.1.4.1.1.7</v>
      </c>
      <c r="B232" s="191" t="s">
        <v>20</v>
      </c>
      <c r="C232" s="191" t="s">
        <v>302</v>
      </c>
      <c r="D232" s="123" t="s">
        <v>303</v>
      </c>
      <c r="E232" s="88">
        <v>0</v>
      </c>
      <c r="F232" s="88">
        <v>0</v>
      </c>
      <c r="G232" s="88">
        <v>0</v>
      </c>
      <c r="H232" s="88">
        <v>0</v>
      </c>
      <c r="I232" s="88">
        <v>5849.52</v>
      </c>
      <c r="J232" s="88"/>
      <c r="K232" s="88"/>
      <c r="L232" s="88"/>
      <c r="M232" s="88"/>
      <c r="N232" s="88"/>
      <c r="O232" s="88"/>
      <c r="P232" s="88">
        <v>0.48</v>
      </c>
      <c r="Q232" s="88">
        <v>0</v>
      </c>
      <c r="R232" s="88">
        <f t="shared" si="8"/>
        <v>5850</v>
      </c>
    </row>
    <row r="233" spans="1:18" s="20" customFormat="1" x14ac:dyDescent="0.2">
      <c r="A233" s="123" t="str">
        <f t="shared" si="7"/>
        <v>0013-RRHH2.1.1.13.1.2</v>
      </c>
      <c r="B233" s="191" t="s">
        <v>21</v>
      </c>
      <c r="C233" s="191" t="s">
        <v>120</v>
      </c>
      <c r="D233" s="123" t="s">
        <v>121</v>
      </c>
      <c r="E233" s="88"/>
      <c r="F233" s="88"/>
      <c r="G233" s="88"/>
      <c r="H233" s="88"/>
      <c r="I233" s="88"/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f t="shared" si="8"/>
        <v>0</v>
      </c>
    </row>
    <row r="234" spans="1:18" s="20" customFormat="1" x14ac:dyDescent="0.2">
      <c r="A234" s="123" t="str">
        <f t="shared" si="7"/>
        <v>0013-RRHH2.1.1.13.1.1</v>
      </c>
      <c r="B234" s="191" t="s">
        <v>21</v>
      </c>
      <c r="C234" s="191" t="s">
        <v>115</v>
      </c>
      <c r="D234" s="123" t="s">
        <v>116</v>
      </c>
      <c r="E234" s="88"/>
      <c r="F234" s="88"/>
      <c r="G234" s="88"/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f t="shared" si="8"/>
        <v>0</v>
      </c>
    </row>
    <row r="235" spans="1:18" s="20" customFormat="1" x14ac:dyDescent="0.2">
      <c r="A235" s="123" t="str">
        <f t="shared" si="7"/>
        <v>0014-OCI2.3.1.5.1.2</v>
      </c>
      <c r="B235" s="191" t="s">
        <v>22</v>
      </c>
      <c r="C235" s="191" t="s">
        <v>464</v>
      </c>
      <c r="D235" s="123" t="s">
        <v>465</v>
      </c>
      <c r="E235" s="88">
        <v>0</v>
      </c>
      <c r="F235" s="88">
        <v>0</v>
      </c>
      <c r="G235" s="88">
        <v>0</v>
      </c>
      <c r="H235" s="88">
        <v>760</v>
      </c>
      <c r="I235" s="88">
        <v>1110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f t="shared" si="8"/>
        <v>1870</v>
      </c>
    </row>
    <row r="236" spans="1:18" s="20" customFormat="1" x14ac:dyDescent="0.2">
      <c r="A236" s="123" t="str">
        <f t="shared" si="7"/>
        <v>0014-OCI2.3.2.1.2.1</v>
      </c>
      <c r="B236" s="191" t="s">
        <v>22</v>
      </c>
      <c r="C236" s="191" t="s">
        <v>541</v>
      </c>
      <c r="D236" s="123" t="s">
        <v>542</v>
      </c>
      <c r="E236" s="88">
        <v>0</v>
      </c>
      <c r="F236" s="88">
        <v>0</v>
      </c>
      <c r="G236" s="88">
        <v>0</v>
      </c>
      <c r="H236" s="88">
        <v>0</v>
      </c>
      <c r="I236" s="88"/>
      <c r="J236" s="88">
        <v>0</v>
      </c>
      <c r="K236" s="88">
        <v>0</v>
      </c>
      <c r="L236" s="88">
        <v>2000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f t="shared" si="8"/>
        <v>2000</v>
      </c>
    </row>
    <row r="237" spans="1:18" s="20" customFormat="1" x14ac:dyDescent="0.2">
      <c r="A237" s="123" t="str">
        <f t="shared" si="7"/>
        <v>0014-OCI2.3.2.1.2.2</v>
      </c>
      <c r="B237" s="191" t="s">
        <v>22</v>
      </c>
      <c r="C237" s="191" t="s">
        <v>543</v>
      </c>
      <c r="D237" s="123" t="s">
        <v>544</v>
      </c>
      <c r="E237" s="88">
        <v>0</v>
      </c>
      <c r="F237" s="88">
        <v>0</v>
      </c>
      <c r="G237" s="88">
        <v>0</v>
      </c>
      <c r="H237" s="88">
        <v>0</v>
      </c>
      <c r="I237" s="88"/>
      <c r="J237" s="88">
        <v>0</v>
      </c>
      <c r="K237" s="88">
        <v>0</v>
      </c>
      <c r="L237" s="88">
        <v>3000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f t="shared" si="8"/>
        <v>3000</v>
      </c>
    </row>
    <row r="238" spans="1:18" s="20" customFormat="1" x14ac:dyDescent="0.2">
      <c r="A238" s="123" t="str">
        <f t="shared" si="7"/>
        <v>0014-OCI2.3.2.9.1.1</v>
      </c>
      <c r="B238" s="191" t="s">
        <v>22</v>
      </c>
      <c r="C238" s="191" t="s">
        <v>774</v>
      </c>
      <c r="D238" s="123" t="s">
        <v>775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15000</v>
      </c>
      <c r="L238" s="88">
        <v>10000</v>
      </c>
      <c r="M238" s="88">
        <v>24130</v>
      </c>
      <c r="N238" s="88">
        <v>13000</v>
      </c>
      <c r="O238" s="88">
        <v>10000</v>
      </c>
      <c r="P238" s="88">
        <v>10000</v>
      </c>
      <c r="Q238" s="88">
        <v>0</v>
      </c>
      <c r="R238" s="88">
        <f t="shared" si="8"/>
        <v>82130</v>
      </c>
    </row>
    <row r="239" spans="1:18" s="20" customFormat="1" x14ac:dyDescent="0.2">
      <c r="A239" s="123" t="str">
        <f t="shared" si="7"/>
        <v>0014-OCI2.1.1.13.1.2</v>
      </c>
      <c r="B239" s="191" t="s">
        <v>22</v>
      </c>
      <c r="C239" s="191" t="s">
        <v>120</v>
      </c>
      <c r="D239" s="123" t="s">
        <v>121</v>
      </c>
      <c r="E239" s="88">
        <v>5158.97</v>
      </c>
      <c r="F239" s="88">
        <v>5200</v>
      </c>
      <c r="G239" s="88">
        <v>5145.83</v>
      </c>
      <c r="H239" s="88">
        <v>5200</v>
      </c>
      <c r="I239" s="88">
        <v>5200</v>
      </c>
      <c r="J239" s="88">
        <v>5200</v>
      </c>
      <c r="K239" s="88">
        <v>5200</v>
      </c>
      <c r="L239" s="88">
        <v>5200</v>
      </c>
      <c r="M239" s="88">
        <v>5200</v>
      </c>
      <c r="N239" s="88">
        <v>5200</v>
      </c>
      <c r="O239" s="88">
        <v>5200</v>
      </c>
      <c r="P239" s="88">
        <v>82036.2</v>
      </c>
      <c r="Q239" s="88">
        <v>0</v>
      </c>
      <c r="R239" s="88">
        <f t="shared" si="8"/>
        <v>139141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277</v>
      </c>
      <c r="E240" s="88">
        <v>650.04</v>
      </c>
      <c r="F240" s="88">
        <v>433.36</v>
      </c>
      <c r="G240" s="88">
        <v>433.36</v>
      </c>
      <c r="H240" s="88">
        <v>433.36</v>
      </c>
      <c r="I240" s="88">
        <v>433.36</v>
      </c>
      <c r="J240" s="88">
        <v>216.68</v>
      </c>
      <c r="K240" s="88">
        <v>216.68</v>
      </c>
      <c r="L240" s="88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0</v>
      </c>
      <c r="R240" s="88">
        <f t="shared" si="8"/>
        <v>7802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 t="s">
        <v>231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88">
        <f t="shared" si="8"/>
        <v>3000</v>
      </c>
    </row>
    <row r="242" spans="1:18" s="20" customFormat="1" x14ac:dyDescent="0.2">
      <c r="A242" s="123" t="str">
        <f t="shared" si="7"/>
        <v>0014-OCI2.1.1.13.1.1</v>
      </c>
      <c r="B242" s="191" t="s">
        <v>22</v>
      </c>
      <c r="C242" s="191" t="s">
        <v>115</v>
      </c>
      <c r="D242" s="123" t="s">
        <v>116</v>
      </c>
      <c r="E242" s="88">
        <v>15399</v>
      </c>
      <c r="F242" s="88">
        <v>7264.19</v>
      </c>
      <c r="G242" s="88">
        <v>7264.19</v>
      </c>
      <c r="H242" s="88">
        <v>-490.68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242874.3</v>
      </c>
      <c r="Q242" s="88">
        <v>0</v>
      </c>
      <c r="R242" s="88">
        <f t="shared" si="8"/>
        <v>272311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 t="s">
        <v>303</v>
      </c>
      <c r="E243" s="88">
        <v>0</v>
      </c>
      <c r="F243" s="88">
        <v>0</v>
      </c>
      <c r="G243" s="88">
        <v>0</v>
      </c>
      <c r="H243" s="88">
        <v>11455.17</v>
      </c>
      <c r="I243" s="88">
        <v>9988.2900000000009</v>
      </c>
      <c r="J243" s="88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88">
        <f t="shared" si="8"/>
        <v>21445</v>
      </c>
    </row>
    <row r="244" spans="1:18" s="20" customFormat="1" x14ac:dyDescent="0.2">
      <c r="A244" s="123" t="str">
        <f t="shared" si="7"/>
        <v>0015-DCEME2.3.2.1.2.1</v>
      </c>
      <c r="B244" s="191" t="s">
        <v>1571</v>
      </c>
      <c r="C244" s="191" t="s">
        <v>541</v>
      </c>
      <c r="D244" s="123" t="s">
        <v>542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2300</v>
      </c>
      <c r="M244" s="88">
        <v>2300</v>
      </c>
      <c r="N244" s="88">
        <v>0</v>
      </c>
      <c r="O244" s="88">
        <v>0</v>
      </c>
      <c r="P244" s="88">
        <v>2400</v>
      </c>
      <c r="Q244" s="88">
        <v>0</v>
      </c>
      <c r="R244" s="88">
        <f t="shared" si="8"/>
        <v>7000</v>
      </c>
    </row>
    <row r="245" spans="1:18" s="20" customFormat="1" x14ac:dyDescent="0.2">
      <c r="A245" s="123" t="str">
        <f t="shared" si="7"/>
        <v>0015-DCEME2.3.2.1.2.2</v>
      </c>
      <c r="B245" s="191" t="s">
        <v>1571</v>
      </c>
      <c r="C245" s="191" t="s">
        <v>543</v>
      </c>
      <c r="D245" s="123" t="s">
        <v>544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1600</v>
      </c>
      <c r="M245" s="88">
        <v>1600</v>
      </c>
      <c r="N245" s="88">
        <v>0</v>
      </c>
      <c r="O245" s="88">
        <v>0</v>
      </c>
      <c r="P245" s="88">
        <v>1800</v>
      </c>
      <c r="Q245" s="88">
        <v>0</v>
      </c>
      <c r="R245" s="88">
        <f t="shared" si="8"/>
        <v>5000</v>
      </c>
    </row>
    <row r="246" spans="1:18" s="20" customFormat="1" x14ac:dyDescent="0.2">
      <c r="A246" s="123" t="str">
        <f t="shared" si="7"/>
        <v>0015-DCEME2.3.2.9.1.1</v>
      </c>
      <c r="B246" s="191" t="s">
        <v>1571</v>
      </c>
      <c r="C246" s="191" t="s">
        <v>774</v>
      </c>
      <c r="D246" s="123" t="s">
        <v>775</v>
      </c>
      <c r="E246" s="88">
        <v>0</v>
      </c>
      <c r="F246" s="88">
        <v>0</v>
      </c>
      <c r="G246" s="88">
        <v>11000</v>
      </c>
      <c r="H246" s="88">
        <v>18000</v>
      </c>
      <c r="I246" s="88">
        <v>11000</v>
      </c>
      <c r="J246" s="88">
        <v>0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4650</v>
      </c>
      <c r="Q246" s="88">
        <v>0</v>
      </c>
      <c r="R246" s="88">
        <f t="shared" si="8"/>
        <v>44650</v>
      </c>
    </row>
    <row r="247" spans="1:18" s="20" customFormat="1" x14ac:dyDescent="0.2">
      <c r="A247" s="123" t="str">
        <f t="shared" si="7"/>
        <v>0015-DCEME2.1.1.1.1.8</v>
      </c>
      <c r="B247" s="191" t="s">
        <v>1571</v>
      </c>
      <c r="C247" s="191" t="s">
        <v>71</v>
      </c>
      <c r="D247" s="123" t="s">
        <v>72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f t="shared" si="8"/>
        <v>0</v>
      </c>
    </row>
    <row r="248" spans="1:18" s="20" customFormat="1" x14ac:dyDescent="0.2">
      <c r="A248" s="123" t="str">
        <f t="shared" si="7"/>
        <v>0015-DCEME2.1.1.9.1.2</v>
      </c>
      <c r="B248" s="191" t="s">
        <v>1571</v>
      </c>
      <c r="C248" s="191" t="s">
        <v>226</v>
      </c>
      <c r="D248" s="123" t="s">
        <v>227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f t="shared" si="8"/>
        <v>0</v>
      </c>
    </row>
    <row r="249" spans="1:18" s="20" customFormat="1" x14ac:dyDescent="0.2">
      <c r="A249" s="123" t="str">
        <f t="shared" si="7"/>
        <v>0015-DCEME2.1.3.1.1.13</v>
      </c>
      <c r="B249" s="191" t="s">
        <v>1571</v>
      </c>
      <c r="C249" s="191" t="s">
        <v>272</v>
      </c>
      <c r="D249" s="123" t="s">
        <v>273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  <c r="Q249" s="88">
        <v>0</v>
      </c>
      <c r="R249" s="88">
        <f t="shared" si="8"/>
        <v>0</v>
      </c>
    </row>
    <row r="250" spans="1:18" s="20" customFormat="1" x14ac:dyDescent="0.2">
      <c r="A250" s="123" t="str">
        <f t="shared" si="7"/>
        <v>0015-DCEME2.1.4.1.1.1</v>
      </c>
      <c r="B250" s="191" t="s">
        <v>1571</v>
      </c>
      <c r="C250" s="191" t="s">
        <v>288</v>
      </c>
      <c r="D250" s="123" t="s">
        <v>289</v>
      </c>
      <c r="E250" s="88"/>
      <c r="F250" s="88"/>
      <c r="G250" s="88">
        <v>0</v>
      </c>
      <c r="H250" s="88"/>
      <c r="I250" s="88">
        <v>0</v>
      </c>
      <c r="J250" s="88"/>
      <c r="K250" s="88"/>
      <c r="L250" s="88"/>
      <c r="M250" s="88">
        <v>0</v>
      </c>
      <c r="N250" s="88">
        <v>0</v>
      </c>
      <c r="O250" s="88">
        <v>0</v>
      </c>
      <c r="P250" s="88">
        <v>0</v>
      </c>
      <c r="Q250" s="88">
        <v>0</v>
      </c>
      <c r="R250" s="88">
        <f t="shared" si="8"/>
        <v>0</v>
      </c>
    </row>
    <row r="251" spans="1:18" s="20" customFormat="1" x14ac:dyDescent="0.2">
      <c r="A251" s="123" t="str">
        <f t="shared" si="7"/>
        <v>0015-DCEME2.1.1.13.1.2</v>
      </c>
      <c r="B251" s="191" t="s">
        <v>1571</v>
      </c>
      <c r="C251" s="191" t="s">
        <v>120</v>
      </c>
      <c r="D251" s="123" t="s">
        <v>121</v>
      </c>
      <c r="E251" s="88">
        <v>79734.700000000012</v>
      </c>
      <c r="F251" s="88">
        <v>53794.99</v>
      </c>
      <c r="G251" s="88">
        <v>40202.15</v>
      </c>
      <c r="H251" s="88">
        <v>36001.550000000003</v>
      </c>
      <c r="I251" s="88">
        <v>39028.380000000005</v>
      </c>
      <c r="J251" s="88">
        <v>39320.950000000004</v>
      </c>
      <c r="K251" s="88">
        <v>54576.350000000006</v>
      </c>
      <c r="L251" s="88">
        <v>54576.350000000006</v>
      </c>
      <c r="M251" s="88">
        <v>80068.920000000013</v>
      </c>
      <c r="N251" s="88">
        <v>80068.920000000013</v>
      </c>
      <c r="O251" s="88">
        <v>80068.920000000013</v>
      </c>
      <c r="P251" s="88">
        <v>792941.82000000007</v>
      </c>
      <c r="Q251" s="88">
        <v>0</v>
      </c>
      <c r="R251" s="88">
        <f t="shared" si="8"/>
        <v>1430384.0000000002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277</v>
      </c>
      <c r="E252" s="88">
        <v>3900.2399999999989</v>
      </c>
      <c r="F252" s="88">
        <v>3033.5199999999995</v>
      </c>
      <c r="G252" s="88">
        <v>2780.16</v>
      </c>
      <c r="H252" s="88">
        <v>3335.0299999999993</v>
      </c>
      <c r="I252" s="88">
        <v>2776.42</v>
      </c>
      <c r="J252" s="88">
        <v>2600.16</v>
      </c>
      <c r="K252" s="88">
        <v>3033.5199999999995</v>
      </c>
      <c r="L252" s="88">
        <v>3033.5199999999995</v>
      </c>
      <c r="M252" s="88">
        <v>3033.5199999999995</v>
      </c>
      <c r="N252" s="88">
        <v>3033.5199999999995</v>
      </c>
      <c r="O252" s="88">
        <v>3033.5199999999995</v>
      </c>
      <c r="P252" s="88">
        <v>15715.87</v>
      </c>
      <c r="Q252" s="88">
        <v>0</v>
      </c>
      <c r="R252" s="88">
        <f t="shared" si="8"/>
        <v>49309</v>
      </c>
    </row>
    <row r="253" spans="1:18" s="20" customFormat="1" x14ac:dyDescent="0.2">
      <c r="A253" s="123" t="str">
        <f t="shared" si="7"/>
        <v>0015-DCEME2.1.1.9.1.4</v>
      </c>
      <c r="B253" s="191" t="s">
        <v>1571</v>
      </c>
      <c r="C253" s="191" t="s">
        <v>230</v>
      </c>
      <c r="D253" s="123" t="s">
        <v>231</v>
      </c>
      <c r="E253" s="88">
        <v>0</v>
      </c>
      <c r="F253" s="88">
        <v>0</v>
      </c>
      <c r="G253" s="88">
        <v>0</v>
      </c>
      <c r="H253" s="88">
        <v>0</v>
      </c>
      <c r="I253" s="88">
        <v>0</v>
      </c>
      <c r="J253" s="88">
        <v>0</v>
      </c>
      <c r="K253" s="88">
        <v>4500</v>
      </c>
      <c r="L253" s="88">
        <v>0</v>
      </c>
      <c r="M253" s="88">
        <v>0</v>
      </c>
      <c r="N253" s="88">
        <v>0</v>
      </c>
      <c r="O253" s="88">
        <v>0</v>
      </c>
      <c r="P253" s="88">
        <v>9300</v>
      </c>
      <c r="Q253" s="88">
        <v>0</v>
      </c>
      <c r="R253" s="88">
        <f t="shared" si="8"/>
        <v>13800</v>
      </c>
    </row>
    <row r="254" spans="1:18" s="20" customFormat="1" x14ac:dyDescent="0.2">
      <c r="A254" s="123" t="str">
        <f t="shared" si="7"/>
        <v>0015-DCEME2.1.1.13.1.1</v>
      </c>
      <c r="B254" s="191" t="s">
        <v>1571</v>
      </c>
      <c r="C254" s="191" t="s">
        <v>115</v>
      </c>
      <c r="D254" s="123" t="s">
        <v>116</v>
      </c>
      <c r="E254" s="88">
        <v>72486.52</v>
      </c>
      <c r="F254" s="88">
        <v>67209.47</v>
      </c>
      <c r="G254" s="88">
        <v>60682.85</v>
      </c>
      <c r="H254" s="88">
        <v>60005.170000000006</v>
      </c>
      <c r="I254" s="88">
        <v>60239.140000000007</v>
      </c>
      <c r="J254" s="88">
        <v>60849.330000000009</v>
      </c>
      <c r="K254" s="88">
        <v>73113.52</v>
      </c>
      <c r="L254" s="88">
        <v>73113.52</v>
      </c>
      <c r="M254" s="88">
        <v>73113.52</v>
      </c>
      <c r="N254" s="88">
        <v>73113.52</v>
      </c>
      <c r="O254" s="88">
        <v>73113.52</v>
      </c>
      <c r="P254" s="88">
        <v>216292.92</v>
      </c>
      <c r="Q254" s="88">
        <v>0</v>
      </c>
      <c r="R254" s="88">
        <f t="shared" si="8"/>
        <v>963333.00000000012</v>
      </c>
    </row>
    <row r="255" spans="1:18" s="20" customFormat="1" x14ac:dyDescent="0.2">
      <c r="A255" s="123" t="str">
        <f t="shared" si="7"/>
        <v>0015-DCEME2.1.4.1.1.7</v>
      </c>
      <c r="B255" s="191" t="s">
        <v>1571</v>
      </c>
      <c r="C255" s="191" t="s">
        <v>302</v>
      </c>
      <c r="D255" s="123" t="s">
        <v>303</v>
      </c>
      <c r="E255" s="88">
        <v>0</v>
      </c>
      <c r="F255" s="88">
        <v>0</v>
      </c>
      <c r="G255" s="88">
        <v>0</v>
      </c>
      <c r="H255" s="88">
        <v>17498.329999999998</v>
      </c>
      <c r="I255" s="88">
        <v>1958.39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3.28</v>
      </c>
      <c r="Q255" s="88">
        <v>0</v>
      </c>
      <c r="R255" s="88">
        <f t="shared" si="8"/>
        <v>19459.999999999996</v>
      </c>
    </row>
    <row r="256" spans="1:18" s="20" customFormat="1" x14ac:dyDescent="0.2">
      <c r="A256" s="123" t="str">
        <f t="shared" si="7"/>
        <v>0016-DETN2.3.1.99.1.3</v>
      </c>
      <c r="B256" s="191" t="s">
        <v>1577</v>
      </c>
      <c r="C256" s="191" t="s">
        <v>521</v>
      </c>
      <c r="D256" s="123" t="s">
        <v>522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f t="shared" si="8"/>
        <v>0</v>
      </c>
    </row>
    <row r="257" spans="1:18" s="20" customFormat="1" x14ac:dyDescent="0.2">
      <c r="A257" s="123" t="str">
        <f t="shared" si="7"/>
        <v>0016-DETN2.3.2.7.11.99</v>
      </c>
      <c r="B257" s="191" t="s">
        <v>1577</v>
      </c>
      <c r="C257" s="191" t="s">
        <v>688</v>
      </c>
      <c r="D257" s="123" t="s">
        <v>689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12000</v>
      </c>
      <c r="P257" s="88">
        <v>0</v>
      </c>
      <c r="Q257" s="88">
        <v>0</v>
      </c>
      <c r="R257" s="88">
        <f t="shared" si="8"/>
        <v>12000</v>
      </c>
    </row>
    <row r="258" spans="1:18" s="20" customFormat="1" x14ac:dyDescent="0.2">
      <c r="A258" s="123" t="str">
        <f t="shared" si="7"/>
        <v>0016-DETN2.3.2.7.14.98</v>
      </c>
      <c r="B258" s="191" t="s">
        <v>1577</v>
      </c>
      <c r="C258" s="191" t="s">
        <v>706</v>
      </c>
      <c r="D258" s="123" t="s">
        <v>707</v>
      </c>
      <c r="E258" s="88">
        <v>0</v>
      </c>
      <c r="F258" s="88">
        <v>0</v>
      </c>
      <c r="G258" s="88">
        <v>0</v>
      </c>
      <c r="H258" s="88">
        <v>0</v>
      </c>
      <c r="I258" s="88">
        <v>0</v>
      </c>
      <c r="J258" s="88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  <c r="Q258" s="88">
        <v>0</v>
      </c>
      <c r="R258" s="88">
        <f t="shared" si="8"/>
        <v>0</v>
      </c>
    </row>
    <row r="259" spans="1:18" s="20" customFormat="1" x14ac:dyDescent="0.2">
      <c r="A259" s="123" t="str">
        <f t="shared" si="7"/>
        <v>0016-DETN2.3.2.9.1.1</v>
      </c>
      <c r="B259" s="191" t="s">
        <v>1577</v>
      </c>
      <c r="C259" s="191" t="s">
        <v>774</v>
      </c>
      <c r="D259" s="123" t="s">
        <v>775</v>
      </c>
      <c r="E259" s="88">
        <v>20000</v>
      </c>
      <c r="F259" s="88">
        <v>20000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  <c r="Q259" s="88">
        <v>0</v>
      </c>
      <c r="R259" s="88">
        <f t="shared" si="8"/>
        <v>40000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 t="s">
        <v>72</v>
      </c>
      <c r="E260" s="88">
        <v>0</v>
      </c>
      <c r="F260" s="88">
        <v>0</v>
      </c>
      <c r="G260" s="88">
        <v>0</v>
      </c>
      <c r="H260" s="88">
        <v>0</v>
      </c>
      <c r="I260" s="88">
        <v>0</v>
      </c>
      <c r="J260" s="88">
        <v>0</v>
      </c>
      <c r="K260" s="88">
        <v>18707.14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130950.3</v>
      </c>
      <c r="Q260" s="88">
        <v>0</v>
      </c>
      <c r="R260" s="88">
        <f t="shared" si="8"/>
        <v>224486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227</v>
      </c>
      <c r="E261" s="88">
        <v>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18707.46</v>
      </c>
      <c r="L261" s="88">
        <v>0</v>
      </c>
      <c r="M261" s="88">
        <v>0</v>
      </c>
      <c r="N261" s="88">
        <v>0</v>
      </c>
      <c r="O261" s="88">
        <v>0</v>
      </c>
      <c r="P261" s="88">
        <v>18707.54</v>
      </c>
      <c r="Q261" s="88">
        <v>0</v>
      </c>
      <c r="R261" s="88">
        <f t="shared" si="8"/>
        <v>37415</v>
      </c>
    </row>
    <row r="262" spans="1:18" s="20" customFormat="1" x14ac:dyDescent="0.2">
      <c r="A262" s="123" t="str">
        <f t="shared" si="7"/>
        <v>0016-DETN2.1.3.1.1.13</v>
      </c>
      <c r="B262" s="191" t="s">
        <v>1577</v>
      </c>
      <c r="C262" s="191" t="s">
        <v>272</v>
      </c>
      <c r="D262" s="123" t="s">
        <v>273</v>
      </c>
      <c r="E262" s="88">
        <v>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1683.64</v>
      </c>
      <c r="L262" s="88">
        <v>1683.64</v>
      </c>
      <c r="M262" s="88">
        <v>1683.64</v>
      </c>
      <c r="N262" s="88">
        <v>1683.64</v>
      </c>
      <c r="O262" s="88">
        <v>1683.64</v>
      </c>
      <c r="P262" s="88">
        <v>11785.8</v>
      </c>
      <c r="Q262" s="88">
        <v>0</v>
      </c>
      <c r="R262" s="88">
        <f t="shared" si="8"/>
        <v>20204</v>
      </c>
    </row>
    <row r="263" spans="1:18" s="20" customFormat="1" x14ac:dyDescent="0.2">
      <c r="A263" s="123" t="str">
        <f t="shared" ref="A263:A268" si="9">+CONCATENATE(B263,C263)</f>
        <v>0016-DETN2.1.4.1.1.1</v>
      </c>
      <c r="B263" s="191" t="s">
        <v>1577</v>
      </c>
      <c r="C263" s="191" t="s">
        <v>288</v>
      </c>
      <c r="D263" s="123" t="s">
        <v>289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/>
      <c r="K263" s="88"/>
      <c r="L263" s="88"/>
      <c r="M263" s="88"/>
      <c r="N263" s="88"/>
      <c r="O263" s="88">
        <v>9353.5</v>
      </c>
      <c r="P263" s="88">
        <v>9353.5</v>
      </c>
      <c r="Q263" s="88">
        <v>0</v>
      </c>
      <c r="R263" s="88">
        <f t="shared" ref="R263:R268" si="10">+SUM(E263:Q263)</f>
        <v>18707</v>
      </c>
    </row>
    <row r="264" spans="1:18" s="20" customFormat="1" x14ac:dyDescent="0.2">
      <c r="A264" s="123" t="str">
        <f t="shared" si="9"/>
        <v>0016-DETN2.1.1.13.1.2</v>
      </c>
      <c r="B264" s="191" t="s">
        <v>1577</v>
      </c>
      <c r="C264" s="191" t="s">
        <v>120</v>
      </c>
      <c r="D264" s="123" t="s">
        <v>121</v>
      </c>
      <c r="E264" s="88">
        <v>42600</v>
      </c>
      <c r="F264" s="88">
        <v>42600</v>
      </c>
      <c r="G264" s="88">
        <v>42568.229999999996</v>
      </c>
      <c r="H264" s="88">
        <v>42600</v>
      </c>
      <c r="I264" s="88">
        <v>14267.71</v>
      </c>
      <c r="J264" s="88">
        <v>33792.57</v>
      </c>
      <c r="K264" s="88">
        <v>62042.62</v>
      </c>
      <c r="L264" s="88">
        <v>43056.76</v>
      </c>
      <c r="M264" s="88">
        <v>43056.76</v>
      </c>
      <c r="N264" s="88">
        <v>43056.76</v>
      </c>
      <c r="O264" s="88">
        <v>43056.76</v>
      </c>
      <c r="P264" s="88">
        <v>83792.829999999987</v>
      </c>
      <c r="Q264" s="88">
        <v>0</v>
      </c>
      <c r="R264" s="88">
        <f t="shared" si="10"/>
        <v>536491</v>
      </c>
    </row>
    <row r="265" spans="1:18" s="20" customFormat="1" x14ac:dyDescent="0.2">
      <c r="A265" s="123" t="str">
        <f t="shared" si="9"/>
        <v>0016-DETN2.1.3.1.1.15</v>
      </c>
      <c r="B265" s="191" t="s">
        <v>1577</v>
      </c>
      <c r="C265" s="191" t="s">
        <v>276</v>
      </c>
      <c r="D265" s="123" t="s">
        <v>277</v>
      </c>
      <c r="E265" s="88">
        <v>3466.8799999999992</v>
      </c>
      <c r="F265" s="88">
        <v>3466.8799999999992</v>
      </c>
      <c r="G265" s="88">
        <v>3466.8799999999992</v>
      </c>
      <c r="H265" s="88">
        <v>3466.8799999999992</v>
      </c>
      <c r="I265" s="88">
        <v>3440.2599999999993</v>
      </c>
      <c r="J265" s="88">
        <v>3458.7799999999993</v>
      </c>
      <c r="K265" s="88">
        <v>4301.1999999999989</v>
      </c>
      <c r="L265" s="88">
        <v>4301.1999999999989</v>
      </c>
      <c r="M265" s="88">
        <v>4301.1999999999989</v>
      </c>
      <c r="N265" s="88">
        <v>4301.1999999999989</v>
      </c>
      <c r="O265" s="88">
        <v>4301.1999999999989</v>
      </c>
      <c r="P265" s="88">
        <v>12185.440000000002</v>
      </c>
      <c r="Q265" s="88">
        <v>0</v>
      </c>
      <c r="R265" s="88">
        <f t="shared" si="10"/>
        <v>54457.999999999985</v>
      </c>
    </row>
    <row r="266" spans="1:18" s="20" customFormat="1" x14ac:dyDescent="0.2">
      <c r="A266" s="123" t="str">
        <f t="shared" si="9"/>
        <v>0016-DETN2.1.1.9.1.4</v>
      </c>
      <c r="B266" s="191" t="s">
        <v>1577</v>
      </c>
      <c r="C266" s="191" t="s">
        <v>230</v>
      </c>
      <c r="D266" s="123" t="s">
        <v>231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5100</v>
      </c>
      <c r="L266" s="88">
        <v>0</v>
      </c>
      <c r="M266" s="88">
        <v>0</v>
      </c>
      <c r="N266" s="88">
        <v>0</v>
      </c>
      <c r="O266" s="88">
        <v>0</v>
      </c>
      <c r="P266" s="88">
        <v>5100</v>
      </c>
      <c r="Q266" s="88">
        <v>0</v>
      </c>
      <c r="R266" s="88">
        <f t="shared" si="10"/>
        <v>10200</v>
      </c>
    </row>
    <row r="267" spans="1:18" s="20" customFormat="1" x14ac:dyDescent="0.2">
      <c r="A267" s="123" t="str">
        <f t="shared" si="9"/>
        <v>0016-DETN2.1.1.13.1.1</v>
      </c>
      <c r="B267" s="191" t="s">
        <v>1577</v>
      </c>
      <c r="C267" s="191" t="s">
        <v>115</v>
      </c>
      <c r="D267" s="123" t="s">
        <v>116</v>
      </c>
      <c r="E267" s="88">
        <v>96093.700000000012</v>
      </c>
      <c r="F267" s="88">
        <v>96110.940000000017</v>
      </c>
      <c r="G267" s="88">
        <v>96033.440000000017</v>
      </c>
      <c r="H267" s="88">
        <v>96170.280000000013</v>
      </c>
      <c r="I267" s="88">
        <v>96170.280000000013</v>
      </c>
      <c r="J267" s="88">
        <v>96170.280000000013</v>
      </c>
      <c r="K267" s="88">
        <v>96170.280000000013</v>
      </c>
      <c r="L267" s="88">
        <v>96170.280000000013</v>
      </c>
      <c r="M267" s="88">
        <v>96170.280000000013</v>
      </c>
      <c r="N267" s="88">
        <v>96170.280000000013</v>
      </c>
      <c r="O267" s="88">
        <v>96170.280000000013</v>
      </c>
      <c r="P267" s="88">
        <v>96443.680000000008</v>
      </c>
      <c r="Q267" s="88">
        <v>0</v>
      </c>
      <c r="R267" s="88">
        <f t="shared" si="10"/>
        <v>1154044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 t="s">
        <v>303</v>
      </c>
      <c r="E268" s="88"/>
      <c r="F268" s="88"/>
      <c r="G268" s="88"/>
      <c r="H268" s="88"/>
      <c r="I268" s="88">
        <v>12854.16</v>
      </c>
      <c r="J268" s="88"/>
      <c r="K268" s="88"/>
      <c r="L268" s="88"/>
      <c r="M268" s="88"/>
      <c r="N268" s="88"/>
      <c r="O268" s="88"/>
      <c r="P268" s="88">
        <v>1.84</v>
      </c>
      <c r="Q268" s="88">
        <v>0</v>
      </c>
      <c r="R268" s="88">
        <f t="shared" si="10"/>
        <v>12856</v>
      </c>
    </row>
  </sheetData>
  <autoFilter ref="A5:W268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W251"/>
  <sheetViews>
    <sheetView workbookViewId="0"/>
  </sheetViews>
  <sheetFormatPr baseColWidth="10" defaultColWidth="11.42578125" defaultRowHeight="12.75" x14ac:dyDescent="0.2"/>
  <cols>
    <col min="4" max="4" width="40.140625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3" x14ac:dyDescent="0.2">
      <c r="H1">
        <v>3185488.4299999983</v>
      </c>
      <c r="I1" s="6">
        <f>+H1-H2</f>
        <v>-916.00000000046566</v>
      </c>
      <c r="R1" s="14"/>
    </row>
    <row r="2" spans="1:23" x14ac:dyDescent="0.2">
      <c r="E2" s="89">
        <f>+SUBTOTAL(9,E6:E251)</f>
        <v>2817688.040000001</v>
      </c>
      <c r="F2" s="89">
        <f t="shared" ref="F2:T2" si="0">+SUBTOTAL(9,F6:F251)</f>
        <v>2949884.7000000007</v>
      </c>
      <c r="G2" s="89">
        <f t="shared" si="0"/>
        <v>2649496.5799999991</v>
      </c>
      <c r="H2" s="89">
        <f t="shared" si="0"/>
        <v>3186404.4299999988</v>
      </c>
      <c r="I2" s="89">
        <f t="shared" si="0"/>
        <v>5577895.5650000013</v>
      </c>
      <c r="J2" s="89">
        <f t="shared" si="0"/>
        <v>4035097.5549999992</v>
      </c>
      <c r="K2" s="89">
        <f t="shared" si="0"/>
        <v>6009995.4050000003</v>
      </c>
      <c r="L2" s="89">
        <f t="shared" si="0"/>
        <v>4006594.9449999989</v>
      </c>
      <c r="M2" s="89">
        <f t="shared" si="0"/>
        <v>4009494.5049999994</v>
      </c>
      <c r="N2" s="89">
        <f t="shared" si="0"/>
        <v>3747013.1750000003</v>
      </c>
      <c r="O2" s="89">
        <f t="shared" si="0"/>
        <v>3668269.8550000014</v>
      </c>
      <c r="P2" s="89">
        <f t="shared" si="0"/>
        <v>10095876.245000007</v>
      </c>
      <c r="Q2" s="89">
        <f t="shared" si="0"/>
        <v>0</v>
      </c>
      <c r="R2" s="89">
        <f t="shared" si="0"/>
        <v>52753711</v>
      </c>
      <c r="T2" s="89">
        <f t="shared" si="0"/>
        <v>1754267</v>
      </c>
      <c r="W2" s="6">
        <f>+R2-T2</f>
        <v>50999444</v>
      </c>
    </row>
    <row r="5" spans="1:23" s="10" customFormat="1" ht="15" x14ac:dyDescent="0.25">
      <c r="A5" s="85" t="s">
        <v>1819</v>
      </c>
      <c r="B5" s="85" t="s">
        <v>1820</v>
      </c>
      <c r="C5" s="85" t="s">
        <v>1821</v>
      </c>
      <c r="D5" s="85" t="s">
        <v>2</v>
      </c>
      <c r="E5" s="84" t="s">
        <v>1613</v>
      </c>
      <c r="F5" s="84" t="s">
        <v>1630</v>
      </c>
      <c r="G5" s="84" t="s">
        <v>1631</v>
      </c>
      <c r="H5" s="86" t="s">
        <v>1632</v>
      </c>
      <c r="I5" s="86" t="s">
        <v>1633</v>
      </c>
      <c r="J5" s="86" t="s">
        <v>1634</v>
      </c>
      <c r="K5" s="86" t="s">
        <v>1635</v>
      </c>
      <c r="L5" s="86" t="s">
        <v>1636</v>
      </c>
      <c r="M5" s="86" t="s">
        <v>1637</v>
      </c>
      <c r="N5" s="86" t="s">
        <v>1638</v>
      </c>
      <c r="O5" s="86" t="s">
        <v>1639</v>
      </c>
      <c r="P5" s="86" t="s">
        <v>1640</v>
      </c>
      <c r="Q5" s="87" t="s">
        <v>1836</v>
      </c>
      <c r="R5" s="87" t="s">
        <v>1818</v>
      </c>
      <c r="T5" s="87" t="s">
        <v>1836</v>
      </c>
      <c r="U5" s="11"/>
    </row>
    <row r="6" spans="1:23" s="20" customFormat="1" ht="15" x14ac:dyDescent="0.25">
      <c r="A6" s="20" t="str">
        <f>+CONCATENATE(B6,C6)</f>
        <v>0001-PI 22.6.6.1.3.99</v>
      </c>
      <c r="B6" s="330" t="s">
        <v>9</v>
      </c>
      <c r="C6" s="330" t="s">
        <v>1236</v>
      </c>
      <c r="D6" s="20" t="s">
        <v>1237</v>
      </c>
      <c r="E6" s="88">
        <v>0</v>
      </c>
      <c r="F6" s="88"/>
      <c r="G6" s="88"/>
      <c r="H6" s="88">
        <v>0</v>
      </c>
      <c r="I6" s="88">
        <v>3600</v>
      </c>
      <c r="J6" s="88"/>
      <c r="K6" s="88"/>
      <c r="L6" s="88"/>
      <c r="M6" s="88"/>
      <c r="N6" s="88"/>
      <c r="O6" s="88"/>
      <c r="P6" s="88">
        <v>0</v>
      </c>
      <c r="Q6" s="88">
        <v>0</v>
      </c>
      <c r="R6" s="88">
        <f>+SUM(E6:Q6)</f>
        <v>3600</v>
      </c>
    </row>
    <row r="7" spans="1:23" s="20" customFormat="1" ht="15" x14ac:dyDescent="0.25">
      <c r="A7" s="20" t="str">
        <f t="shared" ref="A7:A70" si="1">+CONCATENATE(B7,C7)</f>
        <v>0001-PI 22.6.7.1.4.3</v>
      </c>
      <c r="B7" s="330" t="s">
        <v>9</v>
      </c>
      <c r="C7" s="330" t="s">
        <v>1259</v>
      </c>
      <c r="D7" s="20" t="s">
        <v>1260</v>
      </c>
      <c r="E7" s="88">
        <v>254997.95</v>
      </c>
      <c r="F7" s="88">
        <v>131876.66</v>
      </c>
      <c r="G7" s="88">
        <v>67856.66</v>
      </c>
      <c r="H7" s="88">
        <v>86660.739999999991</v>
      </c>
      <c r="I7" s="88">
        <v>192010.34</v>
      </c>
      <c r="J7" s="88">
        <v>126696.04000000001</v>
      </c>
      <c r="K7" s="88">
        <v>1196947.42</v>
      </c>
      <c r="L7" s="88">
        <v>224498.84</v>
      </c>
      <c r="M7" s="88">
        <v>153645.84</v>
      </c>
      <c r="N7" s="88">
        <v>163645.85</v>
      </c>
      <c r="O7" s="88">
        <v>147145.85999999999</v>
      </c>
      <c r="P7" s="88">
        <f>2361323.8+T7</f>
        <v>3386291.8</v>
      </c>
      <c r="Q7" s="90">
        <v>0</v>
      </c>
      <c r="R7" s="88">
        <f t="shared" ref="R7:R70" si="2">+SUM(E7:Q7)</f>
        <v>6132274</v>
      </c>
      <c r="T7" s="90">
        <v>1024968</v>
      </c>
    </row>
    <row r="8" spans="1:23" s="20" customFormat="1" ht="15" x14ac:dyDescent="0.25">
      <c r="A8" s="20" t="str">
        <f t="shared" si="1"/>
        <v>0001-PI 22.6.7.1.6.3</v>
      </c>
      <c r="B8" s="330" t="s">
        <v>9</v>
      </c>
      <c r="C8" s="330" t="s">
        <v>1271</v>
      </c>
      <c r="D8" s="20" t="s">
        <v>1272</v>
      </c>
      <c r="E8" s="88">
        <v>0</v>
      </c>
      <c r="F8" s="88">
        <v>28030.89</v>
      </c>
      <c r="G8" s="88">
        <v>16153.61</v>
      </c>
      <c r="H8" s="88">
        <v>0</v>
      </c>
      <c r="I8" s="88">
        <v>35000</v>
      </c>
      <c r="J8" s="88">
        <v>15000</v>
      </c>
      <c r="K8" s="88">
        <v>20000</v>
      </c>
      <c r="L8" s="88">
        <v>20000</v>
      </c>
      <c r="M8" s="88">
        <v>20000</v>
      </c>
      <c r="N8" s="88">
        <v>20000</v>
      </c>
      <c r="O8" s="88">
        <v>20000</v>
      </c>
      <c r="P8" s="88">
        <f>302069.5+T8</f>
        <v>427549.5</v>
      </c>
      <c r="Q8" s="90">
        <v>0</v>
      </c>
      <c r="R8" s="88">
        <f t="shared" si="2"/>
        <v>621734</v>
      </c>
      <c r="T8" s="90">
        <v>125480</v>
      </c>
    </row>
    <row r="9" spans="1:23" s="20" customFormat="1" ht="15" x14ac:dyDescent="0.25">
      <c r="A9" s="20" t="str">
        <f t="shared" si="1"/>
        <v>0001-PI 22.6.8.1.3.1</v>
      </c>
      <c r="B9" s="330" t="s">
        <v>9</v>
      </c>
      <c r="C9" s="330" t="s">
        <v>1278</v>
      </c>
      <c r="D9" s="20" t="s">
        <v>1279</v>
      </c>
      <c r="E9" s="88">
        <v>0</v>
      </c>
      <c r="F9" s="88"/>
      <c r="G9" s="88"/>
      <c r="H9" s="88">
        <v>0</v>
      </c>
      <c r="I9" s="88"/>
      <c r="J9" s="88"/>
      <c r="K9" s="88"/>
      <c r="L9" s="88"/>
      <c r="M9" s="88"/>
      <c r="N9" s="88"/>
      <c r="O9" s="88"/>
      <c r="P9" s="88">
        <f>0+T9</f>
        <v>340137</v>
      </c>
      <c r="Q9" s="90">
        <v>0</v>
      </c>
      <c r="R9" s="88">
        <f t="shared" si="2"/>
        <v>340137</v>
      </c>
      <c r="T9" s="90">
        <v>340137</v>
      </c>
    </row>
    <row r="10" spans="1:23" s="20" customFormat="1" ht="15" x14ac:dyDescent="0.25">
      <c r="A10" s="20" t="str">
        <f t="shared" si="1"/>
        <v>0001-PI 22.6.8.1.4.3</v>
      </c>
      <c r="B10" s="331" t="s">
        <v>9</v>
      </c>
      <c r="C10" s="330" t="s">
        <v>1284</v>
      </c>
      <c r="D10" s="20" t="s">
        <v>1285</v>
      </c>
      <c r="E10" s="88">
        <v>67192.17</v>
      </c>
      <c r="F10" s="88">
        <v>127059.87999999999</v>
      </c>
      <c r="G10" s="88">
        <v>83546.259999999995</v>
      </c>
      <c r="H10" s="88">
        <v>110242.76999999999</v>
      </c>
      <c r="I10" s="88">
        <v>112166.26999999999</v>
      </c>
      <c r="J10" s="88">
        <v>125561.77999999998</v>
      </c>
      <c r="K10" s="88">
        <v>142942.41</v>
      </c>
      <c r="L10" s="88">
        <v>122750.66999999998</v>
      </c>
      <c r="M10" s="88">
        <v>127813.47</v>
      </c>
      <c r="N10" s="88">
        <v>113750.67</v>
      </c>
      <c r="O10" s="88">
        <v>105250.67</v>
      </c>
      <c r="P10" s="88">
        <f>78970.98+T10</f>
        <v>336452.98000000004</v>
      </c>
      <c r="Q10" s="90">
        <v>0</v>
      </c>
      <c r="R10" s="88">
        <f t="shared" si="2"/>
        <v>1574729.9999999998</v>
      </c>
      <c r="T10" s="90">
        <v>257482.00000000003</v>
      </c>
    </row>
    <row r="11" spans="1:23" s="20" customFormat="1" ht="15" x14ac:dyDescent="0.25">
      <c r="A11" s="20" t="str">
        <f t="shared" si="1"/>
        <v>0002-DCEME2.1.1.1.1.8</v>
      </c>
      <c r="B11" s="330" t="s">
        <v>1522</v>
      </c>
      <c r="C11" s="330" t="s">
        <v>71</v>
      </c>
      <c r="D11" s="20" t="s">
        <v>72</v>
      </c>
      <c r="E11" s="88">
        <v>11847.86</v>
      </c>
      <c r="F11" s="88">
        <v>0</v>
      </c>
      <c r="G11" s="88">
        <v>16212.849999999999</v>
      </c>
      <c r="H11" s="88">
        <v>18707.14</v>
      </c>
      <c r="I11" s="88">
        <v>46767.85</v>
      </c>
      <c r="J11" s="88">
        <v>18707.14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18707.46</v>
      </c>
      <c r="Q11" s="88"/>
      <c r="R11" s="88">
        <f t="shared" si="2"/>
        <v>224486.00000000003</v>
      </c>
    </row>
    <row r="12" spans="1:23" s="20" customFormat="1" ht="15" x14ac:dyDescent="0.25">
      <c r="A12" s="20" t="str">
        <f t="shared" si="1"/>
        <v>0002-DCEME2.1.1.13.1.1</v>
      </c>
      <c r="B12" s="330" t="s">
        <v>1522</v>
      </c>
      <c r="C12" s="330" t="s">
        <v>115</v>
      </c>
      <c r="D12" s="20" t="s">
        <v>116</v>
      </c>
      <c r="E12" s="88">
        <v>348833.71000000008</v>
      </c>
      <c r="F12" s="88">
        <v>350127.14</v>
      </c>
      <c r="G12" s="88">
        <v>339072.95000000007</v>
      </c>
      <c r="H12" s="88">
        <v>342416.93000000005</v>
      </c>
      <c r="I12" s="88">
        <v>552939.00999999989</v>
      </c>
      <c r="J12" s="88">
        <v>387037.5400000001</v>
      </c>
      <c r="K12" s="88">
        <v>386737.88000000006</v>
      </c>
      <c r="L12" s="88">
        <v>386737.88000000006</v>
      </c>
      <c r="M12" s="88">
        <v>386737.88000000006</v>
      </c>
      <c r="N12" s="88">
        <v>386737.88000000006</v>
      </c>
      <c r="O12" s="88">
        <v>386737.88000000006</v>
      </c>
      <c r="P12" s="88">
        <v>386739.32000000007</v>
      </c>
      <c r="Q12" s="88"/>
      <c r="R12" s="88">
        <f t="shared" si="2"/>
        <v>4640856</v>
      </c>
    </row>
    <row r="13" spans="1:23" s="20" customFormat="1" ht="15" x14ac:dyDescent="0.25">
      <c r="A13" s="20" t="str">
        <f t="shared" si="1"/>
        <v>0002-DCEME2.1.1.13.1.2</v>
      </c>
      <c r="B13" s="330" t="s">
        <v>1522</v>
      </c>
      <c r="C13" s="330" t="s">
        <v>120</v>
      </c>
      <c r="D13" s="20" t="s">
        <v>121</v>
      </c>
      <c r="E13" s="88">
        <v>196038.87999999998</v>
      </c>
      <c r="F13" s="88">
        <v>122929.97000000002</v>
      </c>
      <c r="G13" s="88">
        <v>121293.23000000003</v>
      </c>
      <c r="H13" s="88">
        <v>123991.23000000003</v>
      </c>
      <c r="I13" s="88">
        <v>436696.14000000013</v>
      </c>
      <c r="J13" s="88">
        <v>200189.89000000004</v>
      </c>
      <c r="K13" s="88">
        <v>200189.89000000004</v>
      </c>
      <c r="L13" s="88">
        <v>200189.89000000004</v>
      </c>
      <c r="M13" s="88">
        <v>200189.89000000004</v>
      </c>
      <c r="N13" s="88">
        <v>200189.89000000004</v>
      </c>
      <c r="O13" s="88">
        <v>200189.89000000004</v>
      </c>
      <c r="P13" s="88">
        <v>374102.21000000008</v>
      </c>
      <c r="Q13" s="88"/>
      <c r="R13" s="88">
        <f t="shared" si="2"/>
        <v>2576191.0000000009</v>
      </c>
    </row>
    <row r="14" spans="1:23" s="20" customFormat="1" ht="15" x14ac:dyDescent="0.25">
      <c r="A14" s="20" t="str">
        <f t="shared" si="1"/>
        <v>0002-DCEME2.1.1.9.1.2</v>
      </c>
      <c r="B14" s="330" t="s">
        <v>1522</v>
      </c>
      <c r="C14" s="330" t="s">
        <v>226</v>
      </c>
      <c r="D14" s="20" t="s">
        <v>227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18707.5</v>
      </c>
      <c r="L14" s="88">
        <v>0</v>
      </c>
      <c r="M14" s="88">
        <v>0</v>
      </c>
      <c r="N14" s="88">
        <v>0</v>
      </c>
      <c r="O14" s="88">
        <v>0</v>
      </c>
      <c r="P14" s="88">
        <v>18707.5</v>
      </c>
      <c r="Q14" s="88"/>
      <c r="R14" s="88">
        <f t="shared" si="2"/>
        <v>37415</v>
      </c>
    </row>
    <row r="15" spans="1:23" s="20" customFormat="1" ht="15" x14ac:dyDescent="0.25">
      <c r="A15" s="20" t="str">
        <f t="shared" si="1"/>
        <v>0002-DCEME2.1.1.9.1.4</v>
      </c>
      <c r="B15" s="330" t="s">
        <v>1522</v>
      </c>
      <c r="C15" s="330" t="s">
        <v>230</v>
      </c>
      <c r="D15" s="20" t="s">
        <v>231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24900</v>
      </c>
      <c r="L15" s="88">
        <v>0</v>
      </c>
      <c r="M15" s="88">
        <v>0</v>
      </c>
      <c r="N15" s="88">
        <v>0</v>
      </c>
      <c r="O15" s="88">
        <v>0</v>
      </c>
      <c r="P15" s="88">
        <v>26700</v>
      </c>
      <c r="Q15" s="88"/>
      <c r="R15" s="88">
        <f t="shared" si="2"/>
        <v>51600</v>
      </c>
    </row>
    <row r="16" spans="1:23" s="20" customFormat="1" ht="15" x14ac:dyDescent="0.25">
      <c r="A16" s="20" t="str">
        <f t="shared" si="1"/>
        <v>0002-DCEME2.1.3.1.1.13</v>
      </c>
      <c r="B16" s="330" t="s">
        <v>1522</v>
      </c>
      <c r="C16" s="330" t="s">
        <v>272</v>
      </c>
      <c r="D16" s="20" t="s">
        <v>273</v>
      </c>
      <c r="E16" s="88">
        <v>1066.31</v>
      </c>
      <c r="F16" s="88">
        <v>0</v>
      </c>
      <c r="G16" s="88">
        <v>1459.16</v>
      </c>
      <c r="H16" s="88">
        <v>1683.64</v>
      </c>
      <c r="I16" s="88">
        <v>4209.09</v>
      </c>
      <c r="J16" s="88">
        <v>1683.64</v>
      </c>
      <c r="K16" s="88">
        <v>1683.64</v>
      </c>
      <c r="L16" s="88">
        <v>1683.64</v>
      </c>
      <c r="M16" s="88">
        <v>1683.64</v>
      </c>
      <c r="N16" s="88">
        <v>1683.64</v>
      </c>
      <c r="O16" s="88">
        <v>1683.64</v>
      </c>
      <c r="P16" s="88">
        <v>1683.96</v>
      </c>
      <c r="Q16" s="88"/>
      <c r="R16" s="88">
        <f t="shared" si="2"/>
        <v>20203.999999999996</v>
      </c>
    </row>
    <row r="17" spans="1:18" s="20" customFormat="1" ht="15" x14ac:dyDescent="0.25">
      <c r="A17" s="20" t="str">
        <f t="shared" si="1"/>
        <v>0002-DCEME2.1.3.1.1.15</v>
      </c>
      <c r="B17" s="330" t="s">
        <v>1522</v>
      </c>
      <c r="C17" s="330" t="s">
        <v>276</v>
      </c>
      <c r="D17" s="20" t="s">
        <v>277</v>
      </c>
      <c r="E17" s="88">
        <v>17058.970000000016</v>
      </c>
      <c r="F17" s="88">
        <v>14276.350000000011</v>
      </c>
      <c r="G17" s="88">
        <v>13867.520000000011</v>
      </c>
      <c r="H17" s="88">
        <v>13867.520000000011</v>
      </c>
      <c r="I17" s="88">
        <v>30851.840000000026</v>
      </c>
      <c r="J17" s="88">
        <v>17984.440000000017</v>
      </c>
      <c r="K17" s="88">
        <v>17984.440000000017</v>
      </c>
      <c r="L17" s="88">
        <v>17984.440000000017</v>
      </c>
      <c r="M17" s="88">
        <v>17984.440000000017</v>
      </c>
      <c r="N17" s="88">
        <v>17984.440000000017</v>
      </c>
      <c r="O17" s="88">
        <v>17984.440000000017</v>
      </c>
      <c r="P17" s="88">
        <v>17986.160000000014</v>
      </c>
      <c r="Q17" s="88"/>
      <c r="R17" s="88">
        <f t="shared" si="2"/>
        <v>215815.00000000015</v>
      </c>
    </row>
    <row r="18" spans="1:18" s="20" customFormat="1" ht="15" x14ac:dyDescent="0.25">
      <c r="A18" s="20" t="str">
        <f t="shared" si="1"/>
        <v>0002-DCEME2.1.4.1.1.6</v>
      </c>
      <c r="B18" s="330" t="s">
        <v>1522</v>
      </c>
      <c r="C18" s="330" t="s">
        <v>300</v>
      </c>
      <c r="D18" s="20" t="s">
        <v>301</v>
      </c>
      <c r="E18" s="88">
        <v>0</v>
      </c>
      <c r="F18" s="88">
        <v>0</v>
      </c>
      <c r="G18" s="88">
        <v>0</v>
      </c>
      <c r="H18" s="88">
        <v>4989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/>
      <c r="R18" s="88">
        <f t="shared" si="2"/>
        <v>4989</v>
      </c>
    </row>
    <row r="19" spans="1:18" s="20" customFormat="1" ht="15" x14ac:dyDescent="0.25">
      <c r="A19" s="20" t="str">
        <f t="shared" si="1"/>
        <v>0002-DCEME2.1.4.1.1.7</v>
      </c>
      <c r="B19" s="330" t="s">
        <v>1522</v>
      </c>
      <c r="C19" s="330" t="s">
        <v>302</v>
      </c>
      <c r="D19" s="20" t="s">
        <v>1835</v>
      </c>
      <c r="E19" s="88">
        <v>0</v>
      </c>
      <c r="F19" s="88"/>
      <c r="G19" s="88"/>
      <c r="H19" s="88">
        <v>42411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/>
      <c r="R19" s="88">
        <f t="shared" si="2"/>
        <v>42411</v>
      </c>
    </row>
    <row r="20" spans="1:18" s="20" customFormat="1" ht="15" x14ac:dyDescent="0.25">
      <c r="A20" s="20" t="str">
        <f t="shared" si="1"/>
        <v>0002-DCEME2.3.2.1.2.1</v>
      </c>
      <c r="B20" s="330" t="s">
        <v>1522</v>
      </c>
      <c r="C20" s="330" t="s">
        <v>541</v>
      </c>
      <c r="D20" s="20" t="s">
        <v>542</v>
      </c>
      <c r="E20" s="88">
        <v>0</v>
      </c>
      <c r="F20" s="88">
        <v>0</v>
      </c>
      <c r="G20" s="88">
        <v>0</v>
      </c>
      <c r="H20" s="88">
        <v>0</v>
      </c>
      <c r="I20" s="88">
        <v>4860</v>
      </c>
      <c r="J20" s="88">
        <v>5770</v>
      </c>
      <c r="K20" s="88">
        <v>5470</v>
      </c>
      <c r="L20" s="88">
        <v>3040</v>
      </c>
      <c r="M20" s="88">
        <v>4560</v>
      </c>
      <c r="N20" s="88">
        <v>4560</v>
      </c>
      <c r="O20" s="88">
        <v>9560</v>
      </c>
      <c r="P20" s="88">
        <v>0</v>
      </c>
      <c r="Q20" s="88"/>
      <c r="R20" s="88">
        <f t="shared" si="2"/>
        <v>37820</v>
      </c>
    </row>
    <row r="21" spans="1:18" s="20" customFormat="1" ht="15" x14ac:dyDescent="0.25">
      <c r="A21" s="20" t="str">
        <f t="shared" si="1"/>
        <v>0002-DCEME2.3.2.1.2.2</v>
      </c>
      <c r="B21" s="330" t="s">
        <v>1522</v>
      </c>
      <c r="C21" s="330" t="s">
        <v>543</v>
      </c>
      <c r="D21" s="20" t="s">
        <v>544</v>
      </c>
      <c r="E21" s="88">
        <v>0</v>
      </c>
      <c r="F21" s="88">
        <v>0</v>
      </c>
      <c r="G21" s="88">
        <v>0</v>
      </c>
      <c r="H21" s="88">
        <v>0</v>
      </c>
      <c r="I21" s="88">
        <v>5120</v>
      </c>
      <c r="J21" s="88">
        <v>5120</v>
      </c>
      <c r="K21" s="88">
        <v>5120</v>
      </c>
      <c r="L21" s="88">
        <v>2560</v>
      </c>
      <c r="M21" s="88">
        <v>3840</v>
      </c>
      <c r="N21" s="88">
        <v>3840</v>
      </c>
      <c r="O21" s="88">
        <v>6580</v>
      </c>
      <c r="P21" s="88">
        <v>0</v>
      </c>
      <c r="Q21" s="88"/>
      <c r="R21" s="88">
        <f t="shared" si="2"/>
        <v>32180</v>
      </c>
    </row>
    <row r="22" spans="1:18" s="20" customFormat="1" ht="15" x14ac:dyDescent="0.25">
      <c r="A22" s="20" t="str">
        <f t="shared" si="1"/>
        <v>0002-DCEME2.3.2.7.10.99</v>
      </c>
      <c r="B22" s="330" t="s">
        <v>1522</v>
      </c>
      <c r="C22" s="330" t="s">
        <v>672</v>
      </c>
      <c r="D22" s="20" t="s">
        <v>673</v>
      </c>
      <c r="E22" s="88">
        <v>0</v>
      </c>
      <c r="F22" s="88">
        <v>0</v>
      </c>
      <c r="G22" s="88">
        <v>0</v>
      </c>
      <c r="H22" s="88">
        <v>0</v>
      </c>
      <c r="I22" s="88">
        <v>24800</v>
      </c>
      <c r="J22" s="88">
        <v>24800</v>
      </c>
      <c r="K22" s="88">
        <v>24800</v>
      </c>
      <c r="L22" s="88">
        <v>12400</v>
      </c>
      <c r="M22" s="88">
        <v>18600</v>
      </c>
      <c r="N22" s="88">
        <v>18600</v>
      </c>
      <c r="O22" s="88">
        <v>18600</v>
      </c>
      <c r="P22" s="88">
        <v>0</v>
      </c>
      <c r="Q22" s="88"/>
      <c r="R22" s="88">
        <f t="shared" si="2"/>
        <v>142600</v>
      </c>
    </row>
    <row r="23" spans="1:18" s="20" customFormat="1" ht="15" x14ac:dyDescent="0.25">
      <c r="A23" s="20" t="str">
        <f t="shared" si="1"/>
        <v>0002-DCEME2.3.2.9.1.1</v>
      </c>
      <c r="B23" s="330" t="s">
        <v>1522</v>
      </c>
      <c r="C23" s="330" t="s">
        <v>774</v>
      </c>
      <c r="D23" s="20" t="s">
        <v>775</v>
      </c>
      <c r="E23" s="88">
        <v>35000</v>
      </c>
      <c r="F23" s="88">
        <v>13000</v>
      </c>
      <c r="G23" s="88">
        <v>0</v>
      </c>
      <c r="H23" s="88">
        <v>20000</v>
      </c>
      <c r="I23" s="88">
        <v>20000</v>
      </c>
      <c r="J23" s="88">
        <v>113000</v>
      </c>
      <c r="K23" s="88">
        <v>90000</v>
      </c>
      <c r="L23" s="88">
        <v>67000</v>
      </c>
      <c r="M23" s="88">
        <v>12000</v>
      </c>
      <c r="N23" s="88">
        <v>12000</v>
      </c>
      <c r="O23" s="88">
        <v>12000</v>
      </c>
      <c r="P23" s="88">
        <v>15000</v>
      </c>
      <c r="Q23" s="88"/>
      <c r="R23" s="88">
        <f t="shared" si="2"/>
        <v>409000</v>
      </c>
    </row>
    <row r="24" spans="1:18" s="20" customFormat="1" ht="15" x14ac:dyDescent="0.25">
      <c r="A24" s="20" t="str">
        <f t="shared" si="1"/>
        <v>0003-DE2.1.1.1.1.8</v>
      </c>
      <c r="B24" s="330" t="s">
        <v>1531</v>
      </c>
      <c r="C24" s="330" t="s">
        <v>71</v>
      </c>
      <c r="D24" s="20" t="s">
        <v>72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  <c r="M24" s="88">
        <v>18707.140000000003</v>
      </c>
      <c r="N24" s="88">
        <v>18707.140000000007</v>
      </c>
      <c r="O24" s="88">
        <v>18707.14</v>
      </c>
      <c r="P24" s="88">
        <v>18707.46</v>
      </c>
      <c r="Q24" s="88"/>
      <c r="R24" s="88">
        <f t="shared" si="2"/>
        <v>224486.00000000003</v>
      </c>
    </row>
    <row r="25" spans="1:18" s="20" customFormat="1" ht="15" x14ac:dyDescent="0.25">
      <c r="A25" s="20" t="str">
        <f t="shared" si="1"/>
        <v>0003-DE2.1.1.13.1.1</v>
      </c>
      <c r="B25" s="330" t="s">
        <v>1531</v>
      </c>
      <c r="C25" s="330" t="s">
        <v>115</v>
      </c>
      <c r="D25" s="20" t="s">
        <v>116</v>
      </c>
      <c r="E25" s="88">
        <v>325180.79000000004</v>
      </c>
      <c r="F25" s="88">
        <v>324026.19000000006</v>
      </c>
      <c r="G25" s="88">
        <v>318877.61000000004</v>
      </c>
      <c r="H25" s="88">
        <v>327331.79000000004</v>
      </c>
      <c r="I25" s="88">
        <v>341242.56999999995</v>
      </c>
      <c r="J25" s="88">
        <v>327331.79000000004</v>
      </c>
      <c r="K25" s="88">
        <v>327331.79000000004</v>
      </c>
      <c r="L25" s="88">
        <v>327331.79000000004</v>
      </c>
      <c r="M25" s="88">
        <v>327331.79000000004</v>
      </c>
      <c r="N25" s="88">
        <v>327331.79000000004</v>
      </c>
      <c r="O25" s="88">
        <v>327331.79000000004</v>
      </c>
      <c r="P25" s="88">
        <v>327332.31000000006</v>
      </c>
      <c r="Q25" s="88"/>
      <c r="R25" s="88">
        <f t="shared" si="2"/>
        <v>3927982.0000000005</v>
      </c>
    </row>
    <row r="26" spans="1:18" s="20" customFormat="1" ht="15" x14ac:dyDescent="0.25">
      <c r="A26" s="20" t="str">
        <f t="shared" si="1"/>
        <v>0003-DE2.1.1.13.1.2</v>
      </c>
      <c r="B26" s="330" t="s">
        <v>1531</v>
      </c>
      <c r="C26" s="330" t="s">
        <v>120</v>
      </c>
      <c r="D26" s="20" t="s">
        <v>121</v>
      </c>
      <c r="E26" s="88">
        <v>167136.56</v>
      </c>
      <c r="F26" s="88">
        <v>121379.29999999999</v>
      </c>
      <c r="G26" s="88">
        <v>111854.76000000001</v>
      </c>
      <c r="H26" s="88">
        <v>113698.66000000002</v>
      </c>
      <c r="I26" s="88">
        <v>763522.06999999972</v>
      </c>
      <c r="J26" s="88">
        <v>255518.27000000005</v>
      </c>
      <c r="K26" s="88">
        <v>247250.06000000006</v>
      </c>
      <c r="L26" s="88">
        <v>246354.08000000005</v>
      </c>
      <c r="M26" s="88">
        <v>255201.79000000004</v>
      </c>
      <c r="N26" s="88">
        <v>262128.17000000004</v>
      </c>
      <c r="O26" s="88">
        <v>264682.46000000002</v>
      </c>
      <c r="P26" s="88">
        <v>264682.82000000007</v>
      </c>
      <c r="Q26" s="88"/>
      <c r="R26" s="88">
        <f t="shared" si="2"/>
        <v>3073409</v>
      </c>
    </row>
    <row r="27" spans="1:18" s="20" customFormat="1" ht="15" x14ac:dyDescent="0.25">
      <c r="A27" s="20" t="str">
        <f t="shared" si="1"/>
        <v>0003-DE2.1.1.9.1.2</v>
      </c>
      <c r="B27" s="330" t="s">
        <v>1531</v>
      </c>
      <c r="C27" s="330" t="s">
        <v>226</v>
      </c>
      <c r="D27" s="20" t="s">
        <v>227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18707.5</v>
      </c>
      <c r="L27" s="88">
        <v>0</v>
      </c>
      <c r="M27" s="88">
        <v>0</v>
      </c>
      <c r="N27" s="88">
        <v>0</v>
      </c>
      <c r="O27" s="88">
        <v>0</v>
      </c>
      <c r="P27" s="88">
        <v>18707.5</v>
      </c>
      <c r="Q27" s="88"/>
      <c r="R27" s="88">
        <f t="shared" si="2"/>
        <v>37415</v>
      </c>
    </row>
    <row r="28" spans="1:18" s="20" customFormat="1" ht="15" x14ac:dyDescent="0.25">
      <c r="A28" s="20" t="str">
        <f t="shared" si="1"/>
        <v>0003-DE2.1.1.9.1.4</v>
      </c>
      <c r="B28" s="330" t="s">
        <v>1531</v>
      </c>
      <c r="C28" s="330" t="s">
        <v>230</v>
      </c>
      <c r="D28" s="20" t="s">
        <v>231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22800</v>
      </c>
      <c r="L28" s="88">
        <v>0</v>
      </c>
      <c r="M28" s="88">
        <v>0</v>
      </c>
      <c r="N28" s="88">
        <v>0</v>
      </c>
      <c r="O28" s="88">
        <v>0</v>
      </c>
      <c r="P28" s="88">
        <v>24600</v>
      </c>
      <c r="Q28" s="88"/>
      <c r="R28" s="88">
        <f t="shared" si="2"/>
        <v>47400</v>
      </c>
    </row>
    <row r="29" spans="1:18" s="20" customFormat="1" ht="15" x14ac:dyDescent="0.25">
      <c r="A29" s="20" t="str">
        <f t="shared" si="1"/>
        <v>0003-DE2.1.3.1.1.13</v>
      </c>
      <c r="B29" s="330" t="s">
        <v>1531</v>
      </c>
      <c r="C29" s="330" t="s">
        <v>272</v>
      </c>
      <c r="D29" s="20" t="s">
        <v>273</v>
      </c>
      <c r="E29" s="88">
        <v>1683.64</v>
      </c>
      <c r="F29" s="88">
        <v>1683.6399999999999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  <c r="M29" s="88">
        <v>1683.64</v>
      </c>
      <c r="N29" s="88">
        <v>1683.64</v>
      </c>
      <c r="O29" s="88">
        <v>1683.64</v>
      </c>
      <c r="P29" s="88">
        <v>1683.96</v>
      </c>
      <c r="Q29" s="88"/>
      <c r="R29" s="88">
        <f t="shared" si="2"/>
        <v>20203.999999999996</v>
      </c>
    </row>
    <row r="30" spans="1:18" s="20" customFormat="1" ht="15" x14ac:dyDescent="0.25">
      <c r="A30" s="20" t="str">
        <f t="shared" si="1"/>
        <v>0003-DE2.1.3.1.1.15</v>
      </c>
      <c r="B30" s="330" t="s">
        <v>1531</v>
      </c>
      <c r="C30" s="330" t="s">
        <v>276</v>
      </c>
      <c r="D30" s="20" t="s">
        <v>277</v>
      </c>
      <c r="E30" s="88">
        <v>13434.160000000011</v>
      </c>
      <c r="F30" s="88">
        <v>12350.760000000009</v>
      </c>
      <c r="G30" s="88">
        <v>11700.720000000008</v>
      </c>
      <c r="H30" s="88">
        <v>11917.400000000009</v>
      </c>
      <c r="I30" s="88">
        <v>22982.260000000013</v>
      </c>
      <c r="J30" s="88">
        <v>14477.06000000001</v>
      </c>
      <c r="K30" s="88">
        <v>14477.06000000001</v>
      </c>
      <c r="L30" s="88">
        <v>14477.06000000001</v>
      </c>
      <c r="M30" s="88">
        <v>14477.06000000001</v>
      </c>
      <c r="N30" s="88">
        <v>14477.06000000001</v>
      </c>
      <c r="O30" s="88">
        <v>14544.420000000011</v>
      </c>
      <c r="P30" s="88">
        <v>14895.98000000001</v>
      </c>
      <c r="Q30" s="88"/>
      <c r="R30" s="88">
        <f t="shared" si="2"/>
        <v>174211.00000000012</v>
      </c>
    </row>
    <row r="31" spans="1:18" s="20" customFormat="1" ht="15" x14ac:dyDescent="0.25">
      <c r="A31" s="20" t="str">
        <f t="shared" si="1"/>
        <v>0003-DE2.1.4.1.1.6</v>
      </c>
      <c r="B31" s="330" t="s">
        <v>1531</v>
      </c>
      <c r="C31" s="330" t="s">
        <v>300</v>
      </c>
      <c r="D31" s="20" t="s">
        <v>301</v>
      </c>
      <c r="E31" s="88">
        <v>0</v>
      </c>
      <c r="F31" s="88"/>
      <c r="G31" s="88"/>
      <c r="H31" s="88">
        <v>0</v>
      </c>
      <c r="I31" s="88"/>
      <c r="J31" s="88"/>
      <c r="K31" s="88"/>
      <c r="L31" s="88"/>
      <c r="M31" s="88"/>
      <c r="N31" s="88"/>
      <c r="O31" s="88"/>
      <c r="P31" s="88"/>
      <c r="Q31" s="88"/>
      <c r="R31" s="88">
        <f t="shared" si="2"/>
        <v>0</v>
      </c>
    </row>
    <row r="32" spans="1:18" s="20" customFormat="1" ht="15" x14ac:dyDescent="0.25">
      <c r="A32" s="20" t="str">
        <f t="shared" si="1"/>
        <v>0003-DE2.1.4.1.1.7</v>
      </c>
      <c r="B32" s="330" t="s">
        <v>1531</v>
      </c>
      <c r="C32" s="330" t="s">
        <v>302</v>
      </c>
      <c r="D32" s="20" t="s">
        <v>1835</v>
      </c>
      <c r="E32" s="88">
        <v>0</v>
      </c>
      <c r="F32" s="88"/>
      <c r="G32" s="88"/>
      <c r="H32" s="88">
        <v>20118</v>
      </c>
      <c r="I32" s="88"/>
      <c r="J32" s="88"/>
      <c r="K32" s="88"/>
      <c r="L32" s="88"/>
      <c r="M32" s="88"/>
      <c r="N32" s="88"/>
      <c r="O32" s="88"/>
      <c r="P32" s="88"/>
      <c r="Q32" s="88"/>
      <c r="R32" s="88">
        <f t="shared" si="2"/>
        <v>20118</v>
      </c>
    </row>
    <row r="33" spans="1:18" s="20" customFormat="1" ht="15" x14ac:dyDescent="0.25">
      <c r="A33" s="20" t="str">
        <f t="shared" si="1"/>
        <v>0003-DE2.3.1.99.1.3</v>
      </c>
      <c r="B33" s="330" t="s">
        <v>1531</v>
      </c>
      <c r="C33" s="330" t="s">
        <v>521</v>
      </c>
      <c r="D33" s="20" t="s">
        <v>522</v>
      </c>
      <c r="E33" s="88">
        <v>0</v>
      </c>
      <c r="F33" s="88">
        <v>0</v>
      </c>
      <c r="G33" s="88">
        <v>0</v>
      </c>
      <c r="H33" s="88">
        <v>4403.99</v>
      </c>
      <c r="I33" s="88">
        <v>0</v>
      </c>
      <c r="J33" s="88">
        <v>0</v>
      </c>
      <c r="K33" s="88">
        <v>1500</v>
      </c>
      <c r="L33" s="88">
        <v>5711.01</v>
      </c>
      <c r="M33" s="88">
        <v>0</v>
      </c>
      <c r="N33" s="88">
        <v>0</v>
      </c>
      <c r="O33" s="88">
        <v>0</v>
      </c>
      <c r="P33" s="88">
        <v>0</v>
      </c>
      <c r="Q33" s="88"/>
      <c r="R33" s="88">
        <f t="shared" si="2"/>
        <v>11615</v>
      </c>
    </row>
    <row r="34" spans="1:18" s="20" customFormat="1" ht="15" x14ac:dyDescent="0.25">
      <c r="A34" s="20" t="str">
        <f t="shared" si="1"/>
        <v>0003-DE2.3.2.1.2.1</v>
      </c>
      <c r="B34" s="330" t="s">
        <v>1531</v>
      </c>
      <c r="C34" s="330" t="s">
        <v>541</v>
      </c>
      <c r="D34" s="20" t="s">
        <v>542</v>
      </c>
      <c r="E34" s="88">
        <v>0</v>
      </c>
      <c r="F34" s="88">
        <v>0</v>
      </c>
      <c r="G34" s="88">
        <v>0</v>
      </c>
      <c r="H34" s="88">
        <v>0</v>
      </c>
      <c r="I34" s="88">
        <v>3200</v>
      </c>
      <c r="J34" s="88">
        <v>3200</v>
      </c>
      <c r="K34" s="88">
        <v>3200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/>
      <c r="R34" s="88">
        <f t="shared" si="2"/>
        <v>9600</v>
      </c>
    </row>
    <row r="35" spans="1:18" s="20" customFormat="1" ht="15" x14ac:dyDescent="0.25">
      <c r="A35" s="20" t="str">
        <f t="shared" si="1"/>
        <v>0003-DE2.3.2.1.2.2</v>
      </c>
      <c r="B35" s="330" t="s">
        <v>1531</v>
      </c>
      <c r="C35" s="330" t="s">
        <v>543</v>
      </c>
      <c r="D35" s="20" t="s">
        <v>544</v>
      </c>
      <c r="E35" s="88">
        <v>0</v>
      </c>
      <c r="F35" s="88">
        <v>0</v>
      </c>
      <c r="G35" s="88">
        <v>0</v>
      </c>
      <c r="H35" s="88">
        <v>0</v>
      </c>
      <c r="I35" s="88">
        <v>2520</v>
      </c>
      <c r="J35" s="88">
        <v>2520</v>
      </c>
      <c r="K35" s="88">
        <v>2520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/>
      <c r="R35" s="88">
        <f t="shared" si="2"/>
        <v>7560</v>
      </c>
    </row>
    <row r="36" spans="1:18" s="20" customFormat="1" ht="15" x14ac:dyDescent="0.25">
      <c r="A36" s="20" t="str">
        <f t="shared" si="1"/>
        <v>0003-DE2.3.2.2.4.1</v>
      </c>
      <c r="B36" s="330" t="s">
        <v>1531</v>
      </c>
      <c r="C36" s="330" t="s">
        <v>574</v>
      </c>
      <c r="D36" s="20" t="s">
        <v>575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8000</v>
      </c>
      <c r="L36" s="88">
        <v>8000</v>
      </c>
      <c r="M36" s="88">
        <v>0</v>
      </c>
      <c r="N36" s="88">
        <v>0</v>
      </c>
      <c r="O36" s="88">
        <v>0</v>
      </c>
      <c r="P36" s="88">
        <v>0</v>
      </c>
      <c r="Q36" s="88"/>
      <c r="R36" s="88">
        <f t="shared" si="2"/>
        <v>16000</v>
      </c>
    </row>
    <row r="37" spans="1:18" s="20" customFormat="1" ht="15" x14ac:dyDescent="0.25">
      <c r="A37" s="20" t="str">
        <f t="shared" si="1"/>
        <v>0003-DE2.3.2.2.5.1</v>
      </c>
      <c r="B37" s="330" t="s">
        <v>1531</v>
      </c>
      <c r="C37" s="330" t="s">
        <v>579</v>
      </c>
      <c r="D37" s="20" t="s">
        <v>580</v>
      </c>
      <c r="E37" s="88">
        <v>0</v>
      </c>
      <c r="F37" s="88">
        <v>0</v>
      </c>
      <c r="G37" s="88"/>
      <c r="H37" s="88">
        <v>0</v>
      </c>
      <c r="I37" s="88">
        <v>174120</v>
      </c>
      <c r="J37" s="88">
        <v>0</v>
      </c>
      <c r="K37" s="88">
        <v>21600</v>
      </c>
      <c r="L37" s="88">
        <v>21600</v>
      </c>
      <c r="M37" s="88">
        <v>47280</v>
      </c>
      <c r="N37" s="88">
        <v>21600</v>
      </c>
      <c r="O37" s="88">
        <v>21600</v>
      </c>
      <c r="P37" s="88">
        <v>15400</v>
      </c>
      <c r="Q37" s="88"/>
      <c r="R37" s="88">
        <f t="shared" si="2"/>
        <v>323200</v>
      </c>
    </row>
    <row r="38" spans="1:18" s="20" customFormat="1" ht="15" x14ac:dyDescent="0.25">
      <c r="A38" s="20" t="str">
        <f t="shared" si="1"/>
        <v>0003-DE2.3.2.5.1.99</v>
      </c>
      <c r="B38" s="330" t="s">
        <v>1531</v>
      </c>
      <c r="C38" s="330" t="s">
        <v>624</v>
      </c>
      <c r="D38" s="20" t="s">
        <v>625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6500</v>
      </c>
      <c r="Q38" s="88"/>
      <c r="R38" s="88">
        <f t="shared" si="2"/>
        <v>6500</v>
      </c>
    </row>
    <row r="39" spans="1:18" s="20" customFormat="1" ht="15" x14ac:dyDescent="0.25">
      <c r="A39" s="20" t="str">
        <f t="shared" si="1"/>
        <v>0003-DE2.3.2.7.10.1</v>
      </c>
      <c r="B39" s="330" t="s">
        <v>1531</v>
      </c>
      <c r="C39" s="330" t="s">
        <v>667</v>
      </c>
      <c r="D39" s="20" t="s">
        <v>668</v>
      </c>
      <c r="E39" s="88">
        <v>0</v>
      </c>
      <c r="F39" s="88">
        <v>0</v>
      </c>
      <c r="G39" s="88">
        <v>0</v>
      </c>
      <c r="H39" s="88">
        <v>0</v>
      </c>
      <c r="I39" s="88">
        <v>15000</v>
      </c>
      <c r="J39" s="88">
        <v>15000</v>
      </c>
      <c r="K39" s="88">
        <v>15000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/>
      <c r="R39" s="88">
        <f t="shared" si="2"/>
        <v>45000</v>
      </c>
    </row>
    <row r="40" spans="1:18" s="20" customFormat="1" ht="15" x14ac:dyDescent="0.25">
      <c r="A40" s="20" t="str">
        <f t="shared" si="1"/>
        <v>0003-DE2.3.2.7.10.99</v>
      </c>
      <c r="B40" s="330" t="s">
        <v>1531</v>
      </c>
      <c r="C40" s="330" t="s">
        <v>672</v>
      </c>
      <c r="D40" s="20" t="s">
        <v>673</v>
      </c>
      <c r="E40" s="88">
        <v>0</v>
      </c>
      <c r="F40" s="88">
        <v>0</v>
      </c>
      <c r="G40" s="88">
        <v>0</v>
      </c>
      <c r="H40" s="88">
        <v>0</v>
      </c>
      <c r="I40" s="88">
        <v>7651</v>
      </c>
      <c r="J40" s="88">
        <v>0</v>
      </c>
      <c r="K40" s="88">
        <v>4000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/>
      <c r="R40" s="88">
        <f t="shared" si="2"/>
        <v>11651</v>
      </c>
    </row>
    <row r="41" spans="1:18" s="20" customFormat="1" ht="15" x14ac:dyDescent="0.25">
      <c r="A41" s="20" t="str">
        <f t="shared" si="1"/>
        <v>0003-DE2.3.2.7.11.99</v>
      </c>
      <c r="B41" s="330" t="s">
        <v>1531</v>
      </c>
      <c r="C41" s="330" t="s">
        <v>688</v>
      </c>
      <c r="D41" s="20" t="s">
        <v>689</v>
      </c>
      <c r="E41" s="88">
        <v>0</v>
      </c>
      <c r="F41" s="88">
        <v>0</v>
      </c>
      <c r="G41" s="88"/>
      <c r="H41" s="88">
        <v>0</v>
      </c>
      <c r="I41" s="88">
        <v>0</v>
      </c>
      <c r="J41" s="88">
        <v>0</v>
      </c>
      <c r="K41" s="88">
        <v>90000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/>
      <c r="R41" s="88">
        <f t="shared" si="2"/>
        <v>90000</v>
      </c>
    </row>
    <row r="42" spans="1:18" s="20" customFormat="1" ht="15" x14ac:dyDescent="0.25">
      <c r="A42" s="20" t="str">
        <f t="shared" si="1"/>
        <v>0003-DE2.3.2.7.14.98</v>
      </c>
      <c r="B42" s="330" t="s">
        <v>1531</v>
      </c>
      <c r="C42" s="330" t="s">
        <v>706</v>
      </c>
      <c r="D42" s="20" t="s">
        <v>707</v>
      </c>
      <c r="E42" s="88">
        <v>0</v>
      </c>
      <c r="F42" s="88">
        <v>0</v>
      </c>
      <c r="G42" s="88">
        <v>23000</v>
      </c>
      <c r="H42" s="88">
        <v>23000</v>
      </c>
      <c r="I42" s="88">
        <v>24500</v>
      </c>
      <c r="J42" s="88">
        <v>43250</v>
      </c>
      <c r="K42" s="88">
        <v>24500</v>
      </c>
      <c r="L42" s="88">
        <v>23750</v>
      </c>
      <c r="M42" s="88">
        <v>45000</v>
      </c>
      <c r="N42" s="88">
        <v>45000</v>
      </c>
      <c r="O42" s="88">
        <v>45000</v>
      </c>
      <c r="P42" s="88">
        <v>45000</v>
      </c>
      <c r="Q42" s="88"/>
      <c r="R42" s="88">
        <f t="shared" si="2"/>
        <v>342000</v>
      </c>
    </row>
    <row r="43" spans="1:18" s="20" customFormat="1" ht="15" x14ac:dyDescent="0.25">
      <c r="A43" s="20" t="str">
        <f t="shared" si="1"/>
        <v>0003-DE2.3.2.9.1.1</v>
      </c>
      <c r="B43" s="330" t="s">
        <v>1531</v>
      </c>
      <c r="C43" s="330" t="s">
        <v>774</v>
      </c>
      <c r="D43" s="20" t="s">
        <v>775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42000</v>
      </c>
      <c r="K43" s="88">
        <v>60000</v>
      </c>
      <c r="L43" s="88">
        <v>78000</v>
      </c>
      <c r="M43" s="88">
        <v>72000</v>
      </c>
      <c r="N43" s="88">
        <v>24000</v>
      </c>
      <c r="O43" s="88">
        <v>19380</v>
      </c>
      <c r="P43" s="88">
        <v>0</v>
      </c>
      <c r="Q43" s="88"/>
      <c r="R43" s="88">
        <f t="shared" si="2"/>
        <v>295380</v>
      </c>
    </row>
    <row r="44" spans="1:18" s="20" customFormat="1" ht="15" x14ac:dyDescent="0.25">
      <c r="A44" s="20" t="str">
        <f t="shared" si="1"/>
        <v>0004-PI 12.6.3.2.3.1</v>
      </c>
      <c r="B44" s="330" t="s">
        <v>12</v>
      </c>
      <c r="C44" s="330" t="s">
        <v>1149</v>
      </c>
      <c r="D44" s="20" t="s">
        <v>1150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50000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/>
      <c r="R44" s="88">
        <f t="shared" si="2"/>
        <v>50000</v>
      </c>
    </row>
    <row r="45" spans="1:18" s="20" customFormat="1" ht="15" x14ac:dyDescent="0.25">
      <c r="A45" s="20" t="str">
        <f t="shared" si="1"/>
        <v>0004-PI 12.6.8.1.3.1</v>
      </c>
      <c r="B45" s="330" t="s">
        <v>12</v>
      </c>
      <c r="C45" s="330" t="s">
        <v>1278</v>
      </c>
      <c r="D45" s="20" t="s">
        <v>1279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104570</v>
      </c>
      <c r="Q45" s="88"/>
      <c r="R45" s="88">
        <f t="shared" si="2"/>
        <v>104570</v>
      </c>
    </row>
    <row r="46" spans="1:18" s="20" customFormat="1" ht="15" x14ac:dyDescent="0.25">
      <c r="A46" s="20" t="str">
        <f t="shared" si="1"/>
        <v>0004-PI 12.6.8.1.4.3</v>
      </c>
      <c r="B46" s="331" t="s">
        <v>12</v>
      </c>
      <c r="C46" s="330" t="s">
        <v>1284</v>
      </c>
      <c r="D46" s="20" t="s">
        <v>1285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24000</v>
      </c>
      <c r="Q46" s="88"/>
      <c r="R46" s="88">
        <f t="shared" si="2"/>
        <v>24000</v>
      </c>
    </row>
    <row r="47" spans="1:18" s="20" customFormat="1" ht="15" x14ac:dyDescent="0.25">
      <c r="A47" s="20" t="str">
        <f t="shared" si="1"/>
        <v>0005-OPP2.1.1.1.1.8</v>
      </c>
      <c r="B47" s="330" t="s">
        <v>13</v>
      </c>
      <c r="C47" s="330" t="s">
        <v>71</v>
      </c>
      <c r="D47" s="20" t="s">
        <v>72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27818.7</v>
      </c>
      <c r="K47" s="88">
        <v>27818.7</v>
      </c>
      <c r="L47" s="88">
        <v>27818.7</v>
      </c>
      <c r="M47" s="88">
        <v>27818.7</v>
      </c>
      <c r="N47" s="88">
        <v>27818.7</v>
      </c>
      <c r="O47" s="88">
        <v>13909.35</v>
      </c>
      <c r="P47" s="88">
        <v>13910.15</v>
      </c>
      <c r="Q47" s="88"/>
      <c r="R47" s="88">
        <f t="shared" si="2"/>
        <v>166913</v>
      </c>
    </row>
    <row r="48" spans="1:18" s="20" customFormat="1" ht="15" x14ac:dyDescent="0.25">
      <c r="A48" s="20" t="str">
        <f t="shared" si="1"/>
        <v>0005-OPP2.1.1.13.1.1</v>
      </c>
      <c r="B48" s="330" t="s">
        <v>13</v>
      </c>
      <c r="C48" s="330" t="s">
        <v>115</v>
      </c>
      <c r="D48" s="20" t="s">
        <v>116</v>
      </c>
      <c r="E48" s="88">
        <v>91492.130000000019</v>
      </c>
      <c r="F48" s="88">
        <v>91755.890000000014</v>
      </c>
      <c r="G48" s="88">
        <v>91767.170000000013</v>
      </c>
      <c r="H48" s="88">
        <v>91906.090000000011</v>
      </c>
      <c r="I48" s="88">
        <v>123930.12</v>
      </c>
      <c r="J48" s="88">
        <v>98170.280000000013</v>
      </c>
      <c r="K48" s="88">
        <v>98170.280000000013</v>
      </c>
      <c r="L48" s="88">
        <v>98170.280000000013</v>
      </c>
      <c r="M48" s="88">
        <v>98170.280000000013</v>
      </c>
      <c r="N48" s="88">
        <v>98170.280000000013</v>
      </c>
      <c r="O48" s="88">
        <v>98170.280000000013</v>
      </c>
      <c r="P48" s="88">
        <v>98170.920000000013</v>
      </c>
      <c r="Q48" s="88"/>
      <c r="R48" s="88">
        <f t="shared" si="2"/>
        <v>1178044</v>
      </c>
    </row>
    <row r="49" spans="1:18" s="20" customFormat="1" ht="15" x14ac:dyDescent="0.25">
      <c r="A49" s="20" t="str">
        <f t="shared" si="1"/>
        <v>0005-OPP2.1.1.13.1.2</v>
      </c>
      <c r="B49" s="330" t="s">
        <v>13</v>
      </c>
      <c r="C49" s="330" t="s">
        <v>120</v>
      </c>
      <c r="D49" s="20" t="s">
        <v>121</v>
      </c>
      <c r="E49" s="88">
        <v>19329.75</v>
      </c>
      <c r="F49" s="88">
        <v>19318.79</v>
      </c>
      <c r="G49" s="88">
        <v>19200</v>
      </c>
      <c r="H49" s="88">
        <v>19414.189999999999</v>
      </c>
      <c r="I49" s="88">
        <v>102121.74000000002</v>
      </c>
      <c r="J49" s="88">
        <v>16414.190000000002</v>
      </c>
      <c r="K49" s="88">
        <v>16414.190000000002</v>
      </c>
      <c r="L49" s="88">
        <v>16414.190000000002</v>
      </c>
      <c r="M49" s="88">
        <v>28578.38</v>
      </c>
      <c r="N49" s="88">
        <v>28578.38</v>
      </c>
      <c r="O49" s="88">
        <v>28578.38</v>
      </c>
      <c r="P49" s="88">
        <v>35937.82</v>
      </c>
      <c r="Q49" s="88">
        <v>0</v>
      </c>
      <c r="R49" s="88">
        <f t="shared" si="2"/>
        <v>350300.00000000006</v>
      </c>
    </row>
    <row r="50" spans="1:18" s="20" customFormat="1" ht="15" x14ac:dyDescent="0.25">
      <c r="A50" s="20" t="str">
        <f t="shared" si="1"/>
        <v>0005-OPP2.1.1.9.1.2</v>
      </c>
      <c r="B50" s="330" t="s">
        <v>13</v>
      </c>
      <c r="C50" s="330" t="s">
        <v>226</v>
      </c>
      <c r="D50" s="20" t="s">
        <v>227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13909.35</v>
      </c>
      <c r="L50" s="88">
        <v>0</v>
      </c>
      <c r="M50" s="88">
        <v>0</v>
      </c>
      <c r="N50" s="88">
        <v>0</v>
      </c>
      <c r="O50" s="88">
        <v>0</v>
      </c>
      <c r="P50" s="88">
        <v>13909.65</v>
      </c>
      <c r="Q50" s="88">
        <v>0</v>
      </c>
      <c r="R50" s="88">
        <f t="shared" si="2"/>
        <v>27819</v>
      </c>
    </row>
    <row r="51" spans="1:18" s="20" customFormat="1" ht="15" x14ac:dyDescent="0.25">
      <c r="A51" s="20" t="str">
        <f t="shared" si="1"/>
        <v>0005-OPP2.1.1.9.1.4</v>
      </c>
      <c r="B51" s="330" t="s">
        <v>13</v>
      </c>
      <c r="C51" s="330" t="s">
        <v>230</v>
      </c>
      <c r="D51" s="20" t="s">
        <v>231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4800</v>
      </c>
      <c r="L51" s="88">
        <v>0</v>
      </c>
      <c r="M51" s="88">
        <v>0</v>
      </c>
      <c r="N51" s="88">
        <v>0</v>
      </c>
      <c r="O51" s="88">
        <v>0</v>
      </c>
      <c r="P51" s="88">
        <v>4800</v>
      </c>
      <c r="Q51" s="88"/>
      <c r="R51" s="88">
        <f t="shared" si="2"/>
        <v>9600</v>
      </c>
    </row>
    <row r="52" spans="1:18" s="20" customFormat="1" ht="15" x14ac:dyDescent="0.25">
      <c r="A52" s="20" t="str">
        <f t="shared" si="1"/>
        <v>0005-OPP2.1.3.1.1.13</v>
      </c>
      <c r="B52" s="330" t="s">
        <v>13</v>
      </c>
      <c r="C52" s="330" t="s">
        <v>272</v>
      </c>
      <c r="D52" s="20" t="s">
        <v>273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2503.6799999999998</v>
      </c>
      <c r="K52" s="88">
        <v>2503.6799999999998</v>
      </c>
      <c r="L52" s="88">
        <v>2503.6799999999998</v>
      </c>
      <c r="M52" s="88">
        <v>2503.6799999999998</v>
      </c>
      <c r="N52" s="88">
        <v>2503.6799999999998</v>
      </c>
      <c r="O52" s="88">
        <v>1251.8399999999999</v>
      </c>
      <c r="P52" s="88">
        <v>1252.76</v>
      </c>
      <c r="Q52" s="88">
        <v>0</v>
      </c>
      <c r="R52" s="88">
        <f t="shared" si="2"/>
        <v>15023</v>
      </c>
    </row>
    <row r="53" spans="1:18" s="20" customFormat="1" ht="15" x14ac:dyDescent="0.25">
      <c r="A53" s="20" t="str">
        <f t="shared" si="1"/>
        <v>0005-OPP2.1.3.1.1.15</v>
      </c>
      <c r="B53" s="330" t="s">
        <v>13</v>
      </c>
      <c r="C53" s="330" t="s">
        <v>276</v>
      </c>
      <c r="D53" s="20" t="s">
        <v>277</v>
      </c>
      <c r="E53" s="88">
        <v>2816.8399999999997</v>
      </c>
      <c r="F53" s="88">
        <v>2816.8399999999997</v>
      </c>
      <c r="G53" s="88">
        <v>2816.8399999999997</v>
      </c>
      <c r="H53" s="88">
        <v>2816.8399999999997</v>
      </c>
      <c r="I53" s="88">
        <v>5315.7400000000007</v>
      </c>
      <c r="J53" s="88">
        <v>3242.0999999999995</v>
      </c>
      <c r="K53" s="88">
        <v>3242.0999999999995</v>
      </c>
      <c r="L53" s="88">
        <v>3242.0999999999995</v>
      </c>
      <c r="M53" s="88">
        <v>3242.0999999999995</v>
      </c>
      <c r="N53" s="88">
        <v>3242.0999999999995</v>
      </c>
      <c r="O53" s="88">
        <v>3242.0999999999995</v>
      </c>
      <c r="P53" s="88">
        <v>3242.2999999999997</v>
      </c>
      <c r="Q53" s="88"/>
      <c r="R53" s="88">
        <f t="shared" si="2"/>
        <v>39277.999999999993</v>
      </c>
    </row>
    <row r="54" spans="1:18" s="20" customFormat="1" ht="15" x14ac:dyDescent="0.25">
      <c r="A54" s="20" t="str">
        <f t="shared" si="1"/>
        <v>0005-OPP2.1.4.1.1.1</v>
      </c>
      <c r="B54" s="330" t="s">
        <v>13</v>
      </c>
      <c r="C54" s="330" t="s">
        <v>288</v>
      </c>
      <c r="D54" s="20" t="s">
        <v>289</v>
      </c>
      <c r="E54" s="88">
        <v>0</v>
      </c>
      <c r="F54" s="88"/>
      <c r="G54" s="88"/>
      <c r="H54" s="88">
        <v>0</v>
      </c>
      <c r="I54" s="88">
        <v>0</v>
      </c>
      <c r="J54" s="88"/>
      <c r="K54" s="88"/>
      <c r="L54" s="88"/>
      <c r="M54" s="88"/>
      <c r="N54" s="88"/>
      <c r="O54" s="88"/>
      <c r="P54" s="88">
        <v>13910</v>
      </c>
      <c r="Q54" s="88">
        <v>0</v>
      </c>
      <c r="R54" s="88">
        <f t="shared" si="2"/>
        <v>13910</v>
      </c>
    </row>
    <row r="55" spans="1:18" s="20" customFormat="1" ht="15" x14ac:dyDescent="0.25">
      <c r="A55" s="20" t="str">
        <f t="shared" si="1"/>
        <v>0005-OPP2.3.2.7.11.99</v>
      </c>
      <c r="B55" s="330" t="s">
        <v>13</v>
      </c>
      <c r="C55" s="330" t="s">
        <v>688</v>
      </c>
      <c r="D55" s="20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6965</v>
      </c>
      <c r="J55" s="88">
        <v>0</v>
      </c>
      <c r="K55" s="88">
        <v>0</v>
      </c>
      <c r="L55" s="88">
        <v>0</v>
      </c>
      <c r="M55" s="88">
        <v>20000</v>
      </c>
      <c r="N55" s="88">
        <v>0</v>
      </c>
      <c r="O55" s="88">
        <v>0</v>
      </c>
      <c r="P55" s="88">
        <v>0</v>
      </c>
      <c r="Q55" s="88">
        <v>0</v>
      </c>
      <c r="R55" s="88">
        <f t="shared" si="2"/>
        <v>26965</v>
      </c>
    </row>
    <row r="56" spans="1:18" s="20" customFormat="1" ht="15" x14ac:dyDescent="0.25">
      <c r="A56" s="20" t="str">
        <f t="shared" si="1"/>
        <v>0005-OPP2.3.2.7.13.98</v>
      </c>
      <c r="B56" s="330" t="s">
        <v>13</v>
      </c>
      <c r="C56" s="330" t="s">
        <v>700</v>
      </c>
      <c r="D56" s="20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2904</v>
      </c>
      <c r="K56" s="88">
        <v>30073</v>
      </c>
      <c r="L56" s="88">
        <v>45000</v>
      </c>
      <c r="M56" s="88">
        <v>45000</v>
      </c>
      <c r="N56" s="88">
        <v>25000</v>
      </c>
      <c r="O56" s="88">
        <v>18500</v>
      </c>
      <c r="P56" s="88">
        <v>8500</v>
      </c>
      <c r="Q56" s="88">
        <v>0</v>
      </c>
      <c r="R56" s="88">
        <f t="shared" si="2"/>
        <v>174977</v>
      </c>
    </row>
    <row r="57" spans="1:18" s="20" customFormat="1" ht="15" x14ac:dyDescent="0.25">
      <c r="A57" s="20" t="str">
        <f t="shared" si="1"/>
        <v>0005-OPP2.3.2.7.14.98</v>
      </c>
      <c r="B57" s="330" t="s">
        <v>13</v>
      </c>
      <c r="C57" s="330" t="s">
        <v>706</v>
      </c>
      <c r="D57" s="20" t="s">
        <v>707</v>
      </c>
      <c r="E57" s="88">
        <v>0</v>
      </c>
      <c r="F57" s="88">
        <v>0</v>
      </c>
      <c r="G57" s="88">
        <v>0</v>
      </c>
      <c r="H57" s="88">
        <v>29000</v>
      </c>
      <c r="I57" s="88">
        <v>30000</v>
      </c>
      <c r="J57" s="88">
        <v>30000</v>
      </c>
      <c r="K57" s="88">
        <v>28500</v>
      </c>
      <c r="L57" s="88">
        <v>30000</v>
      </c>
      <c r="M57" s="88">
        <v>1000</v>
      </c>
      <c r="N57" s="88">
        <v>10000</v>
      </c>
      <c r="O57" s="88">
        <v>10000</v>
      </c>
      <c r="P57" s="88">
        <v>10000</v>
      </c>
      <c r="Q57" s="88"/>
      <c r="R57" s="88">
        <f t="shared" si="2"/>
        <v>178500</v>
      </c>
    </row>
    <row r="58" spans="1:18" s="20" customFormat="1" ht="15" x14ac:dyDescent="0.25">
      <c r="A58" s="20" t="str">
        <f t="shared" si="1"/>
        <v>0005-OPP2.3.2.9.1.1</v>
      </c>
      <c r="B58" s="331" t="s">
        <v>13</v>
      </c>
      <c r="C58" s="330" t="s">
        <v>774</v>
      </c>
      <c r="D58" s="20" t="s">
        <v>775</v>
      </c>
      <c r="E58" s="88">
        <v>21000</v>
      </c>
      <c r="F58" s="88">
        <v>24360</v>
      </c>
      <c r="G58" s="88">
        <v>51920</v>
      </c>
      <c r="H58" s="88">
        <v>37500</v>
      </c>
      <c r="I58" s="88">
        <v>39500</v>
      </c>
      <c r="J58" s="88">
        <v>14000</v>
      </c>
      <c r="K58" s="88">
        <v>0</v>
      </c>
      <c r="L58" s="88">
        <v>3000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f t="shared" si="2"/>
        <v>191280</v>
      </c>
    </row>
    <row r="59" spans="1:18" s="20" customFormat="1" ht="15" x14ac:dyDescent="0.25">
      <c r="A59" s="20" t="str">
        <f t="shared" si="1"/>
        <v>0006-JEFATURA2.1.1.1.1.8</v>
      </c>
      <c r="B59" s="330" t="s">
        <v>14</v>
      </c>
      <c r="C59" s="330" t="s">
        <v>71</v>
      </c>
      <c r="D59" s="20" t="s">
        <v>72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31200</v>
      </c>
      <c r="K59" s="88">
        <v>31200</v>
      </c>
      <c r="L59" s="88">
        <v>31200</v>
      </c>
      <c r="M59" s="88">
        <v>31200</v>
      </c>
      <c r="N59" s="88">
        <v>31200</v>
      </c>
      <c r="O59" s="88">
        <v>15600</v>
      </c>
      <c r="P59" s="88">
        <v>15600</v>
      </c>
      <c r="Q59" s="88"/>
      <c r="R59" s="88">
        <f t="shared" si="2"/>
        <v>187200</v>
      </c>
    </row>
    <row r="60" spans="1:18" s="20" customFormat="1" ht="15" x14ac:dyDescent="0.25">
      <c r="A60" s="20" t="str">
        <f t="shared" si="1"/>
        <v>0006-JEFATURA2.1.1.13.1.1</v>
      </c>
      <c r="B60" s="330" t="s">
        <v>14</v>
      </c>
      <c r="C60" s="330" t="s">
        <v>115</v>
      </c>
      <c r="D60" s="20" t="s">
        <v>116</v>
      </c>
      <c r="E60" s="88">
        <v>5264.19</v>
      </c>
      <c r="F60" s="88">
        <v>5264.19</v>
      </c>
      <c r="G60" s="88">
        <v>5264.19</v>
      </c>
      <c r="H60" s="88">
        <v>5264.19</v>
      </c>
      <c r="I60" s="88">
        <v>5264.19</v>
      </c>
      <c r="J60" s="88">
        <v>5264.19</v>
      </c>
      <c r="K60" s="88">
        <v>5264.19</v>
      </c>
      <c r="L60" s="88">
        <v>5264.19</v>
      </c>
      <c r="M60" s="88">
        <v>5264.19</v>
      </c>
      <c r="N60" s="88">
        <v>5264.19</v>
      </c>
      <c r="O60" s="88">
        <v>5264.19</v>
      </c>
      <c r="P60" s="88">
        <v>5264.91</v>
      </c>
      <c r="Q60" s="88"/>
      <c r="R60" s="88">
        <f t="shared" si="2"/>
        <v>63171</v>
      </c>
    </row>
    <row r="61" spans="1:18" s="20" customFormat="1" ht="15" x14ac:dyDescent="0.25">
      <c r="A61" s="20" t="str">
        <f t="shared" si="1"/>
        <v>0006-JEFATURA2.1.1.13.1.2</v>
      </c>
      <c r="B61" s="330" t="s">
        <v>14</v>
      </c>
      <c r="C61" s="330" t="s">
        <v>120</v>
      </c>
      <c r="D61" s="20" t="s">
        <v>121</v>
      </c>
      <c r="E61" s="88">
        <v>17836.189999999999</v>
      </c>
      <c r="F61" s="88">
        <v>17829.7</v>
      </c>
      <c r="G61" s="88">
        <v>17850</v>
      </c>
      <c r="H61" s="88">
        <v>17914.189999999999</v>
      </c>
      <c r="I61" s="88">
        <v>17914.189999999999</v>
      </c>
      <c r="J61" s="88">
        <v>108899.33</v>
      </c>
      <c r="K61" s="88">
        <v>33078.380000000005</v>
      </c>
      <c r="L61" s="88">
        <v>33078.380000000005</v>
      </c>
      <c r="M61" s="88">
        <v>33078.380000000005</v>
      </c>
      <c r="N61" s="88">
        <v>33078.380000000005</v>
      </c>
      <c r="O61" s="88">
        <v>33078.380000000005</v>
      </c>
      <c r="P61" s="88">
        <v>34675.5</v>
      </c>
      <c r="Q61" s="88"/>
      <c r="R61" s="88">
        <f t="shared" si="2"/>
        <v>398311</v>
      </c>
    </row>
    <row r="62" spans="1:18" s="20" customFormat="1" ht="15" x14ac:dyDescent="0.25">
      <c r="A62" s="20" t="str">
        <f t="shared" si="1"/>
        <v>0006-JEFATURA2.1.1.9.1.2</v>
      </c>
      <c r="B62" s="330" t="s">
        <v>14</v>
      </c>
      <c r="C62" s="330" t="s">
        <v>226</v>
      </c>
      <c r="D62" s="20" t="s">
        <v>227</v>
      </c>
      <c r="E62" s="88">
        <v>0</v>
      </c>
      <c r="F62" s="88"/>
      <c r="G62" s="88"/>
      <c r="H62" s="88">
        <v>0</v>
      </c>
      <c r="I62" s="88"/>
      <c r="J62" s="88"/>
      <c r="K62" s="88">
        <v>15600</v>
      </c>
      <c r="L62" s="88"/>
      <c r="M62" s="88"/>
      <c r="N62" s="88"/>
      <c r="O62" s="88"/>
      <c r="P62" s="88">
        <v>15600</v>
      </c>
      <c r="Q62" s="88"/>
      <c r="R62" s="88">
        <f t="shared" si="2"/>
        <v>31200</v>
      </c>
    </row>
    <row r="63" spans="1:18" s="20" customFormat="1" ht="15" x14ac:dyDescent="0.25">
      <c r="A63" s="20" t="str">
        <f t="shared" si="1"/>
        <v>0006-JEFATURA2.1.1.9.1.4</v>
      </c>
      <c r="B63" s="330" t="s">
        <v>14</v>
      </c>
      <c r="C63" s="330" t="s">
        <v>230</v>
      </c>
      <c r="D63" s="20" t="s">
        <v>231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1200</v>
      </c>
      <c r="L63" s="88">
        <v>0</v>
      </c>
      <c r="M63" s="88">
        <v>0</v>
      </c>
      <c r="N63" s="88">
        <v>0</v>
      </c>
      <c r="O63" s="88">
        <v>0</v>
      </c>
      <c r="P63" s="88">
        <v>1200</v>
      </c>
      <c r="Q63" s="88"/>
      <c r="R63" s="88">
        <f t="shared" si="2"/>
        <v>2400</v>
      </c>
    </row>
    <row r="64" spans="1:18" s="20" customFormat="1" ht="15" x14ac:dyDescent="0.25">
      <c r="A64" s="20" t="str">
        <f t="shared" si="1"/>
        <v>0006-JEFATURA2.1.3.1.1.13</v>
      </c>
      <c r="B64" s="330" t="s">
        <v>14</v>
      </c>
      <c r="C64" s="330" t="s">
        <v>272</v>
      </c>
      <c r="D64" s="20" t="s">
        <v>273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2808</v>
      </c>
      <c r="K64" s="88">
        <v>2808</v>
      </c>
      <c r="L64" s="88">
        <v>2808</v>
      </c>
      <c r="M64" s="88">
        <v>2808</v>
      </c>
      <c r="N64" s="88">
        <v>2808</v>
      </c>
      <c r="O64" s="88">
        <v>1404</v>
      </c>
      <c r="P64" s="88">
        <v>1404</v>
      </c>
      <c r="Q64" s="88"/>
      <c r="R64" s="88">
        <f t="shared" si="2"/>
        <v>16848</v>
      </c>
    </row>
    <row r="65" spans="1:18" s="20" customFormat="1" ht="15" x14ac:dyDescent="0.25">
      <c r="A65" s="20" t="str">
        <f t="shared" si="1"/>
        <v>0006-JEFATURA2.1.3.1.1.15</v>
      </c>
      <c r="B65" s="330" t="s">
        <v>14</v>
      </c>
      <c r="C65" s="330" t="s">
        <v>276</v>
      </c>
      <c r="D65" s="20" t="s">
        <v>277</v>
      </c>
      <c r="E65" s="88">
        <v>650.04</v>
      </c>
      <c r="F65" s="88">
        <v>650.04</v>
      </c>
      <c r="G65" s="88">
        <v>650.04</v>
      </c>
      <c r="H65" s="88">
        <v>650.04</v>
      </c>
      <c r="I65" s="88">
        <v>650.04</v>
      </c>
      <c r="J65" s="88">
        <v>1901.5200000000002</v>
      </c>
      <c r="K65" s="88">
        <v>858.62000000000012</v>
      </c>
      <c r="L65" s="88">
        <v>858.62000000000012</v>
      </c>
      <c r="M65" s="88">
        <v>858.62000000000012</v>
      </c>
      <c r="N65" s="88">
        <v>858.62000000000012</v>
      </c>
      <c r="O65" s="88">
        <v>858.62000000000012</v>
      </c>
      <c r="P65" s="88">
        <v>859.18000000000006</v>
      </c>
      <c r="Q65" s="88"/>
      <c r="R65" s="88">
        <f t="shared" si="2"/>
        <v>10304.000000000002</v>
      </c>
    </row>
    <row r="66" spans="1:18" s="20" customFormat="1" ht="15" x14ac:dyDescent="0.25">
      <c r="A66" s="20" t="str">
        <f t="shared" si="1"/>
        <v>0006-JEFATURA2.1.4.1.1.1</v>
      </c>
      <c r="B66" s="330" t="s">
        <v>14</v>
      </c>
      <c r="C66" s="330" t="s">
        <v>288</v>
      </c>
      <c r="D66" s="20" t="s">
        <v>289</v>
      </c>
      <c r="E66" s="88">
        <v>0</v>
      </c>
      <c r="F66" s="88"/>
      <c r="G66" s="88"/>
      <c r="H66" s="88">
        <v>0</v>
      </c>
      <c r="I66" s="88">
        <v>0</v>
      </c>
      <c r="J66" s="88"/>
      <c r="K66" s="88"/>
      <c r="L66" s="88"/>
      <c r="M66" s="88"/>
      <c r="N66" s="88"/>
      <c r="O66" s="88">
        <v>15600</v>
      </c>
      <c r="P66" s="88"/>
      <c r="Q66" s="88"/>
      <c r="R66" s="88">
        <f t="shared" si="2"/>
        <v>15600</v>
      </c>
    </row>
    <row r="67" spans="1:18" s="20" customFormat="1" ht="15" x14ac:dyDescent="0.25">
      <c r="A67" s="20" t="str">
        <f t="shared" si="1"/>
        <v>0006-JEFATURA2.3.2.1.2.1</v>
      </c>
      <c r="B67" s="330" t="s">
        <v>14</v>
      </c>
      <c r="C67" s="330" t="s">
        <v>541</v>
      </c>
      <c r="D67" s="20" t="s">
        <v>542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12000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/>
      <c r="R67" s="88">
        <f t="shared" si="2"/>
        <v>12000</v>
      </c>
    </row>
    <row r="68" spans="1:18" s="20" customFormat="1" ht="15" x14ac:dyDescent="0.25">
      <c r="A68" s="20" t="str">
        <f t="shared" si="1"/>
        <v>0006-JEFATURA2.3.2.1.2.2</v>
      </c>
      <c r="B68" s="330" t="s">
        <v>14</v>
      </c>
      <c r="C68" s="330" t="s">
        <v>543</v>
      </c>
      <c r="D68" s="20" t="s">
        <v>544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8000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/>
      <c r="R68" s="88">
        <f t="shared" si="2"/>
        <v>8000</v>
      </c>
    </row>
    <row r="69" spans="1:18" s="20" customFormat="1" ht="15" x14ac:dyDescent="0.25">
      <c r="A69" s="20" t="str">
        <f t="shared" si="1"/>
        <v>0006-JEFATURA2.3.2.9.1.1</v>
      </c>
      <c r="B69" s="331" t="s">
        <v>14</v>
      </c>
      <c r="C69" s="330" t="s">
        <v>774</v>
      </c>
      <c r="D69" s="20" t="s">
        <v>775</v>
      </c>
      <c r="E69" s="88">
        <v>5000</v>
      </c>
      <c r="F69" s="88">
        <v>5000</v>
      </c>
      <c r="G69" s="88">
        <v>5000</v>
      </c>
      <c r="H69" s="88">
        <v>5000</v>
      </c>
      <c r="I69" s="88">
        <v>5000</v>
      </c>
      <c r="J69" s="88">
        <v>5000</v>
      </c>
      <c r="K69" s="88">
        <v>5000</v>
      </c>
      <c r="L69" s="88">
        <v>5000</v>
      </c>
      <c r="M69" s="88">
        <v>0</v>
      </c>
      <c r="N69" s="88">
        <v>0</v>
      </c>
      <c r="O69" s="88">
        <v>10000</v>
      </c>
      <c r="P69" s="88">
        <v>14000</v>
      </c>
      <c r="Q69" s="88"/>
      <c r="R69" s="88">
        <f t="shared" si="2"/>
        <v>64000</v>
      </c>
    </row>
    <row r="70" spans="1:18" s="20" customFormat="1" ht="15" x14ac:dyDescent="0.25">
      <c r="A70" s="20" t="str">
        <f t="shared" si="1"/>
        <v>0007-GG2.1.1.1.1.8</v>
      </c>
      <c r="B70" s="330" t="s">
        <v>15</v>
      </c>
      <c r="C70" s="330" t="s">
        <v>71</v>
      </c>
      <c r="D70" s="20" t="s">
        <v>72</v>
      </c>
      <c r="E70" s="88">
        <v>20785.71</v>
      </c>
      <c r="F70" s="88">
        <v>20785.71</v>
      </c>
      <c r="G70" s="88">
        <v>20785.71</v>
      </c>
      <c r="H70" s="88">
        <v>20785.71</v>
      </c>
      <c r="I70" s="88">
        <v>20785.71</v>
      </c>
      <c r="J70" s="88">
        <v>20785.71</v>
      </c>
      <c r="K70" s="88">
        <v>20785.71</v>
      </c>
      <c r="L70" s="88">
        <v>20785.71</v>
      </c>
      <c r="M70" s="88">
        <v>20785.71</v>
      </c>
      <c r="N70" s="88">
        <v>20785.71</v>
      </c>
      <c r="O70" s="88">
        <v>20785.71</v>
      </c>
      <c r="P70" s="88">
        <v>20786.189999999999</v>
      </c>
      <c r="Q70" s="88"/>
      <c r="R70" s="88">
        <f t="shared" si="2"/>
        <v>249428.99999999994</v>
      </c>
    </row>
    <row r="71" spans="1:18" s="20" customFormat="1" ht="15" x14ac:dyDescent="0.25">
      <c r="A71" s="20" t="str">
        <f t="shared" ref="A71:A134" si="3">+CONCATENATE(B71,C71)</f>
        <v>0007-GG2.1.1.13.1.1</v>
      </c>
      <c r="B71" s="330" t="s">
        <v>15</v>
      </c>
      <c r="C71" s="330" t="s">
        <v>115</v>
      </c>
      <c r="D71" s="20" t="s">
        <v>116</v>
      </c>
      <c r="E71" s="88">
        <v>45027.33</v>
      </c>
      <c r="F71" s="88">
        <v>45002.57</v>
      </c>
      <c r="G71" s="88">
        <v>45017.38</v>
      </c>
      <c r="H71" s="88">
        <v>45056.76</v>
      </c>
      <c r="I71" s="88">
        <v>45179.76</v>
      </c>
      <c r="J71" s="88">
        <v>45056.76</v>
      </c>
      <c r="K71" s="88">
        <v>45056.76</v>
      </c>
      <c r="L71" s="88">
        <v>45056.76</v>
      </c>
      <c r="M71" s="88">
        <v>45056.76</v>
      </c>
      <c r="N71" s="88">
        <v>45056.76</v>
      </c>
      <c r="O71" s="88">
        <v>45056.76</v>
      </c>
      <c r="P71" s="88">
        <v>45057.640000000007</v>
      </c>
      <c r="Q71" s="88"/>
      <c r="R71" s="88">
        <f t="shared" ref="R71:R134" si="4">+SUM(E71:Q71)</f>
        <v>540682</v>
      </c>
    </row>
    <row r="72" spans="1:18" s="20" customFormat="1" ht="15" x14ac:dyDescent="0.25">
      <c r="A72" s="20" t="str">
        <f t="shared" si="3"/>
        <v>0007-GG2.1.1.13.1.2</v>
      </c>
      <c r="B72" s="330" t="s">
        <v>15</v>
      </c>
      <c r="C72" s="330" t="s">
        <v>120</v>
      </c>
      <c r="D72" s="20" t="s">
        <v>121</v>
      </c>
      <c r="E72" s="88">
        <v>0</v>
      </c>
      <c r="F72" s="88">
        <v>0</v>
      </c>
      <c r="G72" s="88">
        <v>0</v>
      </c>
      <c r="H72" s="88">
        <v>14264.19</v>
      </c>
      <c r="I72" s="88">
        <v>14264.19</v>
      </c>
      <c r="J72" s="88">
        <v>14264.19</v>
      </c>
      <c r="K72" s="88">
        <v>14264.19</v>
      </c>
      <c r="L72" s="88">
        <v>14264.19</v>
      </c>
      <c r="M72" s="88">
        <v>14264.19</v>
      </c>
      <c r="N72" s="88">
        <v>14264.19</v>
      </c>
      <c r="O72" s="88">
        <v>14264.19</v>
      </c>
      <c r="P72" s="88">
        <v>77844.479999999996</v>
      </c>
      <c r="Q72" s="88"/>
      <c r="R72" s="88">
        <f t="shared" si="4"/>
        <v>191958</v>
      </c>
    </row>
    <row r="73" spans="1:18" s="20" customFormat="1" ht="15" x14ac:dyDescent="0.25">
      <c r="A73" s="20" t="str">
        <f t="shared" si="3"/>
        <v>0007-GG2.1.1.9.1.2</v>
      </c>
      <c r="B73" s="330" t="s">
        <v>15</v>
      </c>
      <c r="C73" s="330" t="s">
        <v>226</v>
      </c>
      <c r="D73" s="20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20786</v>
      </c>
      <c r="L73" s="88">
        <v>0</v>
      </c>
      <c r="M73" s="88">
        <v>0</v>
      </c>
      <c r="N73" s="88">
        <v>0</v>
      </c>
      <c r="O73" s="88">
        <v>0</v>
      </c>
      <c r="P73" s="88">
        <v>20786</v>
      </c>
      <c r="Q73" s="88"/>
      <c r="R73" s="88">
        <f t="shared" si="4"/>
        <v>41572</v>
      </c>
    </row>
    <row r="74" spans="1:18" s="20" customFormat="1" ht="15" x14ac:dyDescent="0.25">
      <c r="A74" s="20" t="str">
        <f t="shared" si="3"/>
        <v>0007-GG2.1.1.9.1.4</v>
      </c>
      <c r="B74" s="330" t="s">
        <v>15</v>
      </c>
      <c r="C74" s="330" t="s">
        <v>230</v>
      </c>
      <c r="D74" s="20" t="s">
        <v>231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1500</v>
      </c>
      <c r="L74" s="88">
        <v>0</v>
      </c>
      <c r="M74" s="88">
        <v>0</v>
      </c>
      <c r="N74" s="88">
        <v>0</v>
      </c>
      <c r="O74" s="88">
        <v>0</v>
      </c>
      <c r="P74" s="88">
        <v>1500</v>
      </c>
      <c r="Q74" s="88"/>
      <c r="R74" s="88">
        <f t="shared" si="4"/>
        <v>3000</v>
      </c>
    </row>
    <row r="75" spans="1:18" s="20" customFormat="1" ht="15" x14ac:dyDescent="0.25">
      <c r="A75" s="20" t="str">
        <f t="shared" si="3"/>
        <v>0007-GG2.1.3.1.1.13</v>
      </c>
      <c r="B75" s="330" t="s">
        <v>15</v>
      </c>
      <c r="C75" s="330" t="s">
        <v>272</v>
      </c>
      <c r="D75" s="20" t="s">
        <v>273</v>
      </c>
      <c r="E75" s="88">
        <v>1870.71</v>
      </c>
      <c r="F75" s="88">
        <v>1870.71</v>
      </c>
      <c r="G75" s="88">
        <v>1870.71</v>
      </c>
      <c r="H75" s="88">
        <v>1870.71</v>
      </c>
      <c r="I75" s="88">
        <v>1870.71</v>
      </c>
      <c r="J75" s="88">
        <v>1870.71</v>
      </c>
      <c r="K75" s="88">
        <v>1870.71</v>
      </c>
      <c r="L75" s="88">
        <v>1870.71</v>
      </c>
      <c r="M75" s="88">
        <v>1870.71</v>
      </c>
      <c r="N75" s="88">
        <v>1870.71</v>
      </c>
      <c r="O75" s="88">
        <v>1870.71</v>
      </c>
      <c r="P75" s="88">
        <v>1871.19</v>
      </c>
      <c r="Q75" s="88"/>
      <c r="R75" s="88">
        <f t="shared" si="4"/>
        <v>22448.999999999993</v>
      </c>
    </row>
    <row r="76" spans="1:18" s="20" customFormat="1" ht="15" x14ac:dyDescent="0.25">
      <c r="A76" s="20" t="str">
        <f t="shared" si="3"/>
        <v>0007-GG2.1.3.1.1.15</v>
      </c>
      <c r="B76" s="330" t="s">
        <v>15</v>
      </c>
      <c r="C76" s="330" t="s">
        <v>276</v>
      </c>
      <c r="D76" s="20" t="s">
        <v>277</v>
      </c>
      <c r="E76" s="88">
        <v>866.72</v>
      </c>
      <c r="F76" s="88">
        <v>866.72</v>
      </c>
      <c r="G76" s="88">
        <v>866.72</v>
      </c>
      <c r="H76" s="88">
        <v>1083.4000000000001</v>
      </c>
      <c r="I76" s="88">
        <v>1083.4000000000001</v>
      </c>
      <c r="J76" s="88">
        <v>1083.4000000000001</v>
      </c>
      <c r="K76" s="88">
        <v>1083.4000000000001</v>
      </c>
      <c r="L76" s="88">
        <v>1083.4000000000001</v>
      </c>
      <c r="M76" s="88">
        <v>1083.4000000000001</v>
      </c>
      <c r="N76" s="88">
        <v>1083.4000000000001</v>
      </c>
      <c r="O76" s="88">
        <v>1083.4000000000001</v>
      </c>
      <c r="P76" s="88">
        <v>1734.6400000000003</v>
      </c>
      <c r="Q76" s="88"/>
      <c r="R76" s="88">
        <f t="shared" si="4"/>
        <v>13002</v>
      </c>
    </row>
    <row r="77" spans="1:18" s="20" customFormat="1" ht="15" x14ac:dyDescent="0.25">
      <c r="A77" s="20" t="str">
        <f t="shared" si="3"/>
        <v>0007-GG2.3.2.7.5.2</v>
      </c>
      <c r="B77" s="330" t="s">
        <v>15</v>
      </c>
      <c r="C77" s="330" t="s">
        <v>738</v>
      </c>
      <c r="D77" s="20" t="s">
        <v>739</v>
      </c>
      <c r="E77" s="88">
        <v>0</v>
      </c>
      <c r="F77" s="88">
        <v>0</v>
      </c>
      <c r="G77" s="88">
        <v>0</v>
      </c>
      <c r="H77" s="88">
        <v>0</v>
      </c>
      <c r="I77" s="88">
        <v>0</v>
      </c>
      <c r="J77" s="88">
        <v>1695</v>
      </c>
      <c r="K77" s="88">
        <v>2260</v>
      </c>
      <c r="L77" s="88">
        <v>2260</v>
      </c>
      <c r="M77" s="88">
        <v>2260</v>
      </c>
      <c r="N77" s="88">
        <v>2260</v>
      </c>
      <c r="O77" s="88">
        <v>2260</v>
      </c>
      <c r="P77" s="88">
        <v>1695</v>
      </c>
      <c r="Q77" s="88"/>
      <c r="R77" s="88">
        <f t="shared" si="4"/>
        <v>14690</v>
      </c>
    </row>
    <row r="78" spans="1:18" s="20" customFormat="1" ht="15" x14ac:dyDescent="0.25">
      <c r="A78" s="20" t="str">
        <f t="shared" si="3"/>
        <v>0007-GG2.3.2.7.5.8</v>
      </c>
      <c r="B78" s="330" t="s">
        <v>15</v>
      </c>
      <c r="C78" s="330" t="s">
        <v>748</v>
      </c>
      <c r="D78" s="20" t="s">
        <v>749</v>
      </c>
      <c r="E78" s="88">
        <v>0</v>
      </c>
      <c r="F78" s="88">
        <v>0</v>
      </c>
      <c r="G78" s="88">
        <v>0</v>
      </c>
      <c r="H78" s="88">
        <v>0</v>
      </c>
      <c r="I78" s="88">
        <v>890</v>
      </c>
      <c r="J78" s="88">
        <v>0</v>
      </c>
      <c r="K78" s="88">
        <v>0</v>
      </c>
      <c r="L78" s="88">
        <v>0</v>
      </c>
      <c r="M78" s="88">
        <v>0</v>
      </c>
      <c r="N78" s="88">
        <v>0</v>
      </c>
      <c r="O78" s="88">
        <v>0</v>
      </c>
      <c r="P78" s="88">
        <v>0</v>
      </c>
      <c r="Q78" s="88"/>
      <c r="R78" s="88">
        <f t="shared" si="4"/>
        <v>890</v>
      </c>
    </row>
    <row r="79" spans="1:18" s="20" customFormat="1" ht="15" x14ac:dyDescent="0.25">
      <c r="A79" s="20" t="str">
        <f t="shared" si="3"/>
        <v>0007-GG2.3.2.9.1.1</v>
      </c>
      <c r="B79" s="331" t="s">
        <v>15</v>
      </c>
      <c r="C79" s="330" t="s">
        <v>774</v>
      </c>
      <c r="D79" s="20" t="s">
        <v>775</v>
      </c>
      <c r="E79" s="88">
        <v>14000</v>
      </c>
      <c r="F79" s="88">
        <v>9000</v>
      </c>
      <c r="G79" s="88">
        <v>41000</v>
      </c>
      <c r="H79" s="88">
        <v>27500</v>
      </c>
      <c r="I79" s="88">
        <v>22000</v>
      </c>
      <c r="J79" s="88">
        <v>5920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  <c r="Q79" s="88"/>
      <c r="R79" s="88">
        <f t="shared" si="4"/>
        <v>119420</v>
      </c>
    </row>
    <row r="80" spans="1:18" s="20" customFormat="1" ht="15" x14ac:dyDescent="0.25">
      <c r="A80" s="20" t="str">
        <f t="shared" si="3"/>
        <v>0008-OAUGD2.1.1.13.1.1</v>
      </c>
      <c r="B80" s="330" t="s">
        <v>16</v>
      </c>
      <c r="C80" s="330" t="s">
        <v>115</v>
      </c>
      <c r="D80" s="20" t="s">
        <v>116</v>
      </c>
      <c r="E80" s="88">
        <v>53186.960000000006</v>
      </c>
      <c r="F80" s="88">
        <v>53349.46</v>
      </c>
      <c r="G80" s="88">
        <v>53341.37</v>
      </c>
      <c r="H80" s="88">
        <v>53377.71</v>
      </c>
      <c r="I80" s="88">
        <v>97774.95</v>
      </c>
      <c r="J80" s="88">
        <v>62206.090000000004</v>
      </c>
      <c r="K80" s="88">
        <v>62206.090000000004</v>
      </c>
      <c r="L80" s="88">
        <v>62206.090000000004</v>
      </c>
      <c r="M80" s="88">
        <v>62206.090000000004</v>
      </c>
      <c r="N80" s="88">
        <v>62206.090000000004</v>
      </c>
      <c r="O80" s="88">
        <v>62206.090000000004</v>
      </c>
      <c r="P80" s="88">
        <v>62207.01</v>
      </c>
      <c r="Q80" s="88"/>
      <c r="R80" s="88">
        <f t="shared" si="4"/>
        <v>746474</v>
      </c>
    </row>
    <row r="81" spans="1:18" s="20" customFormat="1" ht="15" x14ac:dyDescent="0.25">
      <c r="A81" s="20" t="str">
        <f t="shared" si="3"/>
        <v>0008-OAUGD2.1.1.13.1.2</v>
      </c>
      <c r="B81" s="330" t="s">
        <v>16</v>
      </c>
      <c r="C81" s="330" t="s">
        <v>120</v>
      </c>
      <c r="D81" s="20" t="s">
        <v>121</v>
      </c>
      <c r="E81" s="88">
        <v>26846.239999999998</v>
      </c>
      <c r="F81" s="88">
        <v>24286.51</v>
      </c>
      <c r="G81" s="88">
        <v>24090.67</v>
      </c>
      <c r="H81" s="88">
        <v>31513.519999999993</v>
      </c>
      <c r="I81" s="88">
        <v>148293.50999999998</v>
      </c>
      <c r="J81" s="88">
        <v>51006.09</v>
      </c>
      <c r="K81" s="88">
        <v>51006.09</v>
      </c>
      <c r="L81" s="88">
        <v>51006.09</v>
      </c>
      <c r="M81" s="88">
        <v>51006.09</v>
      </c>
      <c r="N81" s="88">
        <v>51006.09</v>
      </c>
      <c r="O81" s="88">
        <v>51006.09</v>
      </c>
      <c r="P81" s="88">
        <v>51007.01</v>
      </c>
      <c r="Q81" s="88"/>
      <c r="R81" s="88">
        <f t="shared" si="4"/>
        <v>612073.99999999977</v>
      </c>
    </row>
    <row r="82" spans="1:18" s="20" customFormat="1" ht="15" x14ac:dyDescent="0.25">
      <c r="A82" s="20" t="str">
        <f t="shared" si="3"/>
        <v>0008-OAUGD2.1.1.9.1.4</v>
      </c>
      <c r="B82" s="330" t="s">
        <v>16</v>
      </c>
      <c r="C82" s="330" t="s">
        <v>230</v>
      </c>
      <c r="D82" s="20" t="s">
        <v>231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6600</v>
      </c>
      <c r="L82" s="88">
        <v>0</v>
      </c>
      <c r="M82" s="88">
        <v>0</v>
      </c>
      <c r="N82" s="88">
        <v>0</v>
      </c>
      <c r="O82" s="88">
        <v>0</v>
      </c>
      <c r="P82" s="88">
        <v>6600</v>
      </c>
      <c r="Q82" s="88"/>
      <c r="R82" s="88">
        <f t="shared" si="4"/>
        <v>13200</v>
      </c>
    </row>
    <row r="83" spans="1:18" s="20" customFormat="1" ht="15" x14ac:dyDescent="0.25">
      <c r="A83" s="20" t="str">
        <f t="shared" si="3"/>
        <v>0008-OAUGD2.1.3.1.1.15</v>
      </c>
      <c r="B83" s="330" t="s">
        <v>16</v>
      </c>
      <c r="C83" s="330" t="s">
        <v>276</v>
      </c>
      <c r="D83" s="20" t="s">
        <v>277</v>
      </c>
      <c r="E83" s="88">
        <v>3466.8799999999992</v>
      </c>
      <c r="F83" s="88">
        <v>3355.5899999999992</v>
      </c>
      <c r="G83" s="88">
        <v>3342.4499999999994</v>
      </c>
      <c r="H83" s="88">
        <v>4208.9499999999989</v>
      </c>
      <c r="I83" s="88">
        <v>6381.1100000000015</v>
      </c>
      <c r="J83" s="88">
        <v>4092.619999999999</v>
      </c>
      <c r="K83" s="88">
        <v>4092.619999999999</v>
      </c>
      <c r="L83" s="88">
        <v>4092.619999999999</v>
      </c>
      <c r="M83" s="88">
        <v>4092.619999999999</v>
      </c>
      <c r="N83" s="88">
        <v>4092.619999999999</v>
      </c>
      <c r="O83" s="88">
        <v>4092.619999999999</v>
      </c>
      <c r="P83" s="88">
        <v>4093.2999999999988</v>
      </c>
      <c r="Q83" s="88"/>
      <c r="R83" s="88">
        <f t="shared" si="4"/>
        <v>49403.999999999978</v>
      </c>
    </row>
    <row r="84" spans="1:18" s="20" customFormat="1" ht="15" x14ac:dyDescent="0.25">
      <c r="A84" s="20" t="str">
        <f t="shared" si="3"/>
        <v>0008-OAUGD2.3.1.2.1.1</v>
      </c>
      <c r="B84" s="330" t="s">
        <v>16</v>
      </c>
      <c r="C84" s="330" t="s">
        <v>433</v>
      </c>
      <c r="D84" s="20" t="s">
        <v>434</v>
      </c>
      <c r="E84" s="88">
        <v>0</v>
      </c>
      <c r="F84" s="88">
        <v>0</v>
      </c>
      <c r="G84" s="88">
        <v>316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1124</v>
      </c>
      <c r="N84" s="88">
        <v>0</v>
      </c>
      <c r="O84" s="88">
        <v>0</v>
      </c>
      <c r="P84" s="88">
        <v>0</v>
      </c>
      <c r="Q84" s="88"/>
      <c r="R84" s="88">
        <f t="shared" si="4"/>
        <v>1440</v>
      </c>
    </row>
    <row r="85" spans="1:18" s="20" customFormat="1" ht="15" x14ac:dyDescent="0.25">
      <c r="A85" s="20" t="str">
        <f t="shared" si="3"/>
        <v>0008-OAUGD2.3.1.5.1.2</v>
      </c>
      <c r="B85" s="330" t="s">
        <v>16</v>
      </c>
      <c r="C85" s="330" t="s">
        <v>464</v>
      </c>
      <c r="D85" s="20" t="s">
        <v>465</v>
      </c>
      <c r="E85" s="88">
        <v>0</v>
      </c>
      <c r="F85" s="88">
        <v>0</v>
      </c>
      <c r="G85" s="88">
        <v>3440</v>
      </c>
      <c r="H85" s="88">
        <v>0</v>
      </c>
      <c r="I85" s="88">
        <v>0</v>
      </c>
      <c r="J85" s="88">
        <v>1060</v>
      </c>
      <c r="K85" s="88">
        <v>0</v>
      </c>
      <c r="L85" s="88">
        <v>0</v>
      </c>
      <c r="M85" s="88">
        <v>0</v>
      </c>
      <c r="N85" s="88">
        <v>0</v>
      </c>
      <c r="O85" s="88">
        <v>0</v>
      </c>
      <c r="P85" s="88">
        <v>0</v>
      </c>
      <c r="Q85" s="88"/>
      <c r="R85" s="88">
        <f t="shared" si="4"/>
        <v>4500</v>
      </c>
    </row>
    <row r="86" spans="1:18" s="20" customFormat="1" ht="15" x14ac:dyDescent="0.25">
      <c r="A86" s="20" t="str">
        <f t="shared" si="3"/>
        <v>0008-OAUGD2.3.1.6.1.2</v>
      </c>
      <c r="B86" s="330" t="s">
        <v>16</v>
      </c>
      <c r="C86" s="330" t="s">
        <v>481</v>
      </c>
      <c r="D86" s="20" t="s">
        <v>482</v>
      </c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600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/>
      <c r="R86" s="88">
        <f t="shared" si="4"/>
        <v>600</v>
      </c>
    </row>
    <row r="87" spans="1:18" s="20" customFormat="1" ht="15" x14ac:dyDescent="0.25">
      <c r="A87" s="20" t="str">
        <f t="shared" si="3"/>
        <v>0008-OAUGD2.3.1.8.2.1</v>
      </c>
      <c r="B87" s="330" t="s">
        <v>16</v>
      </c>
      <c r="C87" s="330" t="s">
        <v>503</v>
      </c>
      <c r="D87" s="20" t="s">
        <v>504</v>
      </c>
      <c r="E87" s="88">
        <v>0</v>
      </c>
      <c r="F87" s="88">
        <v>175</v>
      </c>
      <c r="G87" s="88">
        <v>185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  <c r="Q87" s="88"/>
      <c r="R87" s="88">
        <f t="shared" si="4"/>
        <v>360</v>
      </c>
    </row>
    <row r="88" spans="1:18" s="20" customFormat="1" ht="15" x14ac:dyDescent="0.25">
      <c r="A88" s="20" t="str">
        <f t="shared" si="3"/>
        <v>0008-OAUGD2.3.2.1.2.1</v>
      </c>
      <c r="B88" s="330" t="s">
        <v>16</v>
      </c>
      <c r="C88" s="330" t="s">
        <v>541</v>
      </c>
      <c r="D88" s="20" t="s">
        <v>542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350</v>
      </c>
      <c r="O88" s="88">
        <v>350</v>
      </c>
      <c r="P88" s="88">
        <v>0</v>
      </c>
      <c r="Q88" s="88"/>
      <c r="R88" s="88">
        <f t="shared" si="4"/>
        <v>700</v>
      </c>
    </row>
    <row r="89" spans="1:18" s="20" customFormat="1" ht="15" x14ac:dyDescent="0.25">
      <c r="A89" s="20" t="str">
        <f t="shared" si="3"/>
        <v>0008-OAUGD2.3.2.1.2.2</v>
      </c>
      <c r="B89" s="330" t="s">
        <v>16</v>
      </c>
      <c r="C89" s="330" t="s">
        <v>543</v>
      </c>
      <c r="D89" s="20" t="s">
        <v>544</v>
      </c>
      <c r="E89" s="88">
        <v>0</v>
      </c>
      <c r="F89" s="88">
        <v>0</v>
      </c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650</v>
      </c>
      <c r="O89" s="88">
        <v>650</v>
      </c>
      <c r="P89" s="88">
        <v>0</v>
      </c>
      <c r="Q89" s="88"/>
      <c r="R89" s="88">
        <f t="shared" si="4"/>
        <v>1300</v>
      </c>
    </row>
    <row r="90" spans="1:18" s="20" customFormat="1" ht="15" x14ac:dyDescent="0.25">
      <c r="A90" s="20" t="str">
        <f t="shared" si="3"/>
        <v>0008-OAUGD2.3.2.2.3.1</v>
      </c>
      <c r="B90" s="330" t="s">
        <v>16</v>
      </c>
      <c r="C90" s="330" t="s">
        <v>570</v>
      </c>
      <c r="D90" s="20" t="s">
        <v>571</v>
      </c>
      <c r="E90" s="88">
        <v>0</v>
      </c>
      <c r="F90" s="88">
        <v>0</v>
      </c>
      <c r="G90" s="88">
        <v>2310.5</v>
      </c>
      <c r="H90" s="88">
        <v>4000</v>
      </c>
      <c r="I90" s="88">
        <v>113236.5</v>
      </c>
      <c r="J90" s="88">
        <v>9779</v>
      </c>
      <c r="K90" s="88">
        <v>9779</v>
      </c>
      <c r="L90" s="88">
        <v>9779</v>
      </c>
      <c r="M90" s="88">
        <v>9779</v>
      </c>
      <c r="N90" s="88">
        <v>9779</v>
      </c>
      <c r="O90" s="88">
        <v>9779</v>
      </c>
      <c r="P90" s="88">
        <v>9779</v>
      </c>
      <c r="Q90" s="88"/>
      <c r="R90" s="88">
        <f t="shared" si="4"/>
        <v>188000</v>
      </c>
    </row>
    <row r="91" spans="1:18" s="20" customFormat="1" ht="15" x14ac:dyDescent="0.25">
      <c r="A91" s="20" t="str">
        <f t="shared" si="3"/>
        <v>0008-OAUGD2.3.2.4.2.1</v>
      </c>
      <c r="B91" s="330" t="s">
        <v>16</v>
      </c>
      <c r="C91" s="330" t="s">
        <v>588</v>
      </c>
      <c r="D91" s="20" t="s">
        <v>589</v>
      </c>
      <c r="E91" s="88">
        <v>0</v>
      </c>
      <c r="F91" s="88">
        <v>0</v>
      </c>
      <c r="G91" s="88">
        <v>0</v>
      </c>
      <c r="H91" s="88">
        <v>0</v>
      </c>
      <c r="I91" s="88">
        <v>10500</v>
      </c>
      <c r="J91" s="88">
        <v>0</v>
      </c>
      <c r="K91" s="88">
        <v>0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  <c r="Q91" s="88"/>
      <c r="R91" s="88">
        <f t="shared" si="4"/>
        <v>10500</v>
      </c>
    </row>
    <row r="92" spans="1:18" s="20" customFormat="1" ht="15" x14ac:dyDescent="0.25">
      <c r="A92" s="20" t="str">
        <f t="shared" si="3"/>
        <v>0008-OAUGD2.3.2.5.1.99</v>
      </c>
      <c r="B92" s="330" t="s">
        <v>16</v>
      </c>
      <c r="C92" s="330" t="s">
        <v>624</v>
      </c>
      <c r="D92" s="20" t="s">
        <v>625</v>
      </c>
      <c r="E92" s="88">
        <v>0</v>
      </c>
      <c r="F92" s="88">
        <v>40356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180000</v>
      </c>
      <c r="N92" s="88">
        <v>0</v>
      </c>
      <c r="O92" s="88">
        <v>0</v>
      </c>
      <c r="P92" s="88">
        <v>144</v>
      </c>
      <c r="Q92" s="88"/>
      <c r="R92" s="88">
        <f t="shared" si="4"/>
        <v>220500</v>
      </c>
    </row>
    <row r="93" spans="1:18" s="20" customFormat="1" ht="15" x14ac:dyDescent="0.25">
      <c r="A93" s="20" t="str">
        <f t="shared" si="3"/>
        <v>0008-OAUGD2.3.2.7.13.98</v>
      </c>
      <c r="B93" s="330" t="s">
        <v>16</v>
      </c>
      <c r="C93" s="330" t="s">
        <v>700</v>
      </c>
      <c r="D93" s="20" t="s">
        <v>701</v>
      </c>
      <c r="E93" s="88">
        <v>0</v>
      </c>
      <c r="F93" s="88">
        <v>828.29</v>
      </c>
      <c r="G93" s="88">
        <v>828.29</v>
      </c>
      <c r="H93" s="88">
        <v>829</v>
      </c>
      <c r="I93" s="88">
        <v>829</v>
      </c>
      <c r="J93" s="88">
        <v>829</v>
      </c>
      <c r="K93" s="88">
        <v>829</v>
      </c>
      <c r="L93" s="88">
        <v>64134</v>
      </c>
      <c r="M93" s="88">
        <v>900</v>
      </c>
      <c r="N93" s="88">
        <v>993.42</v>
      </c>
      <c r="O93" s="88">
        <v>0</v>
      </c>
      <c r="P93" s="88">
        <v>0</v>
      </c>
      <c r="Q93" s="88"/>
      <c r="R93" s="88">
        <f t="shared" si="4"/>
        <v>71000</v>
      </c>
    </row>
    <row r="94" spans="1:18" s="20" customFormat="1" ht="15" x14ac:dyDescent="0.25">
      <c r="A94" s="20" t="str">
        <f t="shared" si="3"/>
        <v>0008-OAUGD2.3.2.7.14.98</v>
      </c>
      <c r="B94" s="330" t="s">
        <v>16</v>
      </c>
      <c r="C94" s="330" t="s">
        <v>706</v>
      </c>
      <c r="D94" s="20" t="s">
        <v>707</v>
      </c>
      <c r="E94" s="88">
        <v>0</v>
      </c>
      <c r="F94" s="88">
        <v>0</v>
      </c>
      <c r="G94" s="88">
        <v>0</v>
      </c>
      <c r="H94" s="88">
        <v>0</v>
      </c>
      <c r="I94" s="88">
        <v>5000</v>
      </c>
      <c r="J94" s="88">
        <v>5000</v>
      </c>
      <c r="K94" s="88">
        <v>5000</v>
      </c>
      <c r="L94" s="88">
        <v>0</v>
      </c>
      <c r="M94" s="88">
        <v>6400</v>
      </c>
      <c r="N94" s="88">
        <v>6400</v>
      </c>
      <c r="O94" s="88">
        <v>0</v>
      </c>
      <c r="P94" s="88">
        <v>0</v>
      </c>
      <c r="Q94" s="88"/>
      <c r="R94" s="88">
        <f t="shared" si="4"/>
        <v>27800</v>
      </c>
    </row>
    <row r="95" spans="1:18" s="20" customFormat="1" ht="15" x14ac:dyDescent="0.25">
      <c r="A95" s="20" t="str">
        <f t="shared" si="3"/>
        <v>0008-OAUGD2.3.2.9.1.1</v>
      </c>
      <c r="B95" s="331" t="s">
        <v>16</v>
      </c>
      <c r="C95" s="330" t="s">
        <v>774</v>
      </c>
      <c r="D95" s="20" t="s">
        <v>775</v>
      </c>
      <c r="E95" s="88">
        <v>0</v>
      </c>
      <c r="F95" s="88">
        <v>0</v>
      </c>
      <c r="G95" s="88">
        <v>6000</v>
      </c>
      <c r="H95" s="88">
        <v>9500</v>
      </c>
      <c r="I95" s="88">
        <v>9500</v>
      </c>
      <c r="J95" s="88">
        <v>9500</v>
      </c>
      <c r="K95" s="88">
        <v>9500</v>
      </c>
      <c r="L95" s="88">
        <v>9500</v>
      </c>
      <c r="M95" s="88">
        <v>9500</v>
      </c>
      <c r="N95" s="88">
        <v>12500</v>
      </c>
      <c r="O95" s="88">
        <v>10500</v>
      </c>
      <c r="P95" s="88">
        <v>9000</v>
      </c>
      <c r="Q95" s="88"/>
      <c r="R95" s="88">
        <f t="shared" si="4"/>
        <v>95000</v>
      </c>
    </row>
    <row r="96" spans="1:18" s="20" customFormat="1" ht="15" x14ac:dyDescent="0.25">
      <c r="A96" s="20" t="str">
        <f t="shared" si="3"/>
        <v>0009-OTI2.1.1.1.1.8</v>
      </c>
      <c r="B96" s="330" t="s">
        <v>17</v>
      </c>
      <c r="C96" s="330" t="s">
        <v>71</v>
      </c>
      <c r="D96" s="20" t="s">
        <v>72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30379.42</v>
      </c>
      <c r="K96" s="88">
        <v>30379.42</v>
      </c>
      <c r="L96" s="88">
        <v>30379.42</v>
      </c>
      <c r="M96" s="88">
        <v>30379.42</v>
      </c>
      <c r="N96" s="88">
        <v>30379.42</v>
      </c>
      <c r="O96" s="88">
        <v>15189.71</v>
      </c>
      <c r="P96" s="88">
        <v>15190.19</v>
      </c>
      <c r="Q96" s="88"/>
      <c r="R96" s="88">
        <f t="shared" si="4"/>
        <v>182276.99999999997</v>
      </c>
    </row>
    <row r="97" spans="1:18" s="20" customFormat="1" ht="15" x14ac:dyDescent="0.25">
      <c r="A97" s="20" t="str">
        <f t="shared" si="3"/>
        <v>0009-OTI2.1.1.13.1.1</v>
      </c>
      <c r="B97" s="330" t="s">
        <v>17</v>
      </c>
      <c r="C97" s="330" t="s">
        <v>115</v>
      </c>
      <c r="D97" s="20" t="s">
        <v>116</v>
      </c>
      <c r="E97" s="88">
        <v>111453.74000000002</v>
      </c>
      <c r="F97" s="88">
        <v>106377.69</v>
      </c>
      <c r="G97" s="88">
        <v>107243.51000000001</v>
      </c>
      <c r="H97" s="88">
        <v>120755.42000000003</v>
      </c>
      <c r="I97" s="88">
        <v>238909.59000000003</v>
      </c>
      <c r="J97" s="88">
        <v>136947.99000000002</v>
      </c>
      <c r="K97" s="88">
        <v>136947.99000000002</v>
      </c>
      <c r="L97" s="88">
        <v>136947.99000000002</v>
      </c>
      <c r="M97" s="88">
        <v>136947.99000000002</v>
      </c>
      <c r="N97" s="88">
        <v>136947.99000000002</v>
      </c>
      <c r="O97" s="88">
        <v>136947.99000000002</v>
      </c>
      <c r="P97" s="88">
        <v>136948.11000000002</v>
      </c>
      <c r="Q97" s="88"/>
      <c r="R97" s="88">
        <f t="shared" si="4"/>
        <v>1643376.0000000002</v>
      </c>
    </row>
    <row r="98" spans="1:18" s="20" customFormat="1" ht="15" x14ac:dyDescent="0.25">
      <c r="A98" s="20" t="str">
        <f t="shared" si="3"/>
        <v>0009-OTI2.1.1.13.1.2</v>
      </c>
      <c r="B98" s="330" t="s">
        <v>17</v>
      </c>
      <c r="C98" s="330" t="s">
        <v>120</v>
      </c>
      <c r="D98" s="20" t="s">
        <v>121</v>
      </c>
      <c r="E98" s="88">
        <v>38512.129999999997</v>
      </c>
      <c r="F98" s="88">
        <v>26200</v>
      </c>
      <c r="G98" s="88">
        <v>26300</v>
      </c>
      <c r="H98" s="88">
        <v>38792.57</v>
      </c>
      <c r="I98" s="88">
        <v>111300.05</v>
      </c>
      <c r="J98" s="88">
        <v>48220.950000000004</v>
      </c>
      <c r="K98" s="88">
        <v>48220.950000000004</v>
      </c>
      <c r="L98" s="88">
        <v>48220.950000000004</v>
      </c>
      <c r="M98" s="88">
        <v>48220.950000000004</v>
      </c>
      <c r="N98" s="88">
        <v>48220.950000000004</v>
      </c>
      <c r="O98" s="88">
        <v>48220.950000000004</v>
      </c>
      <c r="P98" s="88">
        <v>238682.55000000005</v>
      </c>
      <c r="Q98" s="88"/>
      <c r="R98" s="88">
        <f t="shared" si="4"/>
        <v>769113.00000000012</v>
      </c>
    </row>
    <row r="99" spans="1:18" s="20" customFormat="1" ht="15" x14ac:dyDescent="0.25">
      <c r="A99" s="20" t="str">
        <f t="shared" si="3"/>
        <v>0009-OTI2.1.1.9.1.2</v>
      </c>
      <c r="B99" s="330" t="s">
        <v>17</v>
      </c>
      <c r="C99" s="330" t="s">
        <v>226</v>
      </c>
      <c r="D99" s="20" t="s">
        <v>227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15189.71</v>
      </c>
      <c r="L99" s="88">
        <v>0</v>
      </c>
      <c r="M99" s="88">
        <v>0</v>
      </c>
      <c r="N99" s="88">
        <v>0</v>
      </c>
      <c r="O99" s="88">
        <v>0</v>
      </c>
      <c r="P99" s="88">
        <v>15190.29</v>
      </c>
      <c r="Q99" s="88"/>
      <c r="R99" s="88">
        <f t="shared" si="4"/>
        <v>30380</v>
      </c>
    </row>
    <row r="100" spans="1:18" s="20" customFormat="1" ht="15" x14ac:dyDescent="0.25">
      <c r="A100" s="20" t="str">
        <f t="shared" si="3"/>
        <v>0009-OTI2.1.1.9.1.4</v>
      </c>
      <c r="B100" s="330" t="s">
        <v>17</v>
      </c>
      <c r="C100" s="330" t="s">
        <v>230</v>
      </c>
      <c r="D100" s="20" t="s">
        <v>231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7800</v>
      </c>
      <c r="L100" s="88">
        <v>0</v>
      </c>
      <c r="M100" s="88">
        <v>0</v>
      </c>
      <c r="N100" s="88">
        <v>0</v>
      </c>
      <c r="O100" s="88">
        <v>0</v>
      </c>
      <c r="P100" s="88">
        <v>10800</v>
      </c>
      <c r="Q100" s="88"/>
      <c r="R100" s="88">
        <f t="shared" si="4"/>
        <v>18600</v>
      </c>
    </row>
    <row r="101" spans="1:18" s="20" customFormat="1" ht="15" x14ac:dyDescent="0.25">
      <c r="A101" s="20" t="str">
        <f t="shared" si="3"/>
        <v>0009-OTI2.1.3.1.1.13</v>
      </c>
      <c r="B101" s="330" t="s">
        <v>17</v>
      </c>
      <c r="C101" s="330" t="s">
        <v>272</v>
      </c>
      <c r="D101" s="20" t="s">
        <v>273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2734.14</v>
      </c>
      <c r="K101" s="88">
        <v>2734.14</v>
      </c>
      <c r="L101" s="88">
        <v>2734.14</v>
      </c>
      <c r="M101" s="88">
        <v>2734.14</v>
      </c>
      <c r="N101" s="88">
        <v>2734.14</v>
      </c>
      <c r="O101" s="88">
        <v>1367.07</v>
      </c>
      <c r="P101" s="88">
        <v>1367.23</v>
      </c>
      <c r="Q101" s="88"/>
      <c r="R101" s="88">
        <f t="shared" si="4"/>
        <v>16405</v>
      </c>
    </row>
    <row r="102" spans="1:18" s="20" customFormat="1" ht="15" x14ac:dyDescent="0.25">
      <c r="A102" s="20" t="str">
        <f t="shared" si="3"/>
        <v>0009-OTI2.1.3.1.1.15</v>
      </c>
      <c r="B102" s="330" t="s">
        <v>17</v>
      </c>
      <c r="C102" s="330" t="s">
        <v>276</v>
      </c>
      <c r="D102" s="20" t="s">
        <v>277</v>
      </c>
      <c r="E102" s="88">
        <v>4766.96</v>
      </c>
      <c r="F102" s="88">
        <v>4333.5999999999995</v>
      </c>
      <c r="G102" s="88">
        <v>4333.5999999999995</v>
      </c>
      <c r="H102" s="88">
        <v>4766.96</v>
      </c>
      <c r="I102" s="88">
        <v>9886.2800000000025</v>
      </c>
      <c r="J102" s="88">
        <v>5617.4800000000014</v>
      </c>
      <c r="K102" s="88">
        <v>5617.4800000000014</v>
      </c>
      <c r="L102" s="88">
        <v>5617.4800000000014</v>
      </c>
      <c r="M102" s="88">
        <v>5617.4800000000014</v>
      </c>
      <c r="N102" s="88">
        <v>5617.4800000000014</v>
      </c>
      <c r="O102" s="88">
        <v>5617.4800000000014</v>
      </c>
      <c r="P102" s="88">
        <v>5617.7200000000021</v>
      </c>
      <c r="Q102" s="88"/>
      <c r="R102" s="88">
        <f t="shared" si="4"/>
        <v>67410.000000000029</v>
      </c>
    </row>
    <row r="103" spans="1:18" s="20" customFormat="1" ht="15" x14ac:dyDescent="0.25">
      <c r="A103" s="20" t="str">
        <f t="shared" si="3"/>
        <v>0009-OTI2.1.4.1.1.1</v>
      </c>
      <c r="B103" s="330" t="s">
        <v>17</v>
      </c>
      <c r="C103" s="330" t="s">
        <v>288</v>
      </c>
      <c r="D103" s="20" t="s">
        <v>289</v>
      </c>
      <c r="E103" s="88">
        <v>0</v>
      </c>
      <c r="F103" s="88"/>
      <c r="G103" s="88"/>
      <c r="H103" s="88">
        <v>0</v>
      </c>
      <c r="I103" s="88">
        <v>7594.86</v>
      </c>
      <c r="J103" s="88"/>
      <c r="K103" s="88"/>
      <c r="L103" s="88"/>
      <c r="M103" s="88"/>
      <c r="N103" s="88"/>
      <c r="O103" s="88"/>
      <c r="P103" s="88">
        <v>7595.14</v>
      </c>
      <c r="Q103" s="88"/>
      <c r="R103" s="88">
        <f t="shared" si="4"/>
        <v>15190</v>
      </c>
    </row>
    <row r="104" spans="1:18" s="20" customFormat="1" ht="15" x14ac:dyDescent="0.25">
      <c r="A104" s="20" t="str">
        <f t="shared" si="3"/>
        <v>0009-OTI2.1.4.1.1.6</v>
      </c>
      <c r="B104" s="330" t="s">
        <v>17</v>
      </c>
      <c r="C104" s="330" t="s">
        <v>300</v>
      </c>
      <c r="D104" s="20" t="s">
        <v>301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88">
        <f t="shared" si="4"/>
        <v>0</v>
      </c>
    </row>
    <row r="105" spans="1:18" s="20" customFormat="1" ht="15" x14ac:dyDescent="0.25">
      <c r="A105" s="20" t="str">
        <f t="shared" si="3"/>
        <v>0009-OTI2.1.4.1.1.7</v>
      </c>
      <c r="B105" s="330" t="s">
        <v>17</v>
      </c>
      <c r="C105" s="330" t="s">
        <v>302</v>
      </c>
      <c r="D105" s="20" t="s">
        <v>1835</v>
      </c>
      <c r="E105" s="88">
        <v>0</v>
      </c>
      <c r="F105" s="88">
        <v>0</v>
      </c>
      <c r="G105" s="88">
        <v>0</v>
      </c>
      <c r="H105" s="88">
        <v>3694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88">
        <f t="shared" si="4"/>
        <v>3694</v>
      </c>
    </row>
    <row r="106" spans="1:18" s="20" customFormat="1" ht="15" x14ac:dyDescent="0.25">
      <c r="A106" s="20" t="str">
        <f t="shared" si="3"/>
        <v>0009-OTI2.3.1.5.1.1</v>
      </c>
      <c r="B106" s="330" t="s">
        <v>17</v>
      </c>
      <c r="C106" s="330" t="s">
        <v>459</v>
      </c>
      <c r="D106" s="20" t="s">
        <v>460</v>
      </c>
      <c r="E106" s="88">
        <v>0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9276</v>
      </c>
      <c r="M106" s="88">
        <v>10000</v>
      </c>
      <c r="N106" s="88">
        <v>26332</v>
      </c>
      <c r="O106" s="88">
        <v>0</v>
      </c>
      <c r="P106" s="88">
        <v>46248</v>
      </c>
      <c r="Q106" s="88"/>
      <c r="R106" s="88">
        <f t="shared" si="4"/>
        <v>91856</v>
      </c>
    </row>
    <row r="107" spans="1:18" s="20" customFormat="1" ht="15" x14ac:dyDescent="0.25">
      <c r="A107" s="20" t="str">
        <f t="shared" si="3"/>
        <v>0009-OTI2.3.1.5.1.2</v>
      </c>
      <c r="B107" s="330" t="s">
        <v>17</v>
      </c>
      <c r="C107" s="330" t="s">
        <v>464</v>
      </c>
      <c r="D107" s="20" t="s">
        <v>465</v>
      </c>
      <c r="E107" s="88">
        <v>0</v>
      </c>
      <c r="F107" s="88">
        <v>0</v>
      </c>
      <c r="G107" s="88">
        <v>0</v>
      </c>
      <c r="H107" s="88">
        <v>5500</v>
      </c>
      <c r="I107" s="88">
        <v>12962</v>
      </c>
      <c r="J107" s="88">
        <v>0</v>
      </c>
      <c r="K107" s="88">
        <v>0</v>
      </c>
      <c r="L107" s="88">
        <v>0</v>
      </c>
      <c r="M107" s="88">
        <v>16000</v>
      </c>
      <c r="N107" s="88">
        <v>0</v>
      </c>
      <c r="O107" s="88">
        <v>0</v>
      </c>
      <c r="P107" s="88">
        <v>0</v>
      </c>
      <c r="Q107" s="88"/>
      <c r="R107" s="88">
        <f t="shared" si="4"/>
        <v>34462</v>
      </c>
    </row>
    <row r="108" spans="1:18" s="20" customFormat="1" ht="15" x14ac:dyDescent="0.25">
      <c r="A108" s="20" t="str">
        <f t="shared" si="3"/>
        <v>0009-OTI2.3.1.6.1.4</v>
      </c>
      <c r="B108" s="330" t="s">
        <v>17</v>
      </c>
      <c r="C108" s="330" t="s">
        <v>485</v>
      </c>
      <c r="D108" s="20" t="s">
        <v>486</v>
      </c>
      <c r="E108" s="88">
        <v>0</v>
      </c>
      <c r="F108" s="88">
        <v>0</v>
      </c>
      <c r="G108" s="88">
        <v>0</v>
      </c>
      <c r="H108" s="88">
        <v>0</v>
      </c>
      <c r="I108" s="88">
        <v>0</v>
      </c>
      <c r="J108" s="88">
        <v>0</v>
      </c>
      <c r="K108" s="88">
        <v>0</v>
      </c>
      <c r="L108" s="88">
        <v>0</v>
      </c>
      <c r="M108" s="88">
        <v>0</v>
      </c>
      <c r="N108" s="88">
        <v>4000</v>
      </c>
      <c r="O108" s="88">
        <v>0</v>
      </c>
      <c r="P108" s="88">
        <v>0</v>
      </c>
      <c r="Q108" s="88"/>
      <c r="R108" s="88">
        <f t="shared" si="4"/>
        <v>4000</v>
      </c>
    </row>
    <row r="109" spans="1:18" s="20" customFormat="1" ht="15" x14ac:dyDescent="0.25">
      <c r="A109" s="20" t="str">
        <f t="shared" si="3"/>
        <v>0009-OTI2.3.1.6.1.99</v>
      </c>
      <c r="B109" s="330" t="s">
        <v>17</v>
      </c>
      <c r="C109" s="330" t="s">
        <v>487</v>
      </c>
      <c r="D109" s="20" t="s">
        <v>488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1000</v>
      </c>
      <c r="Q109" s="88"/>
      <c r="R109" s="88">
        <f t="shared" si="4"/>
        <v>1000</v>
      </c>
    </row>
    <row r="110" spans="1:18" s="20" customFormat="1" ht="15" x14ac:dyDescent="0.25">
      <c r="A110" s="20" t="str">
        <f t="shared" si="3"/>
        <v>0009-OTI2.3.2.2.2.1</v>
      </c>
      <c r="B110" s="330" t="s">
        <v>17</v>
      </c>
      <c r="C110" s="330" t="s">
        <v>563</v>
      </c>
      <c r="D110" s="20" t="s">
        <v>564</v>
      </c>
      <c r="E110" s="88">
        <v>0</v>
      </c>
      <c r="F110" s="88">
        <v>5358</v>
      </c>
      <c r="G110" s="88">
        <v>0</v>
      </c>
      <c r="H110" s="88">
        <v>2679</v>
      </c>
      <c r="I110" s="88">
        <v>2679</v>
      </c>
      <c r="J110" s="88">
        <v>2679</v>
      </c>
      <c r="K110" s="88">
        <v>5358</v>
      </c>
      <c r="L110" s="88">
        <v>2679</v>
      </c>
      <c r="M110" s="88">
        <v>2679</v>
      </c>
      <c r="N110" s="88">
        <v>2679</v>
      </c>
      <c r="O110" s="88">
        <v>2679</v>
      </c>
      <c r="P110" s="88">
        <v>72531</v>
      </c>
      <c r="Q110" s="88"/>
      <c r="R110" s="88">
        <f t="shared" si="4"/>
        <v>102000</v>
      </c>
    </row>
    <row r="111" spans="1:18" s="20" customFormat="1" ht="15" x14ac:dyDescent="0.25">
      <c r="A111" s="20" t="str">
        <f t="shared" si="3"/>
        <v>0009-OTI2.3.2.2.2.2</v>
      </c>
      <c r="B111" s="330" t="s">
        <v>17</v>
      </c>
      <c r="C111" s="330" t="s">
        <v>566</v>
      </c>
      <c r="D111" s="20" t="s">
        <v>567</v>
      </c>
      <c r="E111" s="88">
        <v>0</v>
      </c>
      <c r="F111" s="88">
        <v>14073.34</v>
      </c>
      <c r="G111" s="88">
        <v>7036.67</v>
      </c>
      <c r="H111" s="88">
        <v>6000</v>
      </c>
      <c r="I111" s="88">
        <v>6000</v>
      </c>
      <c r="J111" s="88">
        <v>6000</v>
      </c>
      <c r="K111" s="88">
        <v>6000</v>
      </c>
      <c r="L111" s="88">
        <v>4889</v>
      </c>
      <c r="M111" s="88">
        <v>0</v>
      </c>
      <c r="N111" s="88">
        <v>0.99</v>
      </c>
      <c r="O111" s="88">
        <v>0</v>
      </c>
      <c r="P111" s="88">
        <v>0</v>
      </c>
      <c r="Q111" s="88"/>
      <c r="R111" s="88">
        <f t="shared" si="4"/>
        <v>50000</v>
      </c>
    </row>
    <row r="112" spans="1:18" s="20" customFormat="1" ht="15" x14ac:dyDescent="0.25">
      <c r="A112" s="20" t="str">
        <f t="shared" si="3"/>
        <v>0009-OTI2.3.2.2.2.3</v>
      </c>
      <c r="B112" s="330" t="s">
        <v>17</v>
      </c>
      <c r="C112" s="330" t="s">
        <v>568</v>
      </c>
      <c r="D112" s="20" t="s">
        <v>569</v>
      </c>
      <c r="E112" s="88">
        <v>0</v>
      </c>
      <c r="F112" s="88">
        <v>10920.939999999999</v>
      </c>
      <c r="G112" s="88">
        <v>5460.4699999999993</v>
      </c>
      <c r="H112" s="88">
        <v>9586.27</v>
      </c>
      <c r="I112" s="88">
        <v>7134.27</v>
      </c>
      <c r="J112" s="88">
        <v>7368.630000000001</v>
      </c>
      <c r="K112" s="88">
        <v>7135.02</v>
      </c>
      <c r="L112" s="88">
        <v>10025</v>
      </c>
      <c r="M112" s="88">
        <v>10025</v>
      </c>
      <c r="N112" s="88">
        <v>10025</v>
      </c>
      <c r="O112" s="88">
        <v>10025</v>
      </c>
      <c r="P112" s="88">
        <v>28994.400000000001</v>
      </c>
      <c r="Q112" s="88"/>
      <c r="R112" s="88">
        <f t="shared" si="4"/>
        <v>116700</v>
      </c>
    </row>
    <row r="113" spans="1:18" s="20" customFormat="1" ht="15" x14ac:dyDescent="0.25">
      <c r="A113" s="20" t="str">
        <f t="shared" si="3"/>
        <v>0009-OTI2.3.2.2.3.99</v>
      </c>
      <c r="B113" s="330" t="s">
        <v>17</v>
      </c>
      <c r="C113" s="330" t="s">
        <v>572</v>
      </c>
      <c r="D113" s="20" t="s">
        <v>573</v>
      </c>
      <c r="E113" s="88">
        <v>0</v>
      </c>
      <c r="F113" s="88">
        <v>72931.3</v>
      </c>
      <c r="G113" s="88">
        <v>73985.490000000005</v>
      </c>
      <c r="H113" s="88">
        <v>73200</v>
      </c>
      <c r="I113" s="88">
        <v>93811.25</v>
      </c>
      <c r="J113" s="88">
        <v>160968.70000000001</v>
      </c>
      <c r="K113" s="88">
        <v>87500</v>
      </c>
      <c r="L113" s="88">
        <v>87500</v>
      </c>
      <c r="M113" s="88">
        <v>87500</v>
      </c>
      <c r="N113" s="88">
        <v>87500</v>
      </c>
      <c r="O113" s="88">
        <v>87500</v>
      </c>
      <c r="P113" s="88">
        <v>87603.26</v>
      </c>
      <c r="Q113" s="88"/>
      <c r="R113" s="88">
        <f t="shared" si="4"/>
        <v>1000000</v>
      </c>
    </row>
    <row r="114" spans="1:18" s="20" customFormat="1" ht="15" x14ac:dyDescent="0.25">
      <c r="A114" s="20" t="str">
        <f t="shared" si="3"/>
        <v>0009-OTI2.3.2.4.7.1</v>
      </c>
      <c r="B114" s="330" t="s">
        <v>17</v>
      </c>
      <c r="C114" s="330" t="s">
        <v>609</v>
      </c>
      <c r="D114" s="20" t="s">
        <v>610</v>
      </c>
      <c r="E114" s="88">
        <v>0</v>
      </c>
      <c r="F114" s="88">
        <v>0</v>
      </c>
      <c r="G114" s="88">
        <v>0</v>
      </c>
      <c r="H114" s="88">
        <v>8000</v>
      </c>
      <c r="I114" s="88">
        <v>0</v>
      </c>
      <c r="J114" s="88">
        <v>0</v>
      </c>
      <c r="K114" s="88">
        <v>0</v>
      </c>
      <c r="L114" s="88">
        <v>28000</v>
      </c>
      <c r="M114" s="88">
        <v>0</v>
      </c>
      <c r="N114" s="88">
        <v>0</v>
      </c>
      <c r="O114" s="88">
        <v>0</v>
      </c>
      <c r="P114" s="88">
        <v>0</v>
      </c>
      <c r="Q114" s="88"/>
      <c r="R114" s="88">
        <f t="shared" si="4"/>
        <v>36000</v>
      </c>
    </row>
    <row r="115" spans="1:18" s="20" customFormat="1" ht="15" x14ac:dyDescent="0.25">
      <c r="A115" s="20" t="str">
        <f t="shared" si="3"/>
        <v>0009-OTI2.3.2.5.1.4</v>
      </c>
      <c r="B115" s="330" t="s">
        <v>17</v>
      </c>
      <c r="C115" s="330" t="s">
        <v>622</v>
      </c>
      <c r="D115" s="20" t="s">
        <v>623</v>
      </c>
      <c r="E115" s="88">
        <v>3249.33</v>
      </c>
      <c r="F115" s="88">
        <v>3938.43</v>
      </c>
      <c r="G115" s="88">
        <v>4426.9399999999996</v>
      </c>
      <c r="H115" s="88">
        <v>3830.4</v>
      </c>
      <c r="I115" s="88">
        <v>3830.4</v>
      </c>
      <c r="J115" s="88">
        <v>4315.07</v>
      </c>
      <c r="K115" s="88">
        <v>3830.4</v>
      </c>
      <c r="L115" s="88">
        <v>3830.4</v>
      </c>
      <c r="M115" s="88">
        <v>3830.4</v>
      </c>
      <c r="N115" s="88">
        <v>3830.4</v>
      </c>
      <c r="O115" s="88">
        <v>3125.83</v>
      </c>
      <c r="P115" s="88">
        <v>0</v>
      </c>
      <c r="Q115" s="88"/>
      <c r="R115" s="88">
        <f t="shared" si="4"/>
        <v>42038.000000000007</v>
      </c>
    </row>
    <row r="116" spans="1:18" s="20" customFormat="1" ht="15" x14ac:dyDescent="0.25">
      <c r="A116" s="20" t="str">
        <f t="shared" si="3"/>
        <v>0009-OTI2.3.2.5.1.99</v>
      </c>
      <c r="B116" s="330" t="s">
        <v>17</v>
      </c>
      <c r="C116" s="330" t="s">
        <v>624</v>
      </c>
      <c r="D116" s="20" t="s">
        <v>625</v>
      </c>
      <c r="E116" s="88">
        <v>0</v>
      </c>
      <c r="F116" s="88">
        <v>3985.45</v>
      </c>
      <c r="G116" s="88">
        <v>3985.45</v>
      </c>
      <c r="H116" s="88">
        <v>3985.45</v>
      </c>
      <c r="I116" s="88">
        <v>3985.45</v>
      </c>
      <c r="J116" s="88">
        <v>3985.45</v>
      </c>
      <c r="K116" s="88">
        <v>153985.45000000001</v>
      </c>
      <c r="L116" s="88">
        <v>0</v>
      </c>
      <c r="M116" s="88">
        <v>0</v>
      </c>
      <c r="N116" s="88">
        <v>0</v>
      </c>
      <c r="O116" s="88">
        <v>43000</v>
      </c>
      <c r="P116" s="88">
        <v>79087.3</v>
      </c>
      <c r="Q116" s="88"/>
      <c r="R116" s="88">
        <f t="shared" si="4"/>
        <v>296000</v>
      </c>
    </row>
    <row r="117" spans="1:18" s="20" customFormat="1" ht="15" x14ac:dyDescent="0.25">
      <c r="A117" s="20" t="str">
        <f t="shared" si="3"/>
        <v>0009-OTI2.3.2.7.11.99</v>
      </c>
      <c r="B117" s="330" t="s">
        <v>17</v>
      </c>
      <c r="C117" s="330" t="s">
        <v>688</v>
      </c>
      <c r="D117" s="20" t="s">
        <v>689</v>
      </c>
      <c r="E117" s="88">
        <v>0</v>
      </c>
      <c r="F117" s="88">
        <v>0</v>
      </c>
      <c r="G117" s="88">
        <v>0</v>
      </c>
      <c r="H117" s="88">
        <v>0</v>
      </c>
      <c r="I117" s="88">
        <v>3602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/>
      <c r="R117" s="88">
        <f t="shared" si="4"/>
        <v>3602</v>
      </c>
    </row>
    <row r="118" spans="1:18" s="20" customFormat="1" ht="15" x14ac:dyDescent="0.25">
      <c r="A118" s="20" t="str">
        <f t="shared" si="3"/>
        <v>0009-OTI2.3.2.7.13.98</v>
      </c>
      <c r="B118" s="330" t="s">
        <v>17</v>
      </c>
      <c r="C118" s="330" t="s">
        <v>700</v>
      </c>
      <c r="D118" s="20" t="s">
        <v>701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6000</v>
      </c>
      <c r="L118" s="88">
        <v>0</v>
      </c>
      <c r="M118" s="88">
        <v>0</v>
      </c>
      <c r="N118" s="88">
        <v>20000</v>
      </c>
      <c r="O118" s="88">
        <v>0</v>
      </c>
      <c r="P118" s="88">
        <v>0</v>
      </c>
      <c r="Q118" s="88"/>
      <c r="R118" s="88">
        <f t="shared" si="4"/>
        <v>26000</v>
      </c>
    </row>
    <row r="119" spans="1:18" s="20" customFormat="1" ht="15" x14ac:dyDescent="0.25">
      <c r="A119" s="20" t="str">
        <f t="shared" si="3"/>
        <v>0009-OTI2.3.2.7.4.1</v>
      </c>
      <c r="B119" s="330" t="s">
        <v>17</v>
      </c>
      <c r="C119" s="330" t="s">
        <v>726</v>
      </c>
      <c r="D119" s="20" t="s">
        <v>727</v>
      </c>
      <c r="E119" s="88">
        <v>0</v>
      </c>
      <c r="F119" s="88">
        <v>0</v>
      </c>
      <c r="G119" s="88">
        <v>0</v>
      </c>
      <c r="H119" s="88">
        <v>6300</v>
      </c>
      <c r="I119" s="88">
        <v>12300</v>
      </c>
      <c r="J119" s="88">
        <v>24100</v>
      </c>
      <c r="K119" s="88">
        <v>49750</v>
      </c>
      <c r="L119" s="88">
        <v>101150</v>
      </c>
      <c r="M119" s="88">
        <v>64750</v>
      </c>
      <c r="N119" s="88">
        <v>84555</v>
      </c>
      <c r="O119" s="88">
        <v>64750</v>
      </c>
      <c r="P119" s="88">
        <v>60750</v>
      </c>
      <c r="Q119" s="88"/>
      <c r="R119" s="88">
        <f t="shared" si="4"/>
        <v>468405</v>
      </c>
    </row>
    <row r="120" spans="1:18" s="20" customFormat="1" ht="15" x14ac:dyDescent="0.25">
      <c r="A120" s="20" t="str">
        <f t="shared" si="3"/>
        <v>0009-OTI2.3.2.7.4.2</v>
      </c>
      <c r="B120" s="330" t="s">
        <v>17</v>
      </c>
      <c r="C120" s="330" t="s">
        <v>728</v>
      </c>
      <c r="D120" s="20" t="s">
        <v>729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37000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/>
      <c r="R120" s="88">
        <f t="shared" si="4"/>
        <v>37000</v>
      </c>
    </row>
    <row r="121" spans="1:18" s="20" customFormat="1" ht="15" x14ac:dyDescent="0.25">
      <c r="A121" s="20" t="str">
        <f t="shared" si="3"/>
        <v>0009-OTI2.3.2.7.4.99</v>
      </c>
      <c r="B121" s="330" t="s">
        <v>17</v>
      </c>
      <c r="C121" s="330" t="s">
        <v>732</v>
      </c>
      <c r="D121" s="20" t="s">
        <v>733</v>
      </c>
      <c r="E121" s="88">
        <v>0</v>
      </c>
      <c r="F121" s="88">
        <v>0</v>
      </c>
      <c r="G121" s="88">
        <v>24000</v>
      </c>
      <c r="H121" s="88">
        <v>24000</v>
      </c>
      <c r="I121" s="88">
        <v>39500</v>
      </c>
      <c r="J121" s="88">
        <v>37500</v>
      </c>
      <c r="K121" s="88">
        <v>17500</v>
      </c>
      <c r="L121" s="88">
        <v>24500</v>
      </c>
      <c r="M121" s="88">
        <v>29900</v>
      </c>
      <c r="N121" s="88">
        <v>3500</v>
      </c>
      <c r="O121" s="88">
        <v>3500</v>
      </c>
      <c r="P121" s="88">
        <v>39100</v>
      </c>
      <c r="Q121" s="88"/>
      <c r="R121" s="88">
        <f t="shared" si="4"/>
        <v>243000</v>
      </c>
    </row>
    <row r="122" spans="1:18" s="20" customFormat="1" ht="15" x14ac:dyDescent="0.25">
      <c r="A122" s="20" t="str">
        <f t="shared" si="3"/>
        <v>0009-OTI2.3.2.9.1.1</v>
      </c>
      <c r="B122" s="330" t="s">
        <v>17</v>
      </c>
      <c r="C122" s="330" t="s">
        <v>774</v>
      </c>
      <c r="D122" s="20" t="s">
        <v>775</v>
      </c>
      <c r="E122" s="88">
        <v>0</v>
      </c>
      <c r="F122" s="88">
        <v>0</v>
      </c>
      <c r="G122" s="88">
        <v>7000</v>
      </c>
      <c r="H122" s="88">
        <v>21000</v>
      </c>
      <c r="I122" s="88">
        <v>24500</v>
      </c>
      <c r="J122" s="88">
        <v>23400</v>
      </c>
      <c r="K122" s="88">
        <v>3500</v>
      </c>
      <c r="L122" s="88">
        <v>3500</v>
      </c>
      <c r="M122" s="88">
        <v>3500</v>
      </c>
      <c r="N122" s="88">
        <v>5900</v>
      </c>
      <c r="O122" s="88">
        <v>1100</v>
      </c>
      <c r="P122" s="88">
        <v>3500</v>
      </c>
      <c r="Q122" s="88"/>
      <c r="R122" s="88">
        <f t="shared" si="4"/>
        <v>96900</v>
      </c>
    </row>
    <row r="123" spans="1:18" s="20" customFormat="1" ht="15" x14ac:dyDescent="0.25">
      <c r="A123" s="20" t="str">
        <f t="shared" si="3"/>
        <v>0009-OTI2.5.4.1.2.1</v>
      </c>
      <c r="B123" s="330" t="s">
        <v>17</v>
      </c>
      <c r="C123" s="330" t="s">
        <v>907</v>
      </c>
      <c r="D123" s="20" t="s">
        <v>908</v>
      </c>
      <c r="E123" s="88">
        <v>0</v>
      </c>
      <c r="F123" s="88">
        <v>226.8</v>
      </c>
      <c r="G123" s="88">
        <v>1116.9000000000001</v>
      </c>
      <c r="H123" s="88">
        <v>963.1</v>
      </c>
      <c r="I123" s="88">
        <v>580</v>
      </c>
      <c r="J123" s="88">
        <v>580</v>
      </c>
      <c r="K123" s="88">
        <v>462.1</v>
      </c>
      <c r="L123" s="88">
        <v>100</v>
      </c>
      <c r="M123" s="88">
        <v>300</v>
      </c>
      <c r="N123" s="88">
        <v>63.1</v>
      </c>
      <c r="O123" s="88">
        <v>0</v>
      </c>
      <c r="P123" s="88">
        <v>0</v>
      </c>
      <c r="Q123" s="88"/>
      <c r="R123" s="88">
        <f t="shared" si="4"/>
        <v>4392</v>
      </c>
    </row>
    <row r="124" spans="1:18" s="20" customFormat="1" ht="15" x14ac:dyDescent="0.25">
      <c r="A124" s="20" t="str">
        <f t="shared" si="3"/>
        <v>0009-OTI2.6.3.2.3.2</v>
      </c>
      <c r="B124" s="330" t="s">
        <v>17</v>
      </c>
      <c r="C124" s="330" t="s">
        <v>1151</v>
      </c>
      <c r="D124" s="20" t="s">
        <v>1152</v>
      </c>
      <c r="E124" s="88">
        <v>0</v>
      </c>
      <c r="F124" s="88"/>
      <c r="G124" s="88"/>
      <c r="H124" s="88">
        <v>0</v>
      </c>
      <c r="I124" s="88">
        <v>1640</v>
      </c>
      <c r="J124" s="88"/>
      <c r="K124" s="88"/>
      <c r="L124" s="88"/>
      <c r="M124" s="88"/>
      <c r="N124" s="88"/>
      <c r="O124" s="88"/>
      <c r="P124" s="88"/>
      <c r="Q124" s="88"/>
      <c r="R124" s="88">
        <f t="shared" si="4"/>
        <v>1640</v>
      </c>
    </row>
    <row r="125" spans="1:18" s="20" customFormat="1" ht="15" x14ac:dyDescent="0.25">
      <c r="A125" s="20" t="str">
        <f t="shared" si="3"/>
        <v>0009-OTI2.6.6.1.3.99</v>
      </c>
      <c r="B125" s="331" t="s">
        <v>17</v>
      </c>
      <c r="C125" s="330" t="s">
        <v>1236</v>
      </c>
      <c r="D125" s="20" t="s">
        <v>1237</v>
      </c>
      <c r="E125" s="88">
        <v>0</v>
      </c>
      <c r="F125" s="88">
        <v>0</v>
      </c>
      <c r="G125" s="88">
        <v>0</v>
      </c>
      <c r="H125" s="88">
        <v>37860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/>
      <c r="R125" s="88">
        <f t="shared" si="4"/>
        <v>37860</v>
      </c>
    </row>
    <row r="126" spans="1:18" s="20" customFormat="1" ht="15" x14ac:dyDescent="0.25">
      <c r="A126" s="20" t="str">
        <f t="shared" si="3"/>
        <v>0010-OA2.1.1.1.1.8</v>
      </c>
      <c r="B126" s="330" t="s">
        <v>18</v>
      </c>
      <c r="C126" s="330" t="s">
        <v>71</v>
      </c>
      <c r="D126" s="20" t="s">
        <v>72</v>
      </c>
      <c r="E126" s="88">
        <v>15087.5</v>
      </c>
      <c r="F126" s="88">
        <v>15087.5</v>
      </c>
      <c r="G126" s="88">
        <v>11567.08</v>
      </c>
      <c r="H126" s="88">
        <v>15189.709999999994</v>
      </c>
      <c r="I126" s="88">
        <v>19016.759999999998</v>
      </c>
      <c r="J126" s="88">
        <v>15189.709999999994</v>
      </c>
      <c r="K126" s="88">
        <v>15189.709999999994</v>
      </c>
      <c r="L126" s="88">
        <v>15189.709999999994</v>
      </c>
      <c r="M126" s="88">
        <v>15189.709999999994</v>
      </c>
      <c r="N126" s="88">
        <v>15189.709999999994</v>
      </c>
      <c r="O126" s="88">
        <v>15189.709999999994</v>
      </c>
      <c r="P126" s="88">
        <v>15190.189999999991</v>
      </c>
      <c r="Q126" s="88"/>
      <c r="R126" s="88">
        <f t="shared" si="4"/>
        <v>182276.99999999994</v>
      </c>
    </row>
    <row r="127" spans="1:18" s="20" customFormat="1" ht="15" x14ac:dyDescent="0.25">
      <c r="A127" s="20" t="str">
        <f t="shared" si="3"/>
        <v>0010-OA2.1.1.13.1.1</v>
      </c>
      <c r="B127" s="330" t="s">
        <v>18</v>
      </c>
      <c r="C127" s="330" t="s">
        <v>115</v>
      </c>
      <c r="D127" s="20" t="s">
        <v>116</v>
      </c>
      <c r="E127" s="88">
        <v>247707.65000000002</v>
      </c>
      <c r="F127" s="88">
        <v>246163.96000000005</v>
      </c>
      <c r="G127" s="88">
        <v>235573.33000000002</v>
      </c>
      <c r="H127" s="88">
        <v>266073.95000000007</v>
      </c>
      <c r="I127" s="88">
        <v>307856.26000000007</v>
      </c>
      <c r="J127" s="88">
        <v>260675.03000000006</v>
      </c>
      <c r="K127" s="88">
        <v>260675.03000000006</v>
      </c>
      <c r="L127" s="88">
        <v>260675.03000000006</v>
      </c>
      <c r="M127" s="88">
        <v>260675.03000000006</v>
      </c>
      <c r="N127" s="88">
        <v>260675.03000000006</v>
      </c>
      <c r="O127" s="88">
        <v>260675.03000000006</v>
      </c>
      <c r="P127" s="88">
        <v>260675.67000000007</v>
      </c>
      <c r="Q127" s="88"/>
      <c r="R127" s="88">
        <f t="shared" si="4"/>
        <v>3128101.0000000009</v>
      </c>
    </row>
    <row r="128" spans="1:18" s="20" customFormat="1" ht="15" x14ac:dyDescent="0.25">
      <c r="A128" s="20" t="str">
        <f t="shared" si="3"/>
        <v>0010-OA2.1.1.13.1.2</v>
      </c>
      <c r="B128" s="330" t="s">
        <v>18</v>
      </c>
      <c r="C128" s="330" t="s">
        <v>120</v>
      </c>
      <c r="D128" s="20" t="s">
        <v>121</v>
      </c>
      <c r="E128" s="88">
        <v>13317.5</v>
      </c>
      <c r="F128" s="88">
        <v>13329.83</v>
      </c>
      <c r="G128" s="88">
        <v>13850</v>
      </c>
      <c r="H128" s="88">
        <v>44276.090000000004</v>
      </c>
      <c r="I128" s="88">
        <v>116492.95</v>
      </c>
      <c r="J128" s="88">
        <v>46449.33</v>
      </c>
      <c r="K128" s="88">
        <v>46449.33</v>
      </c>
      <c r="L128" s="88">
        <v>46449.33</v>
      </c>
      <c r="M128" s="88">
        <v>46449.33</v>
      </c>
      <c r="N128" s="88">
        <v>46449.33</v>
      </c>
      <c r="O128" s="88">
        <v>46449.33</v>
      </c>
      <c r="P128" s="88">
        <v>106142.65</v>
      </c>
      <c r="Q128" s="88"/>
      <c r="R128" s="88">
        <f t="shared" si="4"/>
        <v>586105.00000000012</v>
      </c>
    </row>
    <row r="129" spans="1:20" s="20" customFormat="1" ht="15" x14ac:dyDescent="0.25">
      <c r="A129" s="20" t="str">
        <f t="shared" si="3"/>
        <v>0010-OA2.1.1.9.1.2</v>
      </c>
      <c r="B129" s="330" t="s">
        <v>18</v>
      </c>
      <c r="C129" s="330" t="s">
        <v>226</v>
      </c>
      <c r="D129" s="20" t="s">
        <v>227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15190</v>
      </c>
      <c r="L129" s="88">
        <v>0</v>
      </c>
      <c r="M129" s="88">
        <v>0</v>
      </c>
      <c r="N129" s="88">
        <v>0</v>
      </c>
      <c r="O129" s="88">
        <v>0</v>
      </c>
      <c r="P129" s="88">
        <v>15190</v>
      </c>
      <c r="Q129" s="88"/>
      <c r="R129" s="88">
        <f t="shared" si="4"/>
        <v>30380</v>
      </c>
    </row>
    <row r="130" spans="1:20" s="20" customFormat="1" ht="15" x14ac:dyDescent="0.25">
      <c r="A130" s="20" t="str">
        <f t="shared" si="3"/>
        <v>0010-OA2.1.1.9.1.4</v>
      </c>
      <c r="B130" s="330" t="s">
        <v>18</v>
      </c>
      <c r="C130" s="330" t="s">
        <v>230</v>
      </c>
      <c r="D130" s="20" t="s">
        <v>231</v>
      </c>
      <c r="E130" s="88">
        <v>0</v>
      </c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13200</v>
      </c>
      <c r="L130" s="88">
        <v>0</v>
      </c>
      <c r="M130" s="88">
        <v>0</v>
      </c>
      <c r="N130" s="88">
        <v>0</v>
      </c>
      <c r="O130" s="88">
        <v>0</v>
      </c>
      <c r="P130" s="88">
        <v>13200</v>
      </c>
      <c r="Q130" s="88"/>
      <c r="R130" s="88">
        <f t="shared" si="4"/>
        <v>26400</v>
      </c>
    </row>
    <row r="131" spans="1:20" s="20" customFormat="1" ht="15" x14ac:dyDescent="0.25">
      <c r="A131" s="20" t="str">
        <f t="shared" si="3"/>
        <v>0010-OA2.1.1.9.3.14</v>
      </c>
      <c r="B131" s="330" t="s">
        <v>18</v>
      </c>
      <c r="C131" s="330" t="s">
        <v>238</v>
      </c>
      <c r="D131" s="20" t="s">
        <v>239</v>
      </c>
      <c r="E131" s="88">
        <v>49000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f>0+T131</f>
        <v>6200</v>
      </c>
      <c r="Q131" s="90">
        <v>0</v>
      </c>
      <c r="R131" s="88">
        <f t="shared" si="4"/>
        <v>55200</v>
      </c>
      <c r="T131" s="90">
        <v>6200</v>
      </c>
    </row>
    <row r="132" spans="1:20" s="20" customFormat="1" ht="15" x14ac:dyDescent="0.25">
      <c r="A132" s="20" t="str">
        <f t="shared" si="3"/>
        <v>0010-OA2.1.3.1.1.12</v>
      </c>
      <c r="B132" s="330" t="s">
        <v>18</v>
      </c>
      <c r="C132" s="330" t="s">
        <v>270</v>
      </c>
      <c r="D132" s="20" t="s">
        <v>271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11395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/>
      <c r="R132" s="88">
        <f t="shared" si="4"/>
        <v>11395</v>
      </c>
    </row>
    <row r="133" spans="1:20" s="20" customFormat="1" ht="15" x14ac:dyDescent="0.25">
      <c r="A133" s="20" t="str">
        <f t="shared" si="3"/>
        <v>0010-OA2.1.3.1.1.13</v>
      </c>
      <c r="B133" s="330" t="s">
        <v>18</v>
      </c>
      <c r="C133" s="330" t="s">
        <v>272</v>
      </c>
      <c r="D133" s="20" t="s">
        <v>273</v>
      </c>
      <c r="E133" s="88">
        <v>1357.88</v>
      </c>
      <c r="F133" s="88">
        <v>1357.88</v>
      </c>
      <c r="G133" s="88">
        <v>1041.03</v>
      </c>
      <c r="H133" s="88">
        <v>1367.07</v>
      </c>
      <c r="I133" s="88">
        <v>1711.49</v>
      </c>
      <c r="J133" s="88">
        <v>1367.07</v>
      </c>
      <c r="K133" s="88">
        <v>1367.07</v>
      </c>
      <c r="L133" s="88">
        <v>1367.07</v>
      </c>
      <c r="M133" s="88">
        <v>1367.07</v>
      </c>
      <c r="N133" s="88">
        <v>1367.07</v>
      </c>
      <c r="O133" s="88">
        <v>1367.07</v>
      </c>
      <c r="P133" s="88">
        <v>1367.23</v>
      </c>
      <c r="Q133" s="88"/>
      <c r="R133" s="88">
        <f t="shared" si="4"/>
        <v>16405</v>
      </c>
    </row>
    <row r="134" spans="1:20" s="20" customFormat="1" ht="15" x14ac:dyDescent="0.25">
      <c r="A134" s="20" t="str">
        <f t="shared" si="3"/>
        <v>0010-OA2.1.3.1.1.15</v>
      </c>
      <c r="B134" s="330" t="s">
        <v>18</v>
      </c>
      <c r="C134" s="330" t="s">
        <v>276</v>
      </c>
      <c r="D134" s="20" t="s">
        <v>277</v>
      </c>
      <c r="E134" s="88">
        <v>8233.8400000000038</v>
      </c>
      <c r="F134" s="88">
        <v>7800.4800000000041</v>
      </c>
      <c r="G134" s="88">
        <v>7676.0500000000038</v>
      </c>
      <c r="H134" s="88">
        <v>9068.1600000000035</v>
      </c>
      <c r="I134" s="88">
        <v>11838.250000000004</v>
      </c>
      <c r="J134" s="88">
        <v>8859.5800000000036</v>
      </c>
      <c r="K134" s="88">
        <v>8859.5800000000036</v>
      </c>
      <c r="L134" s="88">
        <v>8859.5800000000036</v>
      </c>
      <c r="M134" s="88">
        <v>8859.5800000000036</v>
      </c>
      <c r="N134" s="88">
        <v>8859.5800000000036</v>
      </c>
      <c r="O134" s="88">
        <v>8859.5800000000036</v>
      </c>
      <c r="P134" s="88">
        <v>8860.7400000000034</v>
      </c>
      <c r="Q134" s="88"/>
      <c r="R134" s="88">
        <f t="shared" si="4"/>
        <v>106635.00000000003</v>
      </c>
    </row>
    <row r="135" spans="1:20" s="20" customFormat="1" ht="15" x14ac:dyDescent="0.25">
      <c r="A135" s="20" t="str">
        <f t="shared" ref="A135:A198" si="5">+CONCATENATE(B135,C135)</f>
        <v>0010-OA2.3.1.1.1.1</v>
      </c>
      <c r="B135" s="330" t="s">
        <v>18</v>
      </c>
      <c r="C135" s="330" t="s">
        <v>394</v>
      </c>
      <c r="D135" s="20" t="s">
        <v>395</v>
      </c>
      <c r="E135" s="88">
        <v>0</v>
      </c>
      <c r="F135" s="88">
        <v>0</v>
      </c>
      <c r="G135" s="88">
        <v>0</v>
      </c>
      <c r="H135" s="88">
        <v>1500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1000</v>
      </c>
      <c r="O135" s="88">
        <v>0</v>
      </c>
      <c r="P135" s="88">
        <v>0</v>
      </c>
      <c r="Q135" s="88"/>
      <c r="R135" s="88">
        <f t="shared" ref="R135:R198" si="6">+SUM(E135:Q135)</f>
        <v>2500</v>
      </c>
    </row>
    <row r="136" spans="1:20" s="20" customFormat="1" ht="15" x14ac:dyDescent="0.25">
      <c r="A136" s="20" t="str">
        <f t="shared" si="5"/>
        <v>0010-OA2.3.1.11.1.5</v>
      </c>
      <c r="B136" s="330" t="s">
        <v>18</v>
      </c>
      <c r="C136" s="330" t="s">
        <v>429</v>
      </c>
      <c r="D136" s="20" t="s">
        <v>430</v>
      </c>
      <c r="E136" s="88">
        <v>200</v>
      </c>
      <c r="F136" s="88">
        <v>0</v>
      </c>
      <c r="G136" s="88">
        <v>0</v>
      </c>
      <c r="H136" s="88">
        <v>0</v>
      </c>
      <c r="I136" s="88"/>
      <c r="J136" s="88"/>
      <c r="K136" s="88">
        <v>200</v>
      </c>
      <c r="L136" s="88">
        <v>200</v>
      </c>
      <c r="M136" s="88">
        <v>200</v>
      </c>
      <c r="N136" s="88">
        <v>200</v>
      </c>
      <c r="O136" s="88">
        <v>200</v>
      </c>
      <c r="P136" s="88">
        <v>200</v>
      </c>
      <c r="Q136" s="88"/>
      <c r="R136" s="88">
        <f t="shared" si="6"/>
        <v>1400</v>
      </c>
    </row>
    <row r="137" spans="1:20" s="20" customFormat="1" ht="15" x14ac:dyDescent="0.25">
      <c r="A137" s="20" t="str">
        <f t="shared" si="5"/>
        <v>0010-OA2.3.1.2.1.1</v>
      </c>
      <c r="B137" s="330" t="s">
        <v>18</v>
      </c>
      <c r="C137" s="330" t="s">
        <v>433</v>
      </c>
      <c r="D137" s="20" t="s">
        <v>434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5000</v>
      </c>
      <c r="M137" s="88">
        <v>0</v>
      </c>
      <c r="N137" s="88">
        <v>0</v>
      </c>
      <c r="O137" s="88">
        <v>0</v>
      </c>
      <c r="P137" s="88">
        <v>0</v>
      </c>
      <c r="Q137" s="88"/>
      <c r="R137" s="88">
        <f t="shared" si="6"/>
        <v>5000</v>
      </c>
    </row>
    <row r="138" spans="1:20" s="20" customFormat="1" ht="15" x14ac:dyDescent="0.25">
      <c r="A138" s="20" t="str">
        <f t="shared" si="5"/>
        <v>0010-OA2.3.1.3.1.1</v>
      </c>
      <c r="B138" s="330" t="s">
        <v>18</v>
      </c>
      <c r="C138" s="330" t="s">
        <v>444</v>
      </c>
      <c r="D138" s="20" t="s">
        <v>445</v>
      </c>
      <c r="E138" s="88">
        <v>0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2097.66</v>
      </c>
      <c r="L138" s="88">
        <v>2097.66</v>
      </c>
      <c r="M138" s="88">
        <v>2097.66</v>
      </c>
      <c r="N138" s="88">
        <v>2097.66</v>
      </c>
      <c r="O138" s="88">
        <v>2097.66</v>
      </c>
      <c r="P138" s="88">
        <v>4511.7</v>
      </c>
      <c r="Q138" s="88"/>
      <c r="R138" s="88">
        <f t="shared" si="6"/>
        <v>15000</v>
      </c>
    </row>
    <row r="139" spans="1:20" s="20" customFormat="1" ht="15" x14ac:dyDescent="0.25">
      <c r="A139" s="20" t="str">
        <f t="shared" si="5"/>
        <v>0010-OA2.3.1.5.1.2</v>
      </c>
      <c r="B139" s="330" t="s">
        <v>18</v>
      </c>
      <c r="C139" s="330" t="s">
        <v>464</v>
      </c>
      <c r="D139" s="20" t="s">
        <v>465</v>
      </c>
      <c r="E139" s="88">
        <v>150</v>
      </c>
      <c r="F139" s="88">
        <v>0</v>
      </c>
      <c r="G139" s="88">
        <v>3440</v>
      </c>
      <c r="H139" s="88">
        <v>150</v>
      </c>
      <c r="I139" s="88">
        <v>150</v>
      </c>
      <c r="J139" s="88">
        <v>150</v>
      </c>
      <c r="K139" s="88">
        <v>28296</v>
      </c>
      <c r="L139" s="88">
        <v>150</v>
      </c>
      <c r="M139" s="88">
        <v>150</v>
      </c>
      <c r="N139" s="88">
        <v>150</v>
      </c>
      <c r="O139" s="88">
        <v>150</v>
      </c>
      <c r="P139" s="88">
        <v>250</v>
      </c>
      <c r="Q139" s="88"/>
      <c r="R139" s="88">
        <f t="shared" si="6"/>
        <v>33186</v>
      </c>
    </row>
    <row r="140" spans="1:20" s="20" customFormat="1" ht="15" x14ac:dyDescent="0.25">
      <c r="A140" s="20" t="str">
        <f t="shared" si="5"/>
        <v>0010-OA2.3.1.5.3.1</v>
      </c>
      <c r="B140" s="330" t="s">
        <v>18</v>
      </c>
      <c r="C140" s="330" t="s">
        <v>468</v>
      </c>
      <c r="D140" s="20" t="s">
        <v>469</v>
      </c>
      <c r="E140" s="88">
        <v>0</v>
      </c>
      <c r="F140" s="88">
        <v>1996.67</v>
      </c>
      <c r="G140" s="88">
        <v>0</v>
      </c>
      <c r="H140" s="88">
        <v>0</v>
      </c>
      <c r="I140" s="88">
        <v>0</v>
      </c>
      <c r="J140" s="88">
        <v>0</v>
      </c>
      <c r="K140" s="88">
        <v>18614</v>
      </c>
      <c r="L140" s="88">
        <v>0</v>
      </c>
      <c r="M140" s="88">
        <v>0</v>
      </c>
      <c r="N140" s="88">
        <v>0</v>
      </c>
      <c r="O140" s="88">
        <v>0</v>
      </c>
      <c r="P140" s="88">
        <v>14003.33</v>
      </c>
      <c r="Q140" s="88"/>
      <c r="R140" s="88">
        <f t="shared" si="6"/>
        <v>34614</v>
      </c>
    </row>
    <row r="141" spans="1:20" s="20" customFormat="1" ht="15" x14ac:dyDescent="0.25">
      <c r="A141" s="20" t="str">
        <f t="shared" si="5"/>
        <v>0010-OA2.3.1.5.4.1</v>
      </c>
      <c r="B141" s="330" t="s">
        <v>18</v>
      </c>
      <c r="C141" s="330" t="s">
        <v>472</v>
      </c>
      <c r="D141" s="20" t="s">
        <v>473</v>
      </c>
      <c r="E141" s="88">
        <v>150</v>
      </c>
      <c r="F141" s="88">
        <v>0</v>
      </c>
      <c r="G141" s="88">
        <v>0</v>
      </c>
      <c r="H141" s="88">
        <v>100</v>
      </c>
      <c r="I141" s="88">
        <v>100</v>
      </c>
      <c r="J141" s="88">
        <v>100</v>
      </c>
      <c r="K141" s="88">
        <v>5100</v>
      </c>
      <c r="L141" s="88">
        <v>100</v>
      </c>
      <c r="M141" s="88">
        <v>100</v>
      </c>
      <c r="N141" s="88">
        <v>100</v>
      </c>
      <c r="O141" s="88">
        <v>5100</v>
      </c>
      <c r="P141" s="88">
        <v>250</v>
      </c>
      <c r="Q141" s="88"/>
      <c r="R141" s="88">
        <f t="shared" si="6"/>
        <v>11200</v>
      </c>
    </row>
    <row r="142" spans="1:20" s="20" customFormat="1" ht="15" x14ac:dyDescent="0.25">
      <c r="A142" s="20" t="str">
        <f t="shared" si="5"/>
        <v>0010-OA2.3.1.6.1.1</v>
      </c>
      <c r="B142" s="330" t="s">
        <v>18</v>
      </c>
      <c r="C142" s="330" t="s">
        <v>476</v>
      </c>
      <c r="D142" s="20" t="s">
        <v>477</v>
      </c>
      <c r="E142" s="88">
        <v>0</v>
      </c>
      <c r="F142" s="88">
        <v>0</v>
      </c>
      <c r="G142" s="88">
        <v>0</v>
      </c>
      <c r="H142" s="88">
        <v>1000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/>
      <c r="R142" s="88">
        <f t="shared" si="6"/>
        <v>1000</v>
      </c>
    </row>
    <row r="143" spans="1:20" s="20" customFormat="1" ht="15" x14ac:dyDescent="0.25">
      <c r="A143" s="20" t="str">
        <f t="shared" si="5"/>
        <v>0010-OA2.3.1.6.1.4</v>
      </c>
      <c r="B143" s="330" t="s">
        <v>18</v>
      </c>
      <c r="C143" s="330" t="s">
        <v>485</v>
      </c>
      <c r="D143" s="20" t="s">
        <v>486</v>
      </c>
      <c r="E143" s="88">
        <v>0</v>
      </c>
      <c r="F143" s="88"/>
      <c r="G143" s="88"/>
      <c r="H143" s="88">
        <v>2000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>
        <f t="shared" si="6"/>
        <v>2000</v>
      </c>
    </row>
    <row r="144" spans="1:20" s="20" customFormat="1" ht="15" x14ac:dyDescent="0.25">
      <c r="A144" s="20" t="str">
        <f t="shared" si="5"/>
        <v>0010-OA2.3.1.7.1.1</v>
      </c>
      <c r="B144" s="330" t="s">
        <v>18</v>
      </c>
      <c r="C144" s="330" t="s">
        <v>489</v>
      </c>
      <c r="D144" s="20" t="s">
        <v>490</v>
      </c>
      <c r="E144" s="88">
        <v>0</v>
      </c>
      <c r="F144" s="88">
        <v>0</v>
      </c>
      <c r="G144" s="88">
        <v>500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/>
      <c r="R144" s="88">
        <f t="shared" si="6"/>
        <v>500</v>
      </c>
    </row>
    <row r="145" spans="1:18" s="20" customFormat="1" ht="15" x14ac:dyDescent="0.25">
      <c r="A145" s="20" t="str">
        <f t="shared" si="5"/>
        <v>0010-OA2.3.1.8.1.2</v>
      </c>
      <c r="B145" s="330" t="s">
        <v>18</v>
      </c>
      <c r="C145" s="330" t="s">
        <v>499</v>
      </c>
      <c r="D145" s="20" t="s">
        <v>500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1386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/>
      <c r="R145" s="88">
        <f t="shared" si="6"/>
        <v>1386</v>
      </c>
    </row>
    <row r="146" spans="1:18" s="20" customFormat="1" ht="15" x14ac:dyDescent="0.25">
      <c r="A146" s="20" t="str">
        <f t="shared" si="5"/>
        <v>0010-OA2.3.1.8.2.1</v>
      </c>
      <c r="B146" s="330" t="s">
        <v>18</v>
      </c>
      <c r="C146" s="330" t="s">
        <v>503</v>
      </c>
      <c r="D146" s="20" t="s">
        <v>504</v>
      </c>
      <c r="E146" s="88">
        <v>0</v>
      </c>
      <c r="F146" s="88">
        <v>0</v>
      </c>
      <c r="G146" s="88">
        <v>0</v>
      </c>
      <c r="H146" s="88">
        <v>1000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/>
      <c r="R146" s="88">
        <f t="shared" si="6"/>
        <v>1000</v>
      </c>
    </row>
    <row r="147" spans="1:18" s="20" customFormat="1" ht="15" x14ac:dyDescent="0.25">
      <c r="A147" s="20" t="str">
        <f t="shared" si="5"/>
        <v>0010-OA2.3.1.99.1.99</v>
      </c>
      <c r="B147" s="330" t="s">
        <v>18</v>
      </c>
      <c r="C147" s="330" t="s">
        <v>527</v>
      </c>
      <c r="D147" s="20" t="s">
        <v>528</v>
      </c>
      <c r="E147" s="88">
        <v>200</v>
      </c>
      <c r="F147" s="88">
        <v>0</v>
      </c>
      <c r="G147" s="88">
        <v>0</v>
      </c>
      <c r="H147" s="88">
        <v>0</v>
      </c>
      <c r="I147" s="88">
        <v>100</v>
      </c>
      <c r="J147" s="88">
        <v>100</v>
      </c>
      <c r="K147" s="88">
        <v>100</v>
      </c>
      <c r="L147" s="88">
        <v>100</v>
      </c>
      <c r="M147" s="88">
        <v>100</v>
      </c>
      <c r="N147" s="88">
        <v>100</v>
      </c>
      <c r="O147" s="88">
        <v>100</v>
      </c>
      <c r="P147" s="88">
        <v>100</v>
      </c>
      <c r="Q147" s="88"/>
      <c r="R147" s="88">
        <f t="shared" si="6"/>
        <v>1000</v>
      </c>
    </row>
    <row r="148" spans="1:18" s="20" customFormat="1" ht="15" x14ac:dyDescent="0.25">
      <c r="A148" s="20" t="str">
        <f t="shared" si="5"/>
        <v>0010-OA2.3.2.1.2.99</v>
      </c>
      <c r="B148" s="330" t="s">
        <v>18</v>
      </c>
      <c r="C148" s="330" t="s">
        <v>547</v>
      </c>
      <c r="D148" s="20" t="s">
        <v>548</v>
      </c>
      <c r="E148" s="88">
        <v>700</v>
      </c>
      <c r="F148" s="88">
        <v>0</v>
      </c>
      <c r="G148" s="88">
        <v>977.5</v>
      </c>
      <c r="H148" s="88">
        <v>500</v>
      </c>
      <c r="I148" s="88">
        <v>500</v>
      </c>
      <c r="J148" s="88">
        <v>500</v>
      </c>
      <c r="K148" s="88">
        <v>500</v>
      </c>
      <c r="L148" s="88">
        <v>500</v>
      </c>
      <c r="M148" s="88">
        <v>500</v>
      </c>
      <c r="N148" s="88">
        <v>500</v>
      </c>
      <c r="O148" s="88">
        <v>500</v>
      </c>
      <c r="P148" s="88">
        <v>4322.5</v>
      </c>
      <c r="Q148" s="88"/>
      <c r="R148" s="88">
        <f t="shared" si="6"/>
        <v>10000</v>
      </c>
    </row>
    <row r="149" spans="1:18" s="20" customFormat="1" ht="15" x14ac:dyDescent="0.25">
      <c r="A149" s="20" t="str">
        <f t="shared" si="5"/>
        <v>0010-OA2.3.2.2.1.1</v>
      </c>
      <c r="B149" s="330" t="s">
        <v>18</v>
      </c>
      <c r="C149" s="330" t="s">
        <v>554</v>
      </c>
      <c r="D149" s="20" t="s">
        <v>555</v>
      </c>
      <c r="E149" s="88">
        <v>0</v>
      </c>
      <c r="F149" s="88">
        <v>26996.17</v>
      </c>
      <c r="G149" s="88">
        <v>21420.32</v>
      </c>
      <c r="H149" s="88">
        <v>24208.25</v>
      </c>
      <c r="I149" s="88">
        <v>24208.25</v>
      </c>
      <c r="J149" s="88">
        <v>9167.01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/>
      <c r="R149" s="88">
        <f t="shared" si="6"/>
        <v>105999.99999999999</v>
      </c>
    </row>
    <row r="150" spans="1:18" s="20" customFormat="1" ht="15" x14ac:dyDescent="0.25">
      <c r="A150" s="20" t="str">
        <f t="shared" si="5"/>
        <v>0010-OA2.3.2.2.1.2</v>
      </c>
      <c r="B150" s="330" t="s">
        <v>18</v>
      </c>
      <c r="C150" s="330" t="s">
        <v>559</v>
      </c>
      <c r="D150" s="20" t="s">
        <v>560</v>
      </c>
      <c r="E150" s="88">
        <v>0</v>
      </c>
      <c r="F150" s="88">
        <v>2884.2</v>
      </c>
      <c r="G150" s="88">
        <v>7.4</v>
      </c>
      <c r="H150" s="88">
        <v>2884.2</v>
      </c>
      <c r="I150" s="88">
        <v>1480</v>
      </c>
      <c r="J150" s="88">
        <v>1480</v>
      </c>
      <c r="K150" s="88">
        <v>1480</v>
      </c>
      <c r="L150" s="88">
        <v>1480</v>
      </c>
      <c r="M150" s="88">
        <v>1480</v>
      </c>
      <c r="N150" s="88">
        <v>1480</v>
      </c>
      <c r="O150" s="88">
        <v>344.2</v>
      </c>
      <c r="P150" s="88">
        <v>0</v>
      </c>
      <c r="Q150" s="88"/>
      <c r="R150" s="88">
        <f t="shared" si="6"/>
        <v>15000</v>
      </c>
    </row>
    <row r="151" spans="1:18" s="20" customFormat="1" ht="15" x14ac:dyDescent="0.25">
      <c r="A151" s="20" t="str">
        <f t="shared" si="5"/>
        <v>0010-OA2.3.2.2.3.99</v>
      </c>
      <c r="B151" s="330" t="s">
        <v>18</v>
      </c>
      <c r="C151" s="330" t="s">
        <v>572</v>
      </c>
      <c r="D151" s="20" t="s">
        <v>573</v>
      </c>
      <c r="E151" s="88">
        <v>0</v>
      </c>
      <c r="F151" s="88">
        <v>700</v>
      </c>
      <c r="G151" s="88">
        <v>1400</v>
      </c>
      <c r="H151" s="88">
        <v>700</v>
      </c>
      <c r="I151" s="88">
        <v>700</v>
      </c>
      <c r="J151" s="88">
        <v>877</v>
      </c>
      <c r="K151" s="88">
        <v>877</v>
      </c>
      <c r="L151" s="88">
        <v>877</v>
      </c>
      <c r="M151" s="88">
        <v>877</v>
      </c>
      <c r="N151" s="88">
        <v>877</v>
      </c>
      <c r="O151" s="88">
        <v>877</v>
      </c>
      <c r="P151" s="88">
        <v>878</v>
      </c>
      <c r="Q151" s="88"/>
      <c r="R151" s="88">
        <f t="shared" si="6"/>
        <v>9640</v>
      </c>
    </row>
    <row r="152" spans="1:18" s="20" customFormat="1" ht="15" x14ac:dyDescent="0.25">
      <c r="A152" s="20" t="str">
        <f t="shared" si="5"/>
        <v>0010-OA2.3.2.2.5.1</v>
      </c>
      <c r="B152" s="330" t="s">
        <v>18</v>
      </c>
      <c r="C152" s="330" t="s">
        <v>579</v>
      </c>
      <c r="D152" s="20" t="s">
        <v>580</v>
      </c>
      <c r="E152" s="88">
        <v>9930.2900000000009</v>
      </c>
      <c r="F152" s="88">
        <v>4611.25</v>
      </c>
      <c r="G152" s="88">
        <v>7206.42</v>
      </c>
      <c r="H152" s="88">
        <v>9930.2900000000009</v>
      </c>
      <c r="I152" s="88">
        <v>9930.2900000000009</v>
      </c>
      <c r="J152" s="88">
        <v>9930.2900000000009</v>
      </c>
      <c r="K152" s="88">
        <v>22722.29</v>
      </c>
      <c r="L152" s="88">
        <v>22722.29</v>
      </c>
      <c r="M152" s="88">
        <v>16392.59</v>
      </c>
      <c r="N152" s="88">
        <v>12792</v>
      </c>
      <c r="O152" s="88">
        <v>12792</v>
      </c>
      <c r="P152" s="88">
        <v>12792</v>
      </c>
      <c r="Q152" s="88"/>
      <c r="R152" s="88">
        <f t="shared" si="6"/>
        <v>151752</v>
      </c>
    </row>
    <row r="153" spans="1:18" s="20" customFormat="1" ht="15" x14ac:dyDescent="0.25">
      <c r="A153" s="20" t="str">
        <f t="shared" si="5"/>
        <v>0010-OA2.3.2.3.1.1</v>
      </c>
      <c r="B153" s="330" t="s">
        <v>18</v>
      </c>
      <c r="C153" s="330" t="s">
        <v>581</v>
      </c>
      <c r="D153" s="20" t="s">
        <v>582</v>
      </c>
      <c r="E153" s="88">
        <v>0</v>
      </c>
      <c r="F153" s="88">
        <v>44695.68</v>
      </c>
      <c r="G153" s="88">
        <v>33546.959999999999</v>
      </c>
      <c r="H153" s="88">
        <v>67567.320000000007</v>
      </c>
      <c r="I153" s="88">
        <v>23225.63</v>
      </c>
      <c r="J153" s="88">
        <v>23225.63</v>
      </c>
      <c r="K153" s="88">
        <v>23225.63</v>
      </c>
      <c r="L153" s="88">
        <v>33776.630000000005</v>
      </c>
      <c r="M153" s="88">
        <v>23225.63</v>
      </c>
      <c r="N153" s="88">
        <v>23225.63</v>
      </c>
      <c r="O153" s="88">
        <v>23225.63</v>
      </c>
      <c r="P153" s="88">
        <v>23225.63</v>
      </c>
      <c r="Q153" s="88"/>
      <c r="R153" s="88">
        <f t="shared" si="6"/>
        <v>342166.00000000006</v>
      </c>
    </row>
    <row r="154" spans="1:18" s="20" customFormat="1" ht="15" x14ac:dyDescent="0.25">
      <c r="A154" s="20" t="str">
        <f t="shared" si="5"/>
        <v>0010-OA2.3.2.3.1.2</v>
      </c>
      <c r="B154" s="330" t="s">
        <v>18</v>
      </c>
      <c r="C154" s="330" t="s">
        <v>586</v>
      </c>
      <c r="D154" s="20" t="s">
        <v>587</v>
      </c>
      <c r="E154" s="88">
        <v>0</v>
      </c>
      <c r="F154" s="88">
        <v>0</v>
      </c>
      <c r="G154" s="88">
        <v>41665.839999999997</v>
      </c>
      <c r="H154" s="88">
        <v>20832.919999999998</v>
      </c>
      <c r="I154" s="88">
        <v>20832.919999999998</v>
      </c>
      <c r="J154" s="88">
        <v>33245.06</v>
      </c>
      <c r="K154" s="88">
        <v>33245.06</v>
      </c>
      <c r="L154" s="88">
        <v>33245.06</v>
      </c>
      <c r="M154" s="88">
        <v>33245.06</v>
      </c>
      <c r="N154" s="88">
        <v>33245.06</v>
      </c>
      <c r="O154" s="88">
        <v>33245.06</v>
      </c>
      <c r="P154" s="88">
        <v>75193.960000000006</v>
      </c>
      <c r="Q154" s="88"/>
      <c r="R154" s="88">
        <f t="shared" si="6"/>
        <v>357996</v>
      </c>
    </row>
    <row r="155" spans="1:18" s="20" customFormat="1" ht="15" x14ac:dyDescent="0.25">
      <c r="A155" s="20" t="str">
        <f t="shared" si="5"/>
        <v>0010-OA2.3.2.4.2.1</v>
      </c>
      <c r="B155" s="330" t="s">
        <v>18</v>
      </c>
      <c r="C155" s="330" t="s">
        <v>588</v>
      </c>
      <c r="D155" s="20" t="s">
        <v>589</v>
      </c>
      <c r="E155" s="88">
        <v>0</v>
      </c>
      <c r="F155" s="88">
        <v>0</v>
      </c>
      <c r="G155" s="88">
        <v>0</v>
      </c>
      <c r="H155" s="88">
        <v>28084</v>
      </c>
      <c r="I155" s="88">
        <v>0</v>
      </c>
      <c r="J155" s="88">
        <v>0</v>
      </c>
      <c r="K155" s="88">
        <v>121220</v>
      </c>
      <c r="L155" s="88">
        <v>0</v>
      </c>
      <c r="M155" s="88">
        <v>0</v>
      </c>
      <c r="N155" s="88">
        <v>0</v>
      </c>
      <c r="O155" s="88">
        <v>0</v>
      </c>
      <c r="P155" s="88">
        <v>0</v>
      </c>
      <c r="Q155" s="88"/>
      <c r="R155" s="88">
        <f t="shared" si="6"/>
        <v>149304</v>
      </c>
    </row>
    <row r="156" spans="1:18" s="20" customFormat="1" ht="15" x14ac:dyDescent="0.25">
      <c r="A156" s="20" t="str">
        <f t="shared" si="5"/>
        <v>0010-OA2.3.2.4.5.1</v>
      </c>
      <c r="B156" s="330" t="s">
        <v>18</v>
      </c>
      <c r="C156" s="330" t="s">
        <v>605</v>
      </c>
      <c r="D156" s="20" t="s">
        <v>606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23169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  <c r="Q156" s="88"/>
      <c r="R156" s="88">
        <f t="shared" si="6"/>
        <v>23169</v>
      </c>
    </row>
    <row r="157" spans="1:18" s="20" customFormat="1" ht="15" x14ac:dyDescent="0.25">
      <c r="A157" s="20" t="str">
        <f t="shared" si="5"/>
        <v>0010-OA2.3.2.4.6.1</v>
      </c>
      <c r="B157" s="330" t="s">
        <v>18</v>
      </c>
      <c r="C157" s="330" t="s">
        <v>607</v>
      </c>
      <c r="D157" s="20" t="s">
        <v>608</v>
      </c>
      <c r="E157" s="88">
        <v>0</v>
      </c>
      <c r="F157" s="88">
        <v>0</v>
      </c>
      <c r="G157" s="88">
        <v>0</v>
      </c>
      <c r="H157" s="88">
        <v>0</v>
      </c>
      <c r="I157" s="88">
        <v>0</v>
      </c>
      <c r="J157" s="88">
        <v>0</v>
      </c>
      <c r="K157" s="88">
        <v>10000</v>
      </c>
      <c r="L157" s="88">
        <v>0</v>
      </c>
      <c r="M157" s="88">
        <v>0</v>
      </c>
      <c r="N157" s="88">
        <v>0</v>
      </c>
      <c r="O157" s="88">
        <v>5000</v>
      </c>
      <c r="P157" s="88">
        <v>0</v>
      </c>
      <c r="Q157" s="88"/>
      <c r="R157" s="88">
        <f t="shared" si="6"/>
        <v>15000</v>
      </c>
    </row>
    <row r="158" spans="1:18" s="20" customFormat="1" ht="15" x14ac:dyDescent="0.25">
      <c r="A158" s="20" t="str">
        <f t="shared" si="5"/>
        <v>0010-OA2.3.2.4.7.1</v>
      </c>
      <c r="B158" s="330" t="s">
        <v>18</v>
      </c>
      <c r="C158" s="330" t="s">
        <v>609</v>
      </c>
      <c r="D158" s="20" t="s">
        <v>610</v>
      </c>
      <c r="E158" s="88">
        <v>0</v>
      </c>
      <c r="F158" s="88">
        <v>332</v>
      </c>
      <c r="G158" s="88">
        <v>0</v>
      </c>
      <c r="H158" s="88">
        <v>0</v>
      </c>
      <c r="I158" s="88">
        <v>18000</v>
      </c>
      <c r="J158" s="88">
        <v>800</v>
      </c>
      <c r="K158" s="88">
        <v>15581</v>
      </c>
      <c r="L158" s="88">
        <v>0</v>
      </c>
      <c r="M158" s="88">
        <v>0</v>
      </c>
      <c r="N158" s="88">
        <v>4000</v>
      </c>
      <c r="O158" s="88">
        <v>25405</v>
      </c>
      <c r="P158" s="88">
        <v>0</v>
      </c>
      <c r="Q158" s="88"/>
      <c r="R158" s="88">
        <f t="shared" si="6"/>
        <v>64118</v>
      </c>
    </row>
    <row r="159" spans="1:18" s="20" customFormat="1" ht="15" x14ac:dyDescent="0.25">
      <c r="A159" s="20" t="str">
        <f t="shared" si="5"/>
        <v>0010-OA2.3.2.5.1.1</v>
      </c>
      <c r="B159" s="330" t="s">
        <v>18</v>
      </c>
      <c r="C159" s="330" t="s">
        <v>613</v>
      </c>
      <c r="D159" s="20" t="s">
        <v>614</v>
      </c>
      <c r="E159" s="88">
        <v>0</v>
      </c>
      <c r="F159" s="88">
        <v>0</v>
      </c>
      <c r="G159" s="88">
        <v>0</v>
      </c>
      <c r="H159" s="88">
        <v>0</v>
      </c>
      <c r="I159" s="88">
        <v>38090.625</v>
      </c>
      <c r="J159" s="88">
        <v>38090.625</v>
      </c>
      <c r="K159" s="88">
        <v>38090.625</v>
      </c>
      <c r="L159" s="88">
        <v>38090.625</v>
      </c>
      <c r="M159" s="88">
        <v>38090.625</v>
      </c>
      <c r="N159" s="88">
        <v>38090.625</v>
      </c>
      <c r="O159" s="88">
        <v>38090.625</v>
      </c>
      <c r="P159" s="88">
        <v>38090.625</v>
      </c>
      <c r="Q159" s="88"/>
      <c r="R159" s="88">
        <f t="shared" si="6"/>
        <v>304725</v>
      </c>
    </row>
    <row r="160" spans="1:18" s="20" customFormat="1" ht="15" x14ac:dyDescent="0.25">
      <c r="A160" s="20" t="str">
        <f t="shared" si="5"/>
        <v>0010-OA2.3.2.5.1.4</v>
      </c>
      <c r="B160" s="330" t="s">
        <v>18</v>
      </c>
      <c r="C160" s="330" t="s">
        <v>622</v>
      </c>
      <c r="D160" s="20" t="s">
        <v>623</v>
      </c>
      <c r="E160" s="88">
        <v>0</v>
      </c>
      <c r="F160" s="88">
        <v>3540</v>
      </c>
      <c r="G160" s="88">
        <v>1770</v>
      </c>
      <c r="H160" s="88">
        <v>1770</v>
      </c>
      <c r="I160" s="88">
        <v>1770</v>
      </c>
      <c r="J160" s="88">
        <v>1770</v>
      </c>
      <c r="K160" s="88">
        <v>1770</v>
      </c>
      <c r="L160" s="88">
        <v>1770</v>
      </c>
      <c r="M160" s="88">
        <v>1770</v>
      </c>
      <c r="N160" s="88">
        <v>1770</v>
      </c>
      <c r="O160" s="88">
        <v>1770</v>
      </c>
      <c r="P160" s="88">
        <v>1770</v>
      </c>
      <c r="Q160" s="88"/>
      <c r="R160" s="88">
        <f t="shared" si="6"/>
        <v>21240</v>
      </c>
    </row>
    <row r="161" spans="1:18" s="20" customFormat="1" ht="15" x14ac:dyDescent="0.25">
      <c r="A161" s="20" t="str">
        <f t="shared" si="5"/>
        <v>0010-OA2.3.2.5.1.99</v>
      </c>
      <c r="B161" s="330" t="s">
        <v>18</v>
      </c>
      <c r="C161" s="330" t="s">
        <v>624</v>
      </c>
      <c r="D161" s="20" t="s">
        <v>625</v>
      </c>
      <c r="E161" s="88">
        <v>1600</v>
      </c>
      <c r="F161" s="88">
        <v>1600</v>
      </c>
      <c r="G161" s="88">
        <v>0</v>
      </c>
      <c r="H161" s="88">
        <v>3200</v>
      </c>
      <c r="I161" s="88">
        <v>1600</v>
      </c>
      <c r="J161" s="88">
        <v>1600</v>
      </c>
      <c r="K161" s="88">
        <v>1600</v>
      </c>
      <c r="L161" s="88">
        <v>1600</v>
      </c>
      <c r="M161" s="88">
        <v>2000</v>
      </c>
      <c r="N161" s="88">
        <v>2000</v>
      </c>
      <c r="O161" s="88">
        <v>2000</v>
      </c>
      <c r="P161" s="88">
        <v>5040</v>
      </c>
      <c r="Q161" s="88"/>
      <c r="R161" s="88">
        <f t="shared" si="6"/>
        <v>23840</v>
      </c>
    </row>
    <row r="162" spans="1:18" s="20" customFormat="1" ht="15" x14ac:dyDescent="0.25">
      <c r="A162" s="20" t="str">
        <f t="shared" si="5"/>
        <v>0010-OA2.3.2.6.1.2</v>
      </c>
      <c r="B162" s="330" t="s">
        <v>18</v>
      </c>
      <c r="C162" s="330" t="s">
        <v>631</v>
      </c>
      <c r="D162" s="20" t="s">
        <v>632</v>
      </c>
      <c r="E162" s="88">
        <v>200</v>
      </c>
      <c r="F162" s="88">
        <v>0</v>
      </c>
      <c r="G162" s="88">
        <v>295</v>
      </c>
      <c r="H162" s="88">
        <v>333</v>
      </c>
      <c r="I162" s="88">
        <v>333</v>
      </c>
      <c r="J162" s="88">
        <v>333</v>
      </c>
      <c r="K162" s="88">
        <v>333</v>
      </c>
      <c r="L162" s="88">
        <v>333</v>
      </c>
      <c r="M162" s="88">
        <v>333</v>
      </c>
      <c r="N162" s="88">
        <v>333</v>
      </c>
      <c r="O162" s="88">
        <v>333</v>
      </c>
      <c r="P162" s="88">
        <v>341</v>
      </c>
      <c r="Q162" s="88"/>
      <c r="R162" s="88">
        <f t="shared" si="6"/>
        <v>3500</v>
      </c>
    </row>
    <row r="163" spans="1:18" s="20" customFormat="1" ht="15" x14ac:dyDescent="0.25">
      <c r="A163" s="20" t="str">
        <f t="shared" si="5"/>
        <v>0010-OA2.3.2.6.2.1</v>
      </c>
      <c r="B163" s="330" t="s">
        <v>18</v>
      </c>
      <c r="C163" s="330" t="s">
        <v>633</v>
      </c>
      <c r="D163" s="20" t="s">
        <v>634</v>
      </c>
      <c r="E163" s="88">
        <v>200</v>
      </c>
      <c r="F163" s="88">
        <v>3640.3</v>
      </c>
      <c r="G163" s="88">
        <v>994.94</v>
      </c>
      <c r="H163" s="88">
        <v>8907.19</v>
      </c>
      <c r="I163" s="88">
        <v>8907.19</v>
      </c>
      <c r="J163" s="88">
        <v>8907.19</v>
      </c>
      <c r="K163" s="88">
        <v>8907.19</v>
      </c>
      <c r="L163" s="88">
        <v>8907.19</v>
      </c>
      <c r="M163" s="88">
        <v>8907.19</v>
      </c>
      <c r="N163" s="88">
        <v>8907.19</v>
      </c>
      <c r="O163" s="88">
        <v>8907.19</v>
      </c>
      <c r="P163" s="88">
        <v>9907.24</v>
      </c>
      <c r="Q163" s="88"/>
      <c r="R163" s="88">
        <f t="shared" si="6"/>
        <v>86000.000000000015</v>
      </c>
    </row>
    <row r="164" spans="1:18" s="20" customFormat="1" ht="15" x14ac:dyDescent="0.25">
      <c r="A164" s="20" t="str">
        <f t="shared" si="5"/>
        <v>0010-OA2.3.2.6.3.2</v>
      </c>
      <c r="B164" s="330" t="s">
        <v>18</v>
      </c>
      <c r="C164" s="330" t="s">
        <v>641</v>
      </c>
      <c r="D164" s="20" t="s">
        <v>642</v>
      </c>
      <c r="E164" s="88">
        <v>0</v>
      </c>
      <c r="F164" s="88">
        <v>0</v>
      </c>
      <c r="G164" s="88">
        <v>0</v>
      </c>
      <c r="H164" s="88">
        <v>0</v>
      </c>
      <c r="I164" s="88">
        <v>23000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/>
      <c r="R164" s="88">
        <f t="shared" si="6"/>
        <v>23000</v>
      </c>
    </row>
    <row r="165" spans="1:18" s="20" customFormat="1" ht="15" x14ac:dyDescent="0.25">
      <c r="A165" s="20" t="str">
        <f t="shared" si="5"/>
        <v>0010-OA2.3.2.6.3.3</v>
      </c>
      <c r="B165" s="330" t="s">
        <v>18</v>
      </c>
      <c r="C165" s="330" t="s">
        <v>643</v>
      </c>
      <c r="D165" s="20" t="s">
        <v>644</v>
      </c>
      <c r="E165" s="88">
        <v>0</v>
      </c>
      <c r="F165" s="88">
        <v>0</v>
      </c>
      <c r="G165" s="88">
        <v>0</v>
      </c>
      <c r="H165" s="88">
        <v>0</v>
      </c>
      <c r="I165" s="88">
        <v>210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/>
      <c r="R165" s="88">
        <f t="shared" si="6"/>
        <v>210</v>
      </c>
    </row>
    <row r="166" spans="1:18" s="20" customFormat="1" ht="15" x14ac:dyDescent="0.25">
      <c r="A166" s="20" t="str">
        <f t="shared" si="5"/>
        <v>0010-OA2.3.2.6.3.4</v>
      </c>
      <c r="B166" s="330" t="s">
        <v>18</v>
      </c>
      <c r="C166" s="330" t="s">
        <v>645</v>
      </c>
      <c r="D166" s="20" t="s">
        <v>646</v>
      </c>
      <c r="E166" s="88">
        <v>0</v>
      </c>
      <c r="F166" s="88">
        <v>1779.67</v>
      </c>
      <c r="G166" s="88">
        <v>305.02999999999997</v>
      </c>
      <c r="H166" s="88">
        <v>21357.3</v>
      </c>
      <c r="I166" s="88">
        <v>1250</v>
      </c>
      <c r="J166" s="88">
        <v>1250</v>
      </c>
      <c r="K166" s="88">
        <v>1250</v>
      </c>
      <c r="L166" s="88">
        <v>1250</v>
      </c>
      <c r="M166" s="88">
        <v>1250</v>
      </c>
      <c r="N166" s="88">
        <v>1250</v>
      </c>
      <c r="O166" s="88">
        <v>1250</v>
      </c>
      <c r="P166" s="88">
        <v>1250</v>
      </c>
      <c r="Q166" s="88"/>
      <c r="R166" s="88">
        <f t="shared" si="6"/>
        <v>33442</v>
      </c>
    </row>
    <row r="167" spans="1:18" s="20" customFormat="1" ht="15" x14ac:dyDescent="0.25">
      <c r="A167" s="20" t="str">
        <f t="shared" si="5"/>
        <v>0010-OA2.3.2.6.3.99</v>
      </c>
      <c r="B167" s="330" t="s">
        <v>18</v>
      </c>
      <c r="C167" s="330" t="s">
        <v>647</v>
      </c>
      <c r="D167" s="20" t="s">
        <v>648</v>
      </c>
      <c r="E167" s="88">
        <v>0</v>
      </c>
      <c r="F167" s="88">
        <v>0</v>
      </c>
      <c r="G167" s="88">
        <v>0</v>
      </c>
      <c r="H167" s="88">
        <v>0</v>
      </c>
      <c r="I167" s="88">
        <v>27000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/>
      <c r="R167" s="88">
        <f t="shared" si="6"/>
        <v>27000</v>
      </c>
    </row>
    <row r="168" spans="1:18" s="20" customFormat="1" ht="15" x14ac:dyDescent="0.25">
      <c r="A168" s="20" t="str">
        <f t="shared" si="5"/>
        <v>0010-OA2.3.2.7.10.1</v>
      </c>
      <c r="B168" s="330" t="s">
        <v>18</v>
      </c>
      <c r="C168" s="330" t="s">
        <v>667</v>
      </c>
      <c r="D168" s="20" t="s">
        <v>668</v>
      </c>
      <c r="E168" s="88">
        <v>0</v>
      </c>
      <c r="F168" s="88">
        <v>0</v>
      </c>
      <c r="G168" s="88">
        <v>0</v>
      </c>
      <c r="H168" s="88">
        <v>8759.94</v>
      </c>
      <c r="I168" s="88">
        <v>0</v>
      </c>
      <c r="J168" s="88">
        <v>0</v>
      </c>
      <c r="K168" s="88">
        <v>26940.06</v>
      </c>
      <c r="L168" s="88">
        <v>0</v>
      </c>
      <c r="M168" s="88">
        <v>0</v>
      </c>
      <c r="N168" s="88">
        <v>0</v>
      </c>
      <c r="O168" s="88">
        <v>0</v>
      </c>
      <c r="P168" s="88">
        <v>18360</v>
      </c>
      <c r="Q168" s="88"/>
      <c r="R168" s="88">
        <f t="shared" si="6"/>
        <v>54060</v>
      </c>
    </row>
    <row r="169" spans="1:18" s="20" customFormat="1" ht="15" x14ac:dyDescent="0.25">
      <c r="A169" s="20" t="str">
        <f t="shared" si="5"/>
        <v>0010-OA2.3.2.7.10.99</v>
      </c>
      <c r="B169" s="330" t="s">
        <v>18</v>
      </c>
      <c r="C169" s="330" t="s">
        <v>672</v>
      </c>
      <c r="D169" s="20" t="s">
        <v>673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/>
      <c r="R169" s="88">
        <f t="shared" si="6"/>
        <v>0</v>
      </c>
    </row>
    <row r="170" spans="1:18" s="20" customFormat="1" ht="15" x14ac:dyDescent="0.25">
      <c r="A170" s="20" t="str">
        <f t="shared" si="5"/>
        <v>0010-OA2.3.2.7.11.3</v>
      </c>
      <c r="B170" s="330" t="s">
        <v>18</v>
      </c>
      <c r="C170" s="330" t="s">
        <v>678</v>
      </c>
      <c r="D170" s="20" t="s">
        <v>679</v>
      </c>
      <c r="E170" s="88">
        <v>200</v>
      </c>
      <c r="F170" s="88">
        <v>0</v>
      </c>
      <c r="G170" s="88">
        <v>0</v>
      </c>
      <c r="H170" s="88">
        <v>100</v>
      </c>
      <c r="I170" s="88">
        <v>100</v>
      </c>
      <c r="J170" s="88">
        <v>100</v>
      </c>
      <c r="K170" s="88">
        <v>100</v>
      </c>
      <c r="L170" s="88">
        <v>100</v>
      </c>
      <c r="M170" s="88">
        <v>100</v>
      </c>
      <c r="N170" s="88">
        <v>100</v>
      </c>
      <c r="O170" s="88">
        <v>100</v>
      </c>
      <c r="P170" s="88">
        <v>100</v>
      </c>
      <c r="Q170" s="88"/>
      <c r="R170" s="88">
        <f t="shared" si="6"/>
        <v>1100</v>
      </c>
    </row>
    <row r="171" spans="1:18" s="20" customFormat="1" ht="15" x14ac:dyDescent="0.25">
      <c r="A171" s="20" t="str">
        <f t="shared" si="5"/>
        <v>0010-OA2.3.2.7.11.99</v>
      </c>
      <c r="B171" s="330" t="s">
        <v>18</v>
      </c>
      <c r="C171" s="330" t="s">
        <v>688</v>
      </c>
      <c r="D171" s="20" t="s">
        <v>689</v>
      </c>
      <c r="E171" s="88">
        <v>1000</v>
      </c>
      <c r="F171" s="88">
        <v>1800</v>
      </c>
      <c r="G171" s="88">
        <v>842</v>
      </c>
      <c r="H171" s="88">
        <v>0</v>
      </c>
      <c r="I171" s="88">
        <v>1269.75</v>
      </c>
      <c r="J171" s="88">
        <v>1269.75</v>
      </c>
      <c r="K171" s="88">
        <v>3069.75</v>
      </c>
      <c r="L171" s="88">
        <v>22084.75</v>
      </c>
      <c r="M171" s="88">
        <v>1269.75</v>
      </c>
      <c r="N171" s="88">
        <v>1269.75</v>
      </c>
      <c r="O171" s="88">
        <v>1269.75</v>
      </c>
      <c r="P171" s="88">
        <v>1269.75</v>
      </c>
      <c r="Q171" s="88"/>
      <c r="R171" s="88">
        <f t="shared" si="6"/>
        <v>36415</v>
      </c>
    </row>
    <row r="172" spans="1:18" s="20" customFormat="1" ht="15" x14ac:dyDescent="0.25">
      <c r="A172" s="20" t="str">
        <f t="shared" si="5"/>
        <v>0010-OA2.3.2.7.13.98</v>
      </c>
      <c r="B172" s="330" t="s">
        <v>18</v>
      </c>
      <c r="C172" s="330" t="s">
        <v>700</v>
      </c>
      <c r="D172" s="20" t="s">
        <v>701</v>
      </c>
      <c r="E172" s="88">
        <v>0</v>
      </c>
      <c r="F172" s="88">
        <v>0</v>
      </c>
      <c r="G172" s="88">
        <v>0</v>
      </c>
      <c r="H172" s="88">
        <v>29900</v>
      </c>
      <c r="I172" s="88">
        <v>0</v>
      </c>
      <c r="J172" s="88">
        <v>0</v>
      </c>
      <c r="K172" s="88">
        <v>18940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/>
      <c r="R172" s="88">
        <f t="shared" si="6"/>
        <v>48840</v>
      </c>
    </row>
    <row r="173" spans="1:18" s="20" customFormat="1" ht="15" x14ac:dyDescent="0.25">
      <c r="A173" s="20" t="str">
        <f t="shared" si="5"/>
        <v>0010-OA2.3.2.7.14.5</v>
      </c>
      <c r="B173" s="330" t="s">
        <v>18</v>
      </c>
      <c r="C173" s="330" t="s">
        <v>702</v>
      </c>
      <c r="D173" s="20" t="s">
        <v>703</v>
      </c>
      <c r="E173" s="88">
        <v>0</v>
      </c>
      <c r="F173" s="88">
        <v>0</v>
      </c>
      <c r="G173" s="88">
        <v>0</v>
      </c>
      <c r="H173" s="88">
        <v>0</v>
      </c>
      <c r="I173" s="88">
        <v>0</v>
      </c>
      <c r="J173" s="88">
        <v>0</v>
      </c>
      <c r="K173" s="88">
        <v>46000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/>
      <c r="R173" s="88">
        <f t="shared" si="6"/>
        <v>46000</v>
      </c>
    </row>
    <row r="174" spans="1:18" s="20" customFormat="1" ht="15" x14ac:dyDescent="0.25">
      <c r="A174" s="20" t="str">
        <f t="shared" si="5"/>
        <v>0010-OA2.3.2.7.14.98</v>
      </c>
      <c r="B174" s="330" t="s">
        <v>18</v>
      </c>
      <c r="C174" s="330" t="s">
        <v>706</v>
      </c>
      <c r="D174" s="20" t="s">
        <v>707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7000</v>
      </c>
      <c r="K174" s="88">
        <v>0</v>
      </c>
      <c r="L174" s="88">
        <v>0</v>
      </c>
      <c r="M174" s="88">
        <v>0</v>
      </c>
      <c r="N174" s="88">
        <v>8000</v>
      </c>
      <c r="O174" s="88">
        <v>1000</v>
      </c>
      <c r="P174" s="88">
        <v>255</v>
      </c>
      <c r="Q174" s="88"/>
      <c r="R174" s="88">
        <f t="shared" si="6"/>
        <v>16255</v>
      </c>
    </row>
    <row r="175" spans="1:18" s="20" customFormat="1" ht="15" x14ac:dyDescent="0.25">
      <c r="A175" s="20" t="str">
        <f t="shared" si="5"/>
        <v>0010-OA2.3.2.7.3.1</v>
      </c>
      <c r="B175" s="330" t="s">
        <v>18</v>
      </c>
      <c r="C175" s="330" t="s">
        <v>722</v>
      </c>
      <c r="D175" s="20" t="s">
        <v>723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>
        <v>45000</v>
      </c>
      <c r="L175" s="88">
        <v>0</v>
      </c>
      <c r="M175" s="88">
        <v>0</v>
      </c>
      <c r="N175" s="88">
        <v>0</v>
      </c>
      <c r="O175" s="88">
        <v>0</v>
      </c>
      <c r="P175" s="88">
        <v>45000</v>
      </c>
      <c r="Q175" s="88"/>
      <c r="R175" s="88">
        <f t="shared" si="6"/>
        <v>90000</v>
      </c>
    </row>
    <row r="176" spans="1:18" s="20" customFormat="1" ht="15" x14ac:dyDescent="0.25">
      <c r="A176" s="20" t="str">
        <f t="shared" si="5"/>
        <v>0010-OA2.3.2.7.3.2</v>
      </c>
      <c r="B176" s="330" t="s">
        <v>18</v>
      </c>
      <c r="C176" s="330" t="s">
        <v>724</v>
      </c>
      <c r="D176" s="20" t="s">
        <v>725</v>
      </c>
      <c r="E176" s="88">
        <v>0</v>
      </c>
      <c r="F176" s="88"/>
      <c r="G176" s="88"/>
      <c r="H176" s="88">
        <v>0</v>
      </c>
      <c r="I176" s="88"/>
      <c r="J176" s="88"/>
      <c r="K176" s="88">
        <v>14500</v>
      </c>
      <c r="L176" s="88"/>
      <c r="M176" s="88"/>
      <c r="N176" s="88"/>
      <c r="O176" s="88"/>
      <c r="P176" s="88"/>
      <c r="Q176" s="88"/>
      <c r="R176" s="88">
        <f t="shared" si="6"/>
        <v>14500</v>
      </c>
    </row>
    <row r="177" spans="1:18" s="20" customFormat="1" ht="15" x14ac:dyDescent="0.25">
      <c r="A177" s="20" t="str">
        <f t="shared" si="5"/>
        <v>0010-OA2.3.2.7.4.1</v>
      </c>
      <c r="B177" s="330" t="s">
        <v>18</v>
      </c>
      <c r="C177" s="330" t="s">
        <v>726</v>
      </c>
      <c r="D177" s="20" t="s">
        <v>727</v>
      </c>
      <c r="E177" s="88">
        <v>0</v>
      </c>
      <c r="F177" s="88">
        <v>0</v>
      </c>
      <c r="G177" s="88">
        <v>0</v>
      </c>
      <c r="H177" s="88">
        <v>0</v>
      </c>
      <c r="I177" s="88">
        <v>0</v>
      </c>
      <c r="J177" s="88">
        <v>0</v>
      </c>
      <c r="K177" s="88">
        <v>0</v>
      </c>
      <c r="L177" s="88">
        <v>0</v>
      </c>
      <c r="M177" s="88">
        <v>0</v>
      </c>
      <c r="N177" s="88">
        <v>0</v>
      </c>
      <c r="O177" s="88">
        <v>0</v>
      </c>
      <c r="P177" s="88">
        <v>0</v>
      </c>
      <c r="Q177" s="88"/>
      <c r="R177" s="88">
        <f t="shared" si="6"/>
        <v>0</v>
      </c>
    </row>
    <row r="178" spans="1:18" s="20" customFormat="1" ht="15" x14ac:dyDescent="0.25">
      <c r="A178" s="20" t="str">
        <f t="shared" si="5"/>
        <v>0010-OA2.3.2.7.4.99</v>
      </c>
      <c r="B178" s="330" t="s">
        <v>18</v>
      </c>
      <c r="C178" s="330" t="s">
        <v>732</v>
      </c>
      <c r="D178" s="20" t="s">
        <v>733</v>
      </c>
      <c r="E178" s="88">
        <v>0</v>
      </c>
      <c r="F178" s="88">
        <v>0</v>
      </c>
      <c r="G178" s="88">
        <v>0</v>
      </c>
      <c r="H178" s="88">
        <v>14085.5</v>
      </c>
      <c r="I178" s="88">
        <v>0</v>
      </c>
      <c r="J178" s="88">
        <v>0</v>
      </c>
      <c r="K178" s="88">
        <v>0</v>
      </c>
      <c r="L178" s="88">
        <v>0</v>
      </c>
      <c r="M178" s="88">
        <v>0</v>
      </c>
      <c r="N178" s="88">
        <v>14085.5</v>
      </c>
      <c r="O178" s="88">
        <v>0</v>
      </c>
      <c r="P178" s="88">
        <v>0</v>
      </c>
      <c r="Q178" s="88"/>
      <c r="R178" s="88">
        <f t="shared" si="6"/>
        <v>28171</v>
      </c>
    </row>
    <row r="179" spans="1:18" s="20" customFormat="1" ht="15" x14ac:dyDescent="0.25">
      <c r="A179" s="20" t="str">
        <f t="shared" si="5"/>
        <v>0010-OA2.3.2.9.1.1</v>
      </c>
      <c r="B179" s="330" t="s">
        <v>18</v>
      </c>
      <c r="C179" s="330" t="s">
        <v>774</v>
      </c>
      <c r="D179" s="20" t="s">
        <v>775</v>
      </c>
      <c r="E179" s="88">
        <v>45000</v>
      </c>
      <c r="F179" s="88">
        <v>91200</v>
      </c>
      <c r="G179" s="88">
        <v>60200</v>
      </c>
      <c r="H179" s="88">
        <v>59500</v>
      </c>
      <c r="I179" s="88">
        <v>63000</v>
      </c>
      <c r="J179" s="88">
        <v>19500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/>
      <c r="R179" s="88">
        <f t="shared" si="6"/>
        <v>338400</v>
      </c>
    </row>
    <row r="180" spans="1:18" s="20" customFormat="1" ht="15" x14ac:dyDescent="0.25">
      <c r="A180" s="20" t="str">
        <f t="shared" si="5"/>
        <v>0010-OA2.4.1.3.1.1</v>
      </c>
      <c r="B180" s="330" t="s">
        <v>18</v>
      </c>
      <c r="C180" s="330" t="s">
        <v>797</v>
      </c>
      <c r="D180" s="20" t="s">
        <v>798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88315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/>
      <c r="R180" s="88">
        <f t="shared" si="6"/>
        <v>88315</v>
      </c>
    </row>
    <row r="181" spans="1:18" s="20" customFormat="1" ht="15" x14ac:dyDescent="0.25">
      <c r="A181" s="20" t="str">
        <f t="shared" si="5"/>
        <v>0010-OA2.5.4.1.1.1</v>
      </c>
      <c r="B181" s="330" t="s">
        <v>18</v>
      </c>
      <c r="C181" s="330" t="s">
        <v>902</v>
      </c>
      <c r="D181" s="20" t="s">
        <v>2213</v>
      </c>
      <c r="E181" s="88">
        <v>0</v>
      </c>
      <c r="F181" s="88"/>
      <c r="G181" s="88"/>
      <c r="H181" s="88">
        <v>916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8">
        <f t="shared" si="6"/>
        <v>916</v>
      </c>
    </row>
    <row r="182" spans="1:18" s="20" customFormat="1" ht="15" x14ac:dyDescent="0.25">
      <c r="A182" s="20" t="str">
        <f t="shared" si="5"/>
        <v>0010-OA2.5.4.1.2.1</v>
      </c>
      <c r="B182" s="330" t="s">
        <v>18</v>
      </c>
      <c r="C182" s="330" t="s">
        <v>907</v>
      </c>
      <c r="D182" s="20" t="s">
        <v>908</v>
      </c>
      <c r="E182" s="88">
        <v>0</v>
      </c>
      <c r="F182" s="88">
        <v>0</v>
      </c>
      <c r="G182" s="88">
        <v>0</v>
      </c>
      <c r="H182" s="88">
        <v>0</v>
      </c>
      <c r="I182" s="88">
        <v>0</v>
      </c>
      <c r="J182" s="88">
        <v>8284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/>
      <c r="R182" s="88">
        <f t="shared" si="6"/>
        <v>8284</v>
      </c>
    </row>
    <row r="183" spans="1:18" s="20" customFormat="1" ht="15" x14ac:dyDescent="0.25">
      <c r="A183" s="20" t="str">
        <f t="shared" si="5"/>
        <v>0010-OA2.5.4.1.3.1</v>
      </c>
      <c r="B183" s="330" t="s">
        <v>18</v>
      </c>
      <c r="C183" s="330" t="s">
        <v>909</v>
      </c>
      <c r="D183" s="20" t="s">
        <v>910</v>
      </c>
      <c r="E183" s="88">
        <v>0</v>
      </c>
      <c r="F183" s="88">
        <v>59400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/>
      <c r="R183" s="88">
        <f t="shared" si="6"/>
        <v>59400</v>
      </c>
    </row>
    <row r="184" spans="1:18" s="20" customFormat="1" ht="15" x14ac:dyDescent="0.25">
      <c r="A184" s="20" t="str">
        <f t="shared" si="5"/>
        <v>0010-OA2.5.4.3.2.1</v>
      </c>
      <c r="B184" s="330" t="s">
        <v>18</v>
      </c>
      <c r="C184" s="330" t="s">
        <v>923</v>
      </c>
      <c r="D184" s="20" t="s">
        <v>924</v>
      </c>
      <c r="E184" s="88">
        <v>0</v>
      </c>
      <c r="F184" s="88">
        <v>110242.44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4.5599999999999996</v>
      </c>
      <c r="Q184" s="88"/>
      <c r="R184" s="88">
        <f t="shared" si="6"/>
        <v>110247</v>
      </c>
    </row>
    <row r="185" spans="1:18" s="20" customFormat="1" ht="15" x14ac:dyDescent="0.25">
      <c r="A185" s="20" t="str">
        <f t="shared" si="5"/>
        <v>0010-OA2.6.3.2.3.1</v>
      </c>
      <c r="B185" s="331" t="s">
        <v>18</v>
      </c>
      <c r="C185" s="330" t="s">
        <v>1149</v>
      </c>
      <c r="D185" s="20" t="s">
        <v>1150</v>
      </c>
      <c r="E185" s="88">
        <v>0</v>
      </c>
      <c r="F185" s="88">
        <v>0</v>
      </c>
      <c r="G185" s="88">
        <v>0</v>
      </c>
      <c r="H185" s="88">
        <v>0</v>
      </c>
      <c r="I185" s="88">
        <v>5824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/>
      <c r="R185" s="88">
        <f t="shared" si="6"/>
        <v>5824</v>
      </c>
    </row>
    <row r="186" spans="1:18" s="20" customFormat="1" ht="15" x14ac:dyDescent="0.25">
      <c r="A186" s="20" t="str">
        <f t="shared" si="5"/>
        <v>0011-OC2.1.1.13.1.1</v>
      </c>
      <c r="B186" s="330" t="s">
        <v>19</v>
      </c>
      <c r="C186" s="330" t="s">
        <v>115</v>
      </c>
      <c r="D186" s="20" t="s">
        <v>116</v>
      </c>
      <c r="E186" s="88">
        <v>54119.650000000009</v>
      </c>
      <c r="F186" s="88">
        <v>54138.98000000001</v>
      </c>
      <c r="G186" s="88">
        <v>53232.780000000006</v>
      </c>
      <c r="H186" s="88">
        <v>54377.710000000006</v>
      </c>
      <c r="I186" s="88">
        <v>54377.710000000006</v>
      </c>
      <c r="J186" s="88">
        <v>54377.710000000006</v>
      </c>
      <c r="K186" s="88">
        <v>54377.710000000006</v>
      </c>
      <c r="L186" s="88">
        <v>54377.710000000006</v>
      </c>
      <c r="M186" s="88">
        <v>54377.710000000006</v>
      </c>
      <c r="N186" s="88">
        <v>54377.710000000006</v>
      </c>
      <c r="O186" s="88">
        <v>54377.710000000006</v>
      </c>
      <c r="P186" s="88">
        <v>239189.91</v>
      </c>
      <c r="Q186" s="88"/>
      <c r="R186" s="88">
        <f t="shared" si="6"/>
        <v>835703.00000000012</v>
      </c>
    </row>
    <row r="187" spans="1:18" s="20" customFormat="1" ht="15" x14ac:dyDescent="0.25">
      <c r="A187" s="20" t="str">
        <f t="shared" si="5"/>
        <v>0011-OC2.1.1.13.1.2</v>
      </c>
      <c r="B187" s="330" t="s">
        <v>19</v>
      </c>
      <c r="C187" s="330" t="s">
        <v>120</v>
      </c>
      <c r="D187" s="20" t="s">
        <v>121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14328.38</v>
      </c>
      <c r="K187" s="88">
        <v>14328.38</v>
      </c>
      <c r="L187" s="88">
        <v>14328.38</v>
      </c>
      <c r="M187" s="88">
        <v>14328.38</v>
      </c>
      <c r="N187" s="88">
        <v>14328.38</v>
      </c>
      <c r="O187" s="88">
        <v>14328.38</v>
      </c>
      <c r="P187" s="88">
        <v>85970.72</v>
      </c>
      <c r="Q187" s="88"/>
      <c r="R187" s="88">
        <f t="shared" si="6"/>
        <v>171941</v>
      </c>
    </row>
    <row r="188" spans="1:18" s="20" customFormat="1" ht="15" x14ac:dyDescent="0.25">
      <c r="A188" s="20" t="str">
        <f t="shared" si="5"/>
        <v>0011-OC2.1.1.9.1.4</v>
      </c>
      <c r="B188" s="330" t="s">
        <v>19</v>
      </c>
      <c r="C188" s="330" t="s">
        <v>230</v>
      </c>
      <c r="D188" s="20" t="s">
        <v>231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3600</v>
      </c>
      <c r="L188" s="88">
        <v>0</v>
      </c>
      <c r="M188" s="88">
        <v>0</v>
      </c>
      <c r="N188" s="88">
        <v>0</v>
      </c>
      <c r="O188" s="88">
        <v>0</v>
      </c>
      <c r="P188" s="88">
        <v>3600</v>
      </c>
      <c r="Q188" s="88"/>
      <c r="R188" s="88">
        <f t="shared" si="6"/>
        <v>7200</v>
      </c>
    </row>
    <row r="189" spans="1:18" s="20" customFormat="1" ht="15" x14ac:dyDescent="0.25">
      <c r="A189" s="20" t="str">
        <f t="shared" si="5"/>
        <v>0011-OC2.1.3.1.1.15</v>
      </c>
      <c r="B189" s="330" t="s">
        <v>19</v>
      </c>
      <c r="C189" s="330" t="s">
        <v>276</v>
      </c>
      <c r="D189" s="20" t="s">
        <v>277</v>
      </c>
      <c r="E189" s="88">
        <v>1950.1200000000003</v>
      </c>
      <c r="F189" s="88">
        <v>1950.1200000000003</v>
      </c>
      <c r="G189" s="88">
        <v>1950.1200000000003</v>
      </c>
      <c r="H189" s="88">
        <v>1950.1200000000003</v>
      </c>
      <c r="I189" s="88">
        <v>2166.8000000000002</v>
      </c>
      <c r="J189" s="88">
        <v>2166.8000000000002</v>
      </c>
      <c r="K189" s="88">
        <v>2166.8000000000002</v>
      </c>
      <c r="L189" s="88">
        <v>2166.8000000000002</v>
      </c>
      <c r="M189" s="88">
        <v>2166.8000000000002</v>
      </c>
      <c r="N189" s="88">
        <v>2166.8000000000002</v>
      </c>
      <c r="O189" s="88">
        <v>2166.8000000000002</v>
      </c>
      <c r="P189" s="88">
        <v>3034.9200000000005</v>
      </c>
      <c r="Q189" s="88"/>
      <c r="R189" s="88">
        <f t="shared" si="6"/>
        <v>26003</v>
      </c>
    </row>
    <row r="190" spans="1:18" s="20" customFormat="1" ht="15" x14ac:dyDescent="0.25">
      <c r="A190" s="20" t="str">
        <f t="shared" si="5"/>
        <v>0011-OC2.3.2.1.2.1</v>
      </c>
      <c r="B190" s="330" t="s">
        <v>19</v>
      </c>
      <c r="C190" s="330" t="s">
        <v>541</v>
      </c>
      <c r="D190" s="20" t="s">
        <v>542</v>
      </c>
      <c r="E190" s="88">
        <v>0</v>
      </c>
      <c r="F190" s="88">
        <v>0</v>
      </c>
      <c r="G190" s="88">
        <v>0</v>
      </c>
      <c r="H190" s="88">
        <v>3000</v>
      </c>
      <c r="I190" s="88">
        <v>3000</v>
      </c>
      <c r="J190" s="88">
        <v>3000</v>
      </c>
      <c r="K190" s="88">
        <v>3000</v>
      </c>
      <c r="L190" s="88">
        <v>3000</v>
      </c>
      <c r="M190" s="88">
        <v>3000</v>
      </c>
      <c r="N190" s="88">
        <v>3000</v>
      </c>
      <c r="O190" s="88">
        <v>1000</v>
      </c>
      <c r="P190" s="88">
        <v>3000</v>
      </c>
      <c r="Q190" s="88"/>
      <c r="R190" s="88">
        <f t="shared" si="6"/>
        <v>25000</v>
      </c>
    </row>
    <row r="191" spans="1:18" s="20" customFormat="1" ht="15" x14ac:dyDescent="0.25">
      <c r="A191" s="20" t="str">
        <f t="shared" si="5"/>
        <v>0011-OC2.3.2.1.2.2</v>
      </c>
      <c r="B191" s="330" t="s">
        <v>19</v>
      </c>
      <c r="C191" s="330" t="s">
        <v>543</v>
      </c>
      <c r="D191" s="20" t="s">
        <v>544</v>
      </c>
      <c r="E191" s="88">
        <v>0</v>
      </c>
      <c r="F191" s="88">
        <v>0</v>
      </c>
      <c r="G191" s="88">
        <v>0</v>
      </c>
      <c r="H191" s="88">
        <v>1920</v>
      </c>
      <c r="I191" s="88">
        <v>1920</v>
      </c>
      <c r="J191" s="88">
        <v>1920</v>
      </c>
      <c r="K191" s="88">
        <v>1920</v>
      </c>
      <c r="L191" s="88">
        <v>1920</v>
      </c>
      <c r="M191" s="88">
        <v>1920</v>
      </c>
      <c r="N191" s="88">
        <v>1920</v>
      </c>
      <c r="O191" s="88">
        <v>1920</v>
      </c>
      <c r="P191" s="88">
        <v>3840</v>
      </c>
      <c r="Q191" s="88"/>
      <c r="R191" s="88">
        <f t="shared" si="6"/>
        <v>19200</v>
      </c>
    </row>
    <row r="192" spans="1:18" s="20" customFormat="1" ht="15" x14ac:dyDescent="0.25">
      <c r="A192" s="20" t="str">
        <f t="shared" si="5"/>
        <v>0011-OC2.3.2.2.4.1</v>
      </c>
      <c r="B192" s="330" t="s">
        <v>19</v>
      </c>
      <c r="C192" s="330" t="s">
        <v>574</v>
      </c>
      <c r="D192" s="20" t="s">
        <v>575</v>
      </c>
      <c r="E192" s="88">
        <v>0</v>
      </c>
      <c r="F192" s="88">
        <v>0</v>
      </c>
      <c r="G192" s="88">
        <v>0</v>
      </c>
      <c r="H192" s="88">
        <v>0</v>
      </c>
      <c r="I192" s="88">
        <v>0</v>
      </c>
      <c r="J192" s="88">
        <v>50000</v>
      </c>
      <c r="K192" s="88">
        <v>0</v>
      </c>
      <c r="L192" s="88">
        <v>0</v>
      </c>
      <c r="M192" s="88">
        <v>0</v>
      </c>
      <c r="N192" s="88">
        <v>0</v>
      </c>
      <c r="O192" s="88">
        <v>0</v>
      </c>
      <c r="P192" s="88">
        <v>0</v>
      </c>
      <c r="Q192" s="88"/>
      <c r="R192" s="88">
        <f t="shared" si="6"/>
        <v>50000</v>
      </c>
    </row>
    <row r="193" spans="1:18" s="20" customFormat="1" ht="15" x14ac:dyDescent="0.25">
      <c r="A193" s="20" t="str">
        <f t="shared" si="5"/>
        <v>0011-OC2.3.2.4.7.1</v>
      </c>
      <c r="B193" s="330" t="s">
        <v>19</v>
      </c>
      <c r="C193" s="330" t="s">
        <v>609</v>
      </c>
      <c r="D193" s="20" t="s">
        <v>610</v>
      </c>
      <c r="E193" s="88">
        <v>0</v>
      </c>
      <c r="F193" s="88">
        <v>0</v>
      </c>
      <c r="G193" s="88">
        <v>0</v>
      </c>
      <c r="H193" s="88">
        <v>2000</v>
      </c>
      <c r="I193" s="88">
        <v>0</v>
      </c>
      <c r="J193" s="88">
        <v>0</v>
      </c>
      <c r="K193" s="88">
        <v>10000</v>
      </c>
      <c r="L193" s="88">
        <v>0</v>
      </c>
      <c r="M193" s="88">
        <v>10000</v>
      </c>
      <c r="N193" s="88">
        <v>0</v>
      </c>
      <c r="O193" s="88">
        <v>0</v>
      </c>
      <c r="P193" s="88">
        <v>0</v>
      </c>
      <c r="Q193" s="88"/>
      <c r="R193" s="88">
        <f t="shared" si="6"/>
        <v>22000</v>
      </c>
    </row>
    <row r="194" spans="1:18" s="20" customFormat="1" ht="15" x14ac:dyDescent="0.25">
      <c r="A194" s="20" t="str">
        <f t="shared" si="5"/>
        <v>0011-OC2.3.2.5.1.99</v>
      </c>
      <c r="B194" s="330" t="s">
        <v>19</v>
      </c>
      <c r="C194" s="330" t="s">
        <v>624</v>
      </c>
      <c r="D194" s="20" t="s">
        <v>625</v>
      </c>
      <c r="E194" s="88">
        <v>0</v>
      </c>
      <c r="F194" s="88"/>
      <c r="G194" s="88"/>
      <c r="H194" s="88">
        <v>5000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8">
        <f t="shared" si="6"/>
        <v>5000</v>
      </c>
    </row>
    <row r="195" spans="1:18" s="20" customFormat="1" ht="15" x14ac:dyDescent="0.25">
      <c r="A195" s="20" t="str">
        <f t="shared" si="5"/>
        <v>0011-OC2.3.2.7.10.1</v>
      </c>
      <c r="B195" s="330" t="s">
        <v>19</v>
      </c>
      <c r="C195" s="330" t="s">
        <v>667</v>
      </c>
      <c r="D195" s="20" t="s">
        <v>668</v>
      </c>
      <c r="E195" s="88">
        <v>0</v>
      </c>
      <c r="F195" s="88">
        <v>0</v>
      </c>
      <c r="G195" s="88">
        <v>0</v>
      </c>
      <c r="H195" s="88">
        <v>0</v>
      </c>
      <c r="I195" s="88">
        <v>999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88">
        <f t="shared" si="6"/>
        <v>999</v>
      </c>
    </row>
    <row r="196" spans="1:18" s="20" customFormat="1" ht="15" x14ac:dyDescent="0.25">
      <c r="A196" s="20" t="str">
        <f t="shared" si="5"/>
        <v>0011-OC2.3.2.7.11.6</v>
      </c>
      <c r="B196" s="330" t="s">
        <v>19</v>
      </c>
      <c r="C196" s="330" t="s">
        <v>684</v>
      </c>
      <c r="D196" s="20" t="s">
        <v>685</v>
      </c>
      <c r="E196" s="88">
        <v>0</v>
      </c>
      <c r="F196" s="88">
        <v>0</v>
      </c>
      <c r="G196" s="88">
        <v>0</v>
      </c>
      <c r="H196" s="88">
        <v>8000</v>
      </c>
      <c r="I196" s="88">
        <v>0</v>
      </c>
      <c r="J196" s="88">
        <v>0</v>
      </c>
      <c r="K196" s="88">
        <v>0</v>
      </c>
      <c r="L196" s="88">
        <v>0</v>
      </c>
      <c r="M196" s="88">
        <v>7787</v>
      </c>
      <c r="N196" s="88">
        <v>0</v>
      </c>
      <c r="O196" s="88">
        <v>0</v>
      </c>
      <c r="P196" s="88">
        <v>0</v>
      </c>
      <c r="Q196" s="88"/>
      <c r="R196" s="88">
        <f t="shared" si="6"/>
        <v>15787</v>
      </c>
    </row>
    <row r="197" spans="1:18" s="20" customFormat="1" ht="15" x14ac:dyDescent="0.25">
      <c r="A197" s="20" t="str">
        <f t="shared" si="5"/>
        <v>0011-OC2.3.2.7.11.99</v>
      </c>
      <c r="B197" s="330" t="s">
        <v>19</v>
      </c>
      <c r="C197" s="330" t="s">
        <v>688</v>
      </c>
      <c r="D197" s="20" t="s">
        <v>689</v>
      </c>
      <c r="E197" s="88">
        <v>0</v>
      </c>
      <c r="F197" s="88"/>
      <c r="G197" s="88"/>
      <c r="H197" s="88">
        <v>0</v>
      </c>
      <c r="I197" s="88">
        <v>14035</v>
      </c>
      <c r="J197" s="88"/>
      <c r="K197" s="88"/>
      <c r="L197" s="88"/>
      <c r="M197" s="88"/>
      <c r="N197" s="88"/>
      <c r="O197" s="88"/>
      <c r="P197" s="88"/>
      <c r="Q197" s="88"/>
      <c r="R197" s="88">
        <f t="shared" si="6"/>
        <v>14035</v>
      </c>
    </row>
    <row r="198" spans="1:18" s="20" customFormat="1" ht="15" x14ac:dyDescent="0.25">
      <c r="A198" s="20" t="str">
        <f t="shared" si="5"/>
        <v>0011-OC2.3.2.7.13.98</v>
      </c>
      <c r="B198" s="330" t="s">
        <v>19</v>
      </c>
      <c r="C198" s="330" t="s">
        <v>700</v>
      </c>
      <c r="D198" s="20" t="s">
        <v>701</v>
      </c>
      <c r="E198" s="88">
        <v>2333.33</v>
      </c>
      <c r="F198" s="88">
        <v>2333.33</v>
      </c>
      <c r="G198" s="88">
        <v>2333.33</v>
      </c>
      <c r="H198" s="88">
        <v>2333.33</v>
      </c>
      <c r="I198" s="88">
        <v>2333.33</v>
      </c>
      <c r="J198" s="88">
        <v>2333.33</v>
      </c>
      <c r="K198" s="88">
        <v>2333.34</v>
      </c>
      <c r="L198" s="88">
        <v>2333.34</v>
      </c>
      <c r="M198" s="88">
        <v>5483.34</v>
      </c>
      <c r="N198" s="88">
        <v>3150</v>
      </c>
      <c r="O198" s="88">
        <v>3150</v>
      </c>
      <c r="P198" s="88">
        <v>3151</v>
      </c>
      <c r="Q198" s="88"/>
      <c r="R198" s="88">
        <f t="shared" si="6"/>
        <v>33601</v>
      </c>
    </row>
    <row r="199" spans="1:18" s="20" customFormat="1" ht="15" x14ac:dyDescent="0.25">
      <c r="A199" s="20" t="str">
        <f t="shared" ref="A199:A251" si="7">+CONCATENATE(B199,C199)</f>
        <v>0011-OC2.3.2.7.4.3</v>
      </c>
      <c r="B199" s="330" t="s">
        <v>19</v>
      </c>
      <c r="C199" s="330" t="s">
        <v>730</v>
      </c>
      <c r="D199" s="20" t="s">
        <v>731</v>
      </c>
      <c r="E199" s="88">
        <v>0</v>
      </c>
      <c r="F199" s="88">
        <v>0</v>
      </c>
      <c r="G199" s="88">
        <v>0</v>
      </c>
      <c r="H199" s="88">
        <v>0</v>
      </c>
      <c r="I199" s="88">
        <v>7000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88">
        <f t="shared" ref="R199:R251" si="8">+SUM(E199:Q199)</f>
        <v>7000</v>
      </c>
    </row>
    <row r="200" spans="1:18" s="20" customFormat="1" ht="15" x14ac:dyDescent="0.25">
      <c r="A200" s="20" t="str">
        <f t="shared" si="7"/>
        <v>0011-OC2.3.2.9.1.1</v>
      </c>
      <c r="B200" s="331" t="s">
        <v>19</v>
      </c>
      <c r="C200" s="330" t="s">
        <v>774</v>
      </c>
      <c r="D200" s="20" t="s">
        <v>775</v>
      </c>
      <c r="E200" s="88">
        <v>0</v>
      </c>
      <c r="F200" s="88">
        <v>0</v>
      </c>
      <c r="G200" s="88">
        <v>13000</v>
      </c>
      <c r="H200" s="88">
        <v>13000</v>
      </c>
      <c r="I200" s="88">
        <v>13000</v>
      </c>
      <c r="J200" s="88">
        <v>13000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88">
        <f t="shared" si="8"/>
        <v>52000</v>
      </c>
    </row>
    <row r="201" spans="1:18" s="20" customFormat="1" ht="15" x14ac:dyDescent="0.25">
      <c r="A201" s="20" t="str">
        <f t="shared" si="7"/>
        <v>0012-OAJ2.1.1.1.1.8</v>
      </c>
      <c r="B201" s="330" t="s">
        <v>20</v>
      </c>
      <c r="C201" s="330" t="s">
        <v>71</v>
      </c>
      <c r="D201" s="20" t="s">
        <v>72</v>
      </c>
      <c r="E201" s="88">
        <v>0</v>
      </c>
      <c r="F201" s="88"/>
      <c r="G201" s="88"/>
      <c r="H201" s="88">
        <v>0</v>
      </c>
      <c r="I201" s="88"/>
      <c r="J201" s="88">
        <v>13909.35</v>
      </c>
      <c r="K201" s="88">
        <v>83456.100000000006</v>
      </c>
      <c r="L201" s="88">
        <v>13909.35</v>
      </c>
      <c r="M201" s="88">
        <v>13909.35</v>
      </c>
      <c r="N201" s="88">
        <v>13909.35</v>
      </c>
      <c r="O201" s="88">
        <v>13909.35</v>
      </c>
      <c r="P201" s="88">
        <v>13910.15</v>
      </c>
      <c r="Q201" s="88"/>
      <c r="R201" s="88">
        <f t="shared" si="8"/>
        <v>166913.00000000003</v>
      </c>
    </row>
    <row r="202" spans="1:18" s="20" customFormat="1" ht="15" x14ac:dyDescent="0.25">
      <c r="A202" s="20" t="str">
        <f t="shared" si="7"/>
        <v>0012-OAJ2.1.1.13.1.1</v>
      </c>
      <c r="B202" s="330" t="s">
        <v>20</v>
      </c>
      <c r="C202" s="330" t="s">
        <v>115</v>
      </c>
      <c r="D202" s="20" t="s">
        <v>116</v>
      </c>
      <c r="E202" s="88">
        <v>30360.16</v>
      </c>
      <c r="F202" s="88">
        <v>30432.609999999997</v>
      </c>
      <c r="G202" s="88">
        <v>30356.100000000002</v>
      </c>
      <c r="H202" s="88">
        <v>30556.76</v>
      </c>
      <c r="I202" s="88">
        <v>66377.709999999992</v>
      </c>
      <c r="J202" s="88">
        <v>37400.200000000004</v>
      </c>
      <c r="K202" s="88">
        <v>37720.950000000004</v>
      </c>
      <c r="L202" s="88">
        <v>37720.950000000004</v>
      </c>
      <c r="M202" s="88">
        <v>37720.950000000004</v>
      </c>
      <c r="N202" s="88">
        <v>37720.950000000004</v>
      </c>
      <c r="O202" s="88">
        <v>37720.950000000004</v>
      </c>
      <c r="P202" s="88">
        <v>38563.710000000006</v>
      </c>
      <c r="Q202" s="88"/>
      <c r="R202" s="88">
        <f t="shared" si="8"/>
        <v>452652.00000000006</v>
      </c>
    </row>
    <row r="203" spans="1:18" s="20" customFormat="1" ht="15" x14ac:dyDescent="0.25">
      <c r="A203" s="20" t="str">
        <f t="shared" si="7"/>
        <v>0012-OAJ2.1.1.13.1.2</v>
      </c>
      <c r="B203" s="330" t="s">
        <v>20</v>
      </c>
      <c r="C203" s="330" t="s">
        <v>120</v>
      </c>
      <c r="D203" s="20" t="s">
        <v>121</v>
      </c>
      <c r="E203" s="88">
        <v>24300</v>
      </c>
      <c r="F203" s="88">
        <v>24300</v>
      </c>
      <c r="G203" s="88">
        <v>24300</v>
      </c>
      <c r="H203" s="88">
        <v>24528.38</v>
      </c>
      <c r="I203" s="88">
        <v>24528.38</v>
      </c>
      <c r="J203" s="88">
        <v>24528.38</v>
      </c>
      <c r="K203" s="88">
        <v>145827.04</v>
      </c>
      <c r="L203" s="88">
        <v>41856.76</v>
      </c>
      <c r="M203" s="88">
        <v>41856.76</v>
      </c>
      <c r="N203" s="88">
        <v>41856.76</v>
      </c>
      <c r="O203" s="88">
        <v>42313.520000000004</v>
      </c>
      <c r="P203" s="88">
        <v>42086.02</v>
      </c>
      <c r="Q203" s="88"/>
      <c r="R203" s="88">
        <f t="shared" si="8"/>
        <v>502282.00000000012</v>
      </c>
    </row>
    <row r="204" spans="1:18" s="20" customFormat="1" ht="15" x14ac:dyDescent="0.25">
      <c r="A204" s="20" t="str">
        <f t="shared" si="7"/>
        <v>0012-OAJ2.1.1.9.1.2</v>
      </c>
      <c r="B204" s="330" t="s">
        <v>20</v>
      </c>
      <c r="C204" s="330" t="s">
        <v>226</v>
      </c>
      <c r="D204" s="20" t="s">
        <v>227</v>
      </c>
      <c r="E204" s="88">
        <v>0</v>
      </c>
      <c r="F204" s="88"/>
      <c r="G204" s="88"/>
      <c r="H204" s="88">
        <v>0</v>
      </c>
      <c r="I204" s="88"/>
      <c r="J204" s="88"/>
      <c r="K204" s="88">
        <v>13909.35</v>
      </c>
      <c r="L204" s="88">
        <v>0</v>
      </c>
      <c r="M204" s="88">
        <v>0</v>
      </c>
      <c r="N204" s="88">
        <v>0</v>
      </c>
      <c r="O204" s="88">
        <v>0</v>
      </c>
      <c r="P204" s="88">
        <v>13909.65</v>
      </c>
      <c r="Q204" s="88"/>
      <c r="R204" s="88">
        <f t="shared" si="8"/>
        <v>27819</v>
      </c>
    </row>
    <row r="205" spans="1:18" s="20" customFormat="1" ht="15" x14ac:dyDescent="0.25">
      <c r="A205" s="20" t="str">
        <f t="shared" si="7"/>
        <v>0012-OAJ2.1.1.9.1.4</v>
      </c>
      <c r="B205" s="330" t="s">
        <v>20</v>
      </c>
      <c r="C205" s="330" t="s">
        <v>230</v>
      </c>
      <c r="D205" s="20" t="s">
        <v>231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2700</v>
      </c>
      <c r="L205" s="88">
        <v>0</v>
      </c>
      <c r="M205" s="88">
        <v>0</v>
      </c>
      <c r="N205" s="88">
        <v>0</v>
      </c>
      <c r="O205" s="88">
        <v>0</v>
      </c>
      <c r="P205" s="88">
        <v>2700</v>
      </c>
      <c r="Q205" s="88"/>
      <c r="R205" s="88">
        <f t="shared" si="8"/>
        <v>5400</v>
      </c>
    </row>
    <row r="206" spans="1:18" s="20" customFormat="1" ht="15" x14ac:dyDescent="0.25">
      <c r="A206" s="20" t="str">
        <f t="shared" si="7"/>
        <v>0012-OAJ2.1.3.1.1.13</v>
      </c>
      <c r="B206" s="330" t="s">
        <v>20</v>
      </c>
      <c r="C206" s="330" t="s">
        <v>272</v>
      </c>
      <c r="D206" s="20" t="s">
        <v>273</v>
      </c>
      <c r="E206" s="88">
        <v>0</v>
      </c>
      <c r="F206" s="88"/>
      <c r="G206" s="88"/>
      <c r="H206" s="88">
        <v>0</v>
      </c>
      <c r="I206" s="88"/>
      <c r="J206" s="88">
        <v>1251.8399999999999</v>
      </c>
      <c r="K206" s="88">
        <v>7511.04</v>
      </c>
      <c r="L206" s="88">
        <v>1251.8399999999999</v>
      </c>
      <c r="M206" s="88">
        <v>1251.8399999999999</v>
      </c>
      <c r="N206" s="88">
        <v>1251.8399999999999</v>
      </c>
      <c r="O206" s="88">
        <v>1251.8399999999999</v>
      </c>
      <c r="P206" s="88">
        <v>1252.76</v>
      </c>
      <c r="Q206" s="88"/>
      <c r="R206" s="88">
        <f t="shared" si="8"/>
        <v>15023</v>
      </c>
    </row>
    <row r="207" spans="1:18" s="20" customFormat="1" ht="15" x14ac:dyDescent="0.25">
      <c r="A207" s="20" t="str">
        <f t="shared" si="7"/>
        <v>0012-OAJ2.1.3.1.1.15</v>
      </c>
      <c r="B207" s="330" t="s">
        <v>20</v>
      </c>
      <c r="C207" s="330" t="s">
        <v>276</v>
      </c>
      <c r="D207" s="20" t="s">
        <v>277</v>
      </c>
      <c r="E207" s="88">
        <v>1300.0800000000002</v>
      </c>
      <c r="F207" s="88">
        <v>1300.0800000000002</v>
      </c>
      <c r="G207" s="88">
        <v>1300.0800000000002</v>
      </c>
      <c r="H207" s="88">
        <v>1300.0800000000002</v>
      </c>
      <c r="I207" s="88">
        <v>2342.98</v>
      </c>
      <c r="J207" s="88">
        <v>1508.66</v>
      </c>
      <c r="K207" s="88">
        <v>1606.74</v>
      </c>
      <c r="L207" s="88">
        <v>1508.66</v>
      </c>
      <c r="M207" s="88">
        <v>1508.66</v>
      </c>
      <c r="N207" s="88">
        <v>1508.66</v>
      </c>
      <c r="O207" s="88">
        <v>1508.66</v>
      </c>
      <c r="P207" s="88">
        <v>1508.66</v>
      </c>
      <c r="Q207" s="88"/>
      <c r="R207" s="88">
        <f t="shared" si="8"/>
        <v>18202</v>
      </c>
    </row>
    <row r="208" spans="1:18" s="20" customFormat="1" ht="15" x14ac:dyDescent="0.25">
      <c r="A208" s="20" t="str">
        <f t="shared" si="7"/>
        <v>0012-OAJ2.1.4.1.1.1</v>
      </c>
      <c r="B208" s="330" t="s">
        <v>20</v>
      </c>
      <c r="C208" s="330" t="s">
        <v>288</v>
      </c>
      <c r="D208" s="20" t="s">
        <v>289</v>
      </c>
      <c r="E208" s="88">
        <v>0</v>
      </c>
      <c r="F208" s="88"/>
      <c r="G208" s="88"/>
      <c r="H208" s="88">
        <v>0</v>
      </c>
      <c r="I208" s="88"/>
      <c r="J208" s="88"/>
      <c r="K208" s="88">
        <v>6954.68</v>
      </c>
      <c r="L208" s="88"/>
      <c r="M208" s="88"/>
      <c r="N208" s="88"/>
      <c r="O208" s="88"/>
      <c r="P208" s="88">
        <v>6955.32</v>
      </c>
      <c r="Q208" s="88"/>
      <c r="R208" s="88">
        <f t="shared" si="8"/>
        <v>13910</v>
      </c>
    </row>
    <row r="209" spans="1:18" s="20" customFormat="1" ht="15" x14ac:dyDescent="0.25">
      <c r="A209" s="20" t="str">
        <f t="shared" si="7"/>
        <v>0012-OAJ2.3.1.99.1.3</v>
      </c>
      <c r="B209" s="330" t="s">
        <v>20</v>
      </c>
      <c r="C209" s="330" t="s">
        <v>521</v>
      </c>
      <c r="D209" s="20" t="s">
        <v>522</v>
      </c>
      <c r="E209" s="88">
        <v>0</v>
      </c>
      <c r="F209" s="88">
        <v>2760</v>
      </c>
      <c r="G209" s="88">
        <v>0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/>
      <c r="R209" s="88">
        <f t="shared" si="8"/>
        <v>2760</v>
      </c>
    </row>
    <row r="210" spans="1:18" s="20" customFormat="1" ht="15" x14ac:dyDescent="0.25">
      <c r="A210" s="20" t="str">
        <f t="shared" si="7"/>
        <v>0012-OAJ2.3.2.7.13.98</v>
      </c>
      <c r="B210" s="330" t="s">
        <v>20</v>
      </c>
      <c r="C210" s="330" t="s">
        <v>700</v>
      </c>
      <c r="D210" s="20" t="s">
        <v>701</v>
      </c>
      <c r="E210" s="88">
        <v>0</v>
      </c>
      <c r="F210" s="88">
        <v>0</v>
      </c>
      <c r="G210" s="88">
        <v>0</v>
      </c>
      <c r="H210" s="88">
        <v>5420</v>
      </c>
      <c r="I210" s="88">
        <v>160</v>
      </c>
      <c r="J210" s="88">
        <v>0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/>
      <c r="R210" s="88">
        <f t="shared" si="8"/>
        <v>5580</v>
      </c>
    </row>
    <row r="211" spans="1:18" s="20" customFormat="1" ht="15" x14ac:dyDescent="0.25">
      <c r="A211" s="20" t="str">
        <f t="shared" si="7"/>
        <v>0012-OAJ2.3.2.7.14.98</v>
      </c>
      <c r="B211" s="330" t="s">
        <v>20</v>
      </c>
      <c r="C211" s="330" t="s">
        <v>706</v>
      </c>
      <c r="D211" s="20" t="s">
        <v>707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/>
      <c r="R211" s="88">
        <f t="shared" si="8"/>
        <v>0</v>
      </c>
    </row>
    <row r="212" spans="1:18" s="20" customFormat="1" ht="15" x14ac:dyDescent="0.25">
      <c r="A212" s="20" t="str">
        <f t="shared" si="7"/>
        <v>0012-OAJ2.3.2.7.5.1</v>
      </c>
      <c r="B212" s="330" t="s">
        <v>20</v>
      </c>
      <c r="C212" s="330" t="s">
        <v>734</v>
      </c>
      <c r="D212" s="20" t="s">
        <v>735</v>
      </c>
      <c r="E212" s="88">
        <v>0</v>
      </c>
      <c r="F212" s="88">
        <v>1732.72</v>
      </c>
      <c r="G212" s="88">
        <v>1130</v>
      </c>
      <c r="H212" s="88">
        <v>1130</v>
      </c>
      <c r="I212" s="88">
        <v>1130</v>
      </c>
      <c r="J212" s="88">
        <v>1130</v>
      </c>
      <c r="K212" s="88">
        <v>1130</v>
      </c>
      <c r="L212" s="88">
        <v>1130</v>
      </c>
      <c r="M212" s="88">
        <v>1130</v>
      </c>
      <c r="N212" s="88">
        <v>1130</v>
      </c>
      <c r="O212" s="88">
        <v>1130</v>
      </c>
      <c r="P212" s="88">
        <v>1657.28</v>
      </c>
      <c r="Q212" s="88"/>
      <c r="R212" s="88">
        <f t="shared" si="8"/>
        <v>13560.000000000002</v>
      </c>
    </row>
    <row r="213" spans="1:18" s="20" customFormat="1" ht="15" x14ac:dyDescent="0.25">
      <c r="A213" s="20" t="str">
        <f t="shared" si="7"/>
        <v>0012-OAJ2.3.2.7.5.8</v>
      </c>
      <c r="B213" s="330" t="s">
        <v>20</v>
      </c>
      <c r="C213" s="330" t="s">
        <v>748</v>
      </c>
      <c r="D213" s="20" t="s">
        <v>749</v>
      </c>
      <c r="E213" s="88">
        <v>0</v>
      </c>
      <c r="F213" s="88">
        <v>0</v>
      </c>
      <c r="G213" s="88">
        <v>0</v>
      </c>
      <c r="H213" s="88">
        <v>0</v>
      </c>
      <c r="I213" s="88">
        <v>890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/>
      <c r="R213" s="88">
        <f t="shared" si="8"/>
        <v>890</v>
      </c>
    </row>
    <row r="214" spans="1:18" s="20" customFormat="1" ht="15" x14ac:dyDescent="0.25">
      <c r="A214" s="20" t="str">
        <f t="shared" si="7"/>
        <v>0012-OAJ2.3.2.9.1.1</v>
      </c>
      <c r="B214" s="331" t="s">
        <v>20</v>
      </c>
      <c r="C214" s="330" t="s">
        <v>774</v>
      </c>
      <c r="D214" s="20" t="s">
        <v>775</v>
      </c>
      <c r="E214" s="88">
        <v>24000</v>
      </c>
      <c r="F214" s="88">
        <v>12000</v>
      </c>
      <c r="G214" s="88">
        <v>0</v>
      </c>
      <c r="H214" s="88">
        <v>20000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/>
      <c r="R214" s="88">
        <f t="shared" si="8"/>
        <v>56000</v>
      </c>
    </row>
    <row r="215" spans="1:18" s="20" customFormat="1" ht="15" x14ac:dyDescent="0.25">
      <c r="A215" s="20" t="str">
        <f t="shared" si="7"/>
        <v>0013-RRHH2.1.1.13.1.1</v>
      </c>
      <c r="B215" s="330" t="s">
        <v>21</v>
      </c>
      <c r="C215" s="330" t="s">
        <v>115</v>
      </c>
      <c r="D215" s="20" t="s">
        <v>116</v>
      </c>
      <c r="E215" s="88">
        <v>0</v>
      </c>
      <c r="F215" s="88"/>
      <c r="G215" s="88"/>
      <c r="H215" s="88">
        <v>0</v>
      </c>
      <c r="I215" s="88">
        <v>105209</v>
      </c>
      <c r="J215" s="88"/>
      <c r="K215" s="88"/>
      <c r="L215" s="88"/>
      <c r="M215" s="88"/>
      <c r="N215" s="88"/>
      <c r="O215" s="88"/>
      <c r="P215" s="88"/>
      <c r="Q215" s="88"/>
      <c r="R215" s="88">
        <f t="shared" si="8"/>
        <v>105209</v>
      </c>
    </row>
    <row r="216" spans="1:18" s="20" customFormat="1" ht="15" x14ac:dyDescent="0.25">
      <c r="A216" s="20" t="str">
        <f t="shared" si="7"/>
        <v>0013-RRHH2.1.1.13.1.2</v>
      </c>
      <c r="B216" s="331" t="s">
        <v>21</v>
      </c>
      <c r="C216" s="330" t="s">
        <v>120</v>
      </c>
      <c r="D216" s="20" t="s">
        <v>121</v>
      </c>
      <c r="E216" s="88">
        <v>0</v>
      </c>
      <c r="F216" s="88"/>
      <c r="G216" s="88"/>
      <c r="H216" s="88">
        <v>0</v>
      </c>
      <c r="I216" s="88"/>
      <c r="J216" s="88"/>
      <c r="K216" s="88"/>
      <c r="L216" s="88"/>
      <c r="M216" s="88"/>
      <c r="N216" s="88"/>
      <c r="O216" s="88"/>
      <c r="P216" s="88"/>
      <c r="Q216" s="88"/>
      <c r="R216" s="88">
        <f t="shared" si="8"/>
        <v>0</v>
      </c>
    </row>
    <row r="217" spans="1:18" s="20" customFormat="1" ht="15" x14ac:dyDescent="0.25">
      <c r="A217" s="20" t="str">
        <f t="shared" si="7"/>
        <v>0014-OCI2.1.1.13.1.1</v>
      </c>
      <c r="B217" s="330" t="s">
        <v>22</v>
      </c>
      <c r="C217" s="330" t="s">
        <v>115</v>
      </c>
      <c r="D217" s="20" t="s">
        <v>116</v>
      </c>
      <c r="E217" s="88">
        <v>15399</v>
      </c>
      <c r="F217" s="88">
        <v>7264.19</v>
      </c>
      <c r="G217" s="88">
        <v>7264.19</v>
      </c>
      <c r="H217" s="88">
        <v>7264.19</v>
      </c>
      <c r="I217" s="88">
        <v>7264.19</v>
      </c>
      <c r="J217" s="88">
        <v>48612.91</v>
      </c>
      <c r="K217" s="88">
        <v>15528.380000000001</v>
      </c>
      <c r="L217" s="88">
        <v>15528.380000000001</v>
      </c>
      <c r="M217" s="88">
        <v>15528.380000000001</v>
      </c>
      <c r="N217" s="88">
        <v>15528.380000000001</v>
      </c>
      <c r="O217" s="88">
        <v>15528.380000000001</v>
      </c>
      <c r="P217" s="88">
        <v>101600.43</v>
      </c>
      <c r="Q217" s="88"/>
      <c r="R217" s="88">
        <f t="shared" si="8"/>
        <v>272311</v>
      </c>
    </row>
    <row r="218" spans="1:18" s="20" customFormat="1" ht="15" x14ac:dyDescent="0.25">
      <c r="A218" s="20" t="str">
        <f t="shared" si="7"/>
        <v>0014-OCI2.1.1.13.1.2</v>
      </c>
      <c r="B218" s="330" t="s">
        <v>22</v>
      </c>
      <c r="C218" s="330" t="s">
        <v>120</v>
      </c>
      <c r="D218" s="20" t="s">
        <v>121</v>
      </c>
      <c r="E218" s="88">
        <v>5158.97</v>
      </c>
      <c r="F218" s="88">
        <v>5200</v>
      </c>
      <c r="G218" s="88">
        <v>5145.83</v>
      </c>
      <c r="H218" s="88">
        <v>5200</v>
      </c>
      <c r="I218" s="88">
        <v>5200</v>
      </c>
      <c r="J218" s="88">
        <v>5200</v>
      </c>
      <c r="K218" s="88">
        <v>5200</v>
      </c>
      <c r="L218" s="88">
        <v>5200</v>
      </c>
      <c r="M218" s="88">
        <v>5200</v>
      </c>
      <c r="N218" s="88">
        <v>5200</v>
      </c>
      <c r="O218" s="88">
        <v>5200</v>
      </c>
      <c r="P218" s="88">
        <v>98036.2</v>
      </c>
      <c r="Q218" s="88"/>
      <c r="R218" s="88">
        <f t="shared" si="8"/>
        <v>155141</v>
      </c>
    </row>
    <row r="219" spans="1:18" s="20" customFormat="1" ht="15" x14ac:dyDescent="0.25">
      <c r="A219" s="20" t="str">
        <f t="shared" si="7"/>
        <v>0014-OCI2.1.1.9.1.4</v>
      </c>
      <c r="B219" s="330" t="s">
        <v>22</v>
      </c>
      <c r="C219" s="330" t="s">
        <v>230</v>
      </c>
      <c r="D219" s="20" t="s">
        <v>231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900</v>
      </c>
      <c r="L219" s="88">
        <v>0</v>
      </c>
      <c r="M219" s="88">
        <v>0</v>
      </c>
      <c r="N219" s="88">
        <v>0</v>
      </c>
      <c r="O219" s="88">
        <v>0</v>
      </c>
      <c r="P219" s="88">
        <v>2100</v>
      </c>
      <c r="Q219" s="88"/>
      <c r="R219" s="88">
        <f t="shared" si="8"/>
        <v>3000</v>
      </c>
    </row>
    <row r="220" spans="1:18" s="20" customFormat="1" ht="15" x14ac:dyDescent="0.25">
      <c r="A220" s="20" t="str">
        <f t="shared" si="7"/>
        <v>0014-OCI2.1.3.1.1.15</v>
      </c>
      <c r="B220" s="330" t="s">
        <v>22</v>
      </c>
      <c r="C220" s="330" t="s">
        <v>276</v>
      </c>
      <c r="D220" s="20" t="s">
        <v>277</v>
      </c>
      <c r="E220" s="88">
        <v>650.04</v>
      </c>
      <c r="F220" s="88">
        <v>433.36</v>
      </c>
      <c r="G220" s="88">
        <v>433.36</v>
      </c>
      <c r="H220" s="88">
        <v>433.36</v>
      </c>
      <c r="I220" s="88">
        <v>433.36</v>
      </c>
      <c r="J220" s="88">
        <v>1517.3600000000001</v>
      </c>
      <c r="K220" s="88">
        <v>650.04</v>
      </c>
      <c r="L220" s="88">
        <v>650.04</v>
      </c>
      <c r="M220" s="88">
        <v>650.04</v>
      </c>
      <c r="N220" s="88">
        <v>650.04</v>
      </c>
      <c r="O220" s="88">
        <v>650.04</v>
      </c>
      <c r="P220" s="88">
        <v>650.95999999999992</v>
      </c>
      <c r="Q220" s="88"/>
      <c r="R220" s="88">
        <f t="shared" si="8"/>
        <v>7802.0000000000009</v>
      </c>
    </row>
    <row r="221" spans="1:18" s="20" customFormat="1" ht="15" x14ac:dyDescent="0.25">
      <c r="A221" s="20" t="str">
        <f t="shared" si="7"/>
        <v>0014-OCI2.1.4.1.1.6</v>
      </c>
      <c r="B221" s="330" t="s">
        <v>22</v>
      </c>
      <c r="C221" s="330" t="s">
        <v>300</v>
      </c>
      <c r="D221" s="20" t="s">
        <v>301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/>
      <c r="R221" s="88">
        <f t="shared" si="8"/>
        <v>0</v>
      </c>
    </row>
    <row r="222" spans="1:18" s="20" customFormat="1" ht="15" x14ac:dyDescent="0.25">
      <c r="A222" s="20" t="str">
        <f t="shared" si="7"/>
        <v>0014-OCI2.1.4.1.1.7</v>
      </c>
      <c r="B222" s="330" t="s">
        <v>22</v>
      </c>
      <c r="C222" s="330" t="s">
        <v>302</v>
      </c>
      <c r="D222" s="20" t="s">
        <v>1835</v>
      </c>
      <c r="E222" s="88">
        <v>0</v>
      </c>
      <c r="F222" s="88">
        <v>0</v>
      </c>
      <c r="G222" s="88">
        <v>0</v>
      </c>
      <c r="H222" s="88">
        <v>11456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/>
      <c r="R222" s="88">
        <f t="shared" si="8"/>
        <v>11456</v>
      </c>
    </row>
    <row r="223" spans="1:18" s="20" customFormat="1" ht="15" x14ac:dyDescent="0.25">
      <c r="A223" s="20" t="str">
        <f t="shared" si="7"/>
        <v>0014-OCI2.3.1.5.1.2</v>
      </c>
      <c r="B223" s="330" t="s">
        <v>22</v>
      </c>
      <c r="C223" s="330" t="s">
        <v>464</v>
      </c>
      <c r="D223" s="20" t="s">
        <v>465</v>
      </c>
      <c r="E223" s="88">
        <v>0</v>
      </c>
      <c r="F223" s="88">
        <v>0</v>
      </c>
      <c r="G223" s="88">
        <v>0</v>
      </c>
      <c r="H223" s="88">
        <v>2110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/>
      <c r="R223" s="88">
        <f t="shared" si="8"/>
        <v>2110</v>
      </c>
    </row>
    <row r="224" spans="1:18" s="20" customFormat="1" ht="15" x14ac:dyDescent="0.25">
      <c r="A224" s="20" t="str">
        <f t="shared" si="7"/>
        <v>0014-OCI2.3.2.1.2.1</v>
      </c>
      <c r="B224" s="330" t="s">
        <v>22</v>
      </c>
      <c r="C224" s="330" t="s">
        <v>541</v>
      </c>
      <c r="D224" s="20" t="s">
        <v>542</v>
      </c>
      <c r="E224" s="88">
        <v>0</v>
      </c>
      <c r="F224" s="88">
        <v>0</v>
      </c>
      <c r="G224" s="88">
        <v>0</v>
      </c>
      <c r="H224" s="88">
        <v>0</v>
      </c>
      <c r="I224" s="88">
        <v>1000</v>
      </c>
      <c r="J224" s="88">
        <v>0</v>
      </c>
      <c r="K224" s="88">
        <v>0</v>
      </c>
      <c r="L224" s="88">
        <v>1000</v>
      </c>
      <c r="M224" s="88">
        <v>0</v>
      </c>
      <c r="N224" s="88">
        <v>0</v>
      </c>
      <c r="O224" s="88">
        <v>0</v>
      </c>
      <c r="P224" s="88">
        <v>0</v>
      </c>
      <c r="Q224" s="88"/>
      <c r="R224" s="88">
        <f t="shared" si="8"/>
        <v>2000</v>
      </c>
    </row>
    <row r="225" spans="1:18" s="20" customFormat="1" ht="15" x14ac:dyDescent="0.25">
      <c r="A225" s="20" t="str">
        <f t="shared" si="7"/>
        <v>0014-OCI2.3.2.1.2.2</v>
      </c>
      <c r="B225" s="330" t="s">
        <v>22</v>
      </c>
      <c r="C225" s="330" t="s">
        <v>543</v>
      </c>
      <c r="D225" s="20" t="s">
        <v>544</v>
      </c>
      <c r="E225" s="88">
        <v>0</v>
      </c>
      <c r="F225" s="88">
        <v>0</v>
      </c>
      <c r="G225" s="88">
        <v>0</v>
      </c>
      <c r="H225" s="88">
        <v>0</v>
      </c>
      <c r="I225" s="88">
        <v>3000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  <c r="Q225" s="88"/>
      <c r="R225" s="88">
        <f t="shared" si="8"/>
        <v>3000</v>
      </c>
    </row>
    <row r="226" spans="1:18" s="20" customFormat="1" ht="15" x14ac:dyDescent="0.25">
      <c r="A226" s="20" t="str">
        <f t="shared" si="7"/>
        <v>0014-OCI2.3.2.9.1.1</v>
      </c>
      <c r="B226" s="331" t="s">
        <v>22</v>
      </c>
      <c r="C226" s="330" t="s">
        <v>774</v>
      </c>
      <c r="D226" s="20" t="s">
        <v>775</v>
      </c>
      <c r="E226" s="88">
        <v>0</v>
      </c>
      <c r="F226" s="88">
        <v>0</v>
      </c>
      <c r="G226" s="88">
        <v>0</v>
      </c>
      <c r="H226" s="88">
        <v>0</v>
      </c>
      <c r="I226" s="88">
        <v>4890</v>
      </c>
      <c r="J226" s="88">
        <v>9000</v>
      </c>
      <c r="K226" s="88">
        <v>15000</v>
      </c>
      <c r="L226" s="88">
        <v>10000</v>
      </c>
      <c r="M226" s="88">
        <v>13000</v>
      </c>
      <c r="N226" s="88">
        <v>10000</v>
      </c>
      <c r="O226" s="88">
        <v>10000</v>
      </c>
      <c r="P226" s="88">
        <v>10000</v>
      </c>
      <c r="Q226" s="88"/>
      <c r="R226" s="88">
        <f t="shared" si="8"/>
        <v>81890</v>
      </c>
    </row>
    <row r="227" spans="1:18" s="20" customFormat="1" ht="15" x14ac:dyDescent="0.25">
      <c r="A227" s="20" t="str">
        <f t="shared" si="7"/>
        <v>0015-DCEME2.1.1.1.1.8</v>
      </c>
      <c r="B227" s="330" t="s">
        <v>1571</v>
      </c>
      <c r="C227" s="330" t="s">
        <v>71</v>
      </c>
      <c r="D227" s="20" t="s">
        <v>72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0</v>
      </c>
      <c r="L227" s="88">
        <v>0</v>
      </c>
      <c r="M227" s="88">
        <v>0</v>
      </c>
      <c r="N227" s="88">
        <v>0</v>
      </c>
      <c r="O227" s="88">
        <v>18578.54</v>
      </c>
      <c r="P227" s="88">
        <v>18707.46</v>
      </c>
      <c r="Q227" s="88"/>
      <c r="R227" s="88">
        <f t="shared" si="8"/>
        <v>37286</v>
      </c>
    </row>
    <row r="228" spans="1:18" s="20" customFormat="1" ht="15" x14ac:dyDescent="0.25">
      <c r="A228" s="20" t="str">
        <f t="shared" si="7"/>
        <v>0015-DCEME2.1.1.13.1.1</v>
      </c>
      <c r="B228" s="330" t="s">
        <v>1571</v>
      </c>
      <c r="C228" s="330" t="s">
        <v>115</v>
      </c>
      <c r="D228" s="20" t="s">
        <v>116</v>
      </c>
      <c r="E228" s="88">
        <v>72486.52</v>
      </c>
      <c r="F228" s="88">
        <v>67209.47</v>
      </c>
      <c r="G228" s="88">
        <v>60682.85</v>
      </c>
      <c r="H228" s="88">
        <v>60849.330000000009</v>
      </c>
      <c r="I228" s="88">
        <v>60849.330000000009</v>
      </c>
      <c r="J228" s="88">
        <v>60849.330000000009</v>
      </c>
      <c r="K228" s="88">
        <v>80277.710000000006</v>
      </c>
      <c r="L228" s="88">
        <v>80277.710000000006</v>
      </c>
      <c r="M228" s="88">
        <v>80277.710000000006</v>
      </c>
      <c r="N228" s="88">
        <v>80277.710000000006</v>
      </c>
      <c r="O228" s="88">
        <v>80277.710000000006</v>
      </c>
      <c r="P228" s="88">
        <v>179017.62</v>
      </c>
      <c r="Q228" s="88"/>
      <c r="R228" s="88">
        <f t="shared" si="8"/>
        <v>963332.99999999988</v>
      </c>
    </row>
    <row r="229" spans="1:18" s="20" customFormat="1" ht="15" x14ac:dyDescent="0.25">
      <c r="A229" s="20" t="str">
        <f t="shared" si="7"/>
        <v>0015-DCEME2.1.1.13.1.2</v>
      </c>
      <c r="B229" s="330" t="s">
        <v>1571</v>
      </c>
      <c r="C229" s="330" t="s">
        <v>120</v>
      </c>
      <c r="D229" s="20" t="s">
        <v>121</v>
      </c>
      <c r="E229" s="88">
        <v>79734.700000000012</v>
      </c>
      <c r="F229" s="88">
        <v>53794.99</v>
      </c>
      <c r="G229" s="88">
        <v>40202.15</v>
      </c>
      <c r="H229" s="88">
        <v>39320.950000000004</v>
      </c>
      <c r="I229" s="88">
        <v>39320.950000000004</v>
      </c>
      <c r="J229" s="88">
        <v>39320.950000000004</v>
      </c>
      <c r="K229" s="88">
        <v>93533.110000000015</v>
      </c>
      <c r="L229" s="88">
        <v>93533.110000000015</v>
      </c>
      <c r="M229" s="88">
        <v>119025.68000000002</v>
      </c>
      <c r="N229" s="88">
        <v>119025.68000000002</v>
      </c>
      <c r="O229" s="88">
        <v>119025.68000000002</v>
      </c>
      <c r="P229" s="88">
        <v>594546.05000000005</v>
      </c>
      <c r="Q229" s="88"/>
      <c r="R229" s="88">
        <f t="shared" si="8"/>
        <v>1430384.0000000002</v>
      </c>
    </row>
    <row r="230" spans="1:18" s="20" customFormat="1" ht="15" x14ac:dyDescent="0.25">
      <c r="A230" s="20" t="str">
        <f t="shared" si="7"/>
        <v>0015-DCEME2.1.1.9.1.2</v>
      </c>
      <c r="B230" s="330" t="s">
        <v>1571</v>
      </c>
      <c r="C230" s="330" t="s">
        <v>226</v>
      </c>
      <c r="D230" s="20" t="s">
        <v>227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6215</v>
      </c>
      <c r="Q230" s="88"/>
      <c r="R230" s="88">
        <f t="shared" si="8"/>
        <v>6215</v>
      </c>
    </row>
    <row r="231" spans="1:18" s="20" customFormat="1" ht="15" x14ac:dyDescent="0.25">
      <c r="A231" s="20" t="str">
        <f t="shared" si="7"/>
        <v>0015-DCEME2.1.1.9.1.4</v>
      </c>
      <c r="B231" s="330" t="s">
        <v>1571</v>
      </c>
      <c r="C231" s="330" t="s">
        <v>230</v>
      </c>
      <c r="D231" s="20" t="s">
        <v>231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6000</v>
      </c>
      <c r="L231" s="88">
        <v>0</v>
      </c>
      <c r="M231" s="88">
        <v>0</v>
      </c>
      <c r="N231" s="88">
        <v>0</v>
      </c>
      <c r="O231" s="88">
        <v>0</v>
      </c>
      <c r="P231" s="88">
        <v>7800</v>
      </c>
      <c r="Q231" s="88"/>
      <c r="R231" s="88">
        <f t="shared" si="8"/>
        <v>13800</v>
      </c>
    </row>
    <row r="232" spans="1:18" s="20" customFormat="1" ht="15" x14ac:dyDescent="0.25">
      <c r="A232" s="20" t="str">
        <f t="shared" si="7"/>
        <v>0015-DCEME2.1.3.1.1.13</v>
      </c>
      <c r="B232" s="330" t="s">
        <v>1571</v>
      </c>
      <c r="C232" s="330" t="s">
        <v>272</v>
      </c>
      <c r="D232" s="20" t="s">
        <v>273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1672.0400000000002</v>
      </c>
      <c r="P232" s="88">
        <v>1683.96</v>
      </c>
      <c r="Q232" s="88"/>
      <c r="R232" s="88">
        <f t="shared" si="8"/>
        <v>3356</v>
      </c>
    </row>
    <row r="233" spans="1:18" s="20" customFormat="1" ht="15" x14ac:dyDescent="0.25">
      <c r="A233" s="20" t="str">
        <f t="shared" si="7"/>
        <v>0015-DCEME2.1.3.1.1.15</v>
      </c>
      <c r="B233" s="330" t="s">
        <v>1571</v>
      </c>
      <c r="C233" s="330" t="s">
        <v>276</v>
      </c>
      <c r="D233" s="20" t="s">
        <v>277</v>
      </c>
      <c r="E233" s="88">
        <v>3900.2399999999989</v>
      </c>
      <c r="F233" s="88">
        <v>3033.5199999999995</v>
      </c>
      <c r="G233" s="88">
        <v>2780.16</v>
      </c>
      <c r="H233" s="88">
        <v>2600.16</v>
      </c>
      <c r="I233" s="88">
        <v>2600.16</v>
      </c>
      <c r="J233" s="88">
        <v>2600.16</v>
      </c>
      <c r="K233" s="88">
        <v>4325.4999999999991</v>
      </c>
      <c r="L233" s="88">
        <v>4325.4999999999991</v>
      </c>
      <c r="M233" s="88">
        <v>4325.4999999999991</v>
      </c>
      <c r="N233" s="88">
        <v>4325.4999999999991</v>
      </c>
      <c r="O233" s="88">
        <v>4325.4999999999991</v>
      </c>
      <c r="P233" s="88">
        <v>12647.1</v>
      </c>
      <c r="Q233" s="88"/>
      <c r="R233" s="88">
        <f t="shared" si="8"/>
        <v>51788.999999999993</v>
      </c>
    </row>
    <row r="234" spans="1:18" s="20" customFormat="1" ht="15" x14ac:dyDescent="0.25">
      <c r="A234" s="20" t="str">
        <f t="shared" si="7"/>
        <v>0015-DCEME2.1.4.1.1.1</v>
      </c>
      <c r="B234" s="330" t="s">
        <v>1571</v>
      </c>
      <c r="C234" s="330" t="s">
        <v>288</v>
      </c>
      <c r="D234" s="20" t="s">
        <v>289</v>
      </c>
      <c r="E234" s="88">
        <v>0</v>
      </c>
      <c r="F234" s="88"/>
      <c r="G234" s="88"/>
      <c r="H234" s="88">
        <v>0</v>
      </c>
      <c r="I234" s="88">
        <v>0</v>
      </c>
      <c r="J234" s="88"/>
      <c r="K234" s="88"/>
      <c r="L234" s="88"/>
      <c r="M234" s="88"/>
      <c r="N234" s="88"/>
      <c r="O234" s="88"/>
      <c r="P234" s="88">
        <v>3108</v>
      </c>
      <c r="Q234" s="88"/>
      <c r="R234" s="88">
        <f t="shared" si="8"/>
        <v>3108</v>
      </c>
    </row>
    <row r="235" spans="1:18" s="20" customFormat="1" ht="15" x14ac:dyDescent="0.25">
      <c r="A235" s="20" t="str">
        <f t="shared" si="7"/>
        <v>0015-DCEME2.1.4.1.1.6</v>
      </c>
      <c r="B235" s="330" t="s">
        <v>1571</v>
      </c>
      <c r="C235" s="330" t="s">
        <v>300</v>
      </c>
      <c r="D235" s="20" t="s">
        <v>301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/>
      <c r="R235" s="88">
        <f t="shared" si="8"/>
        <v>0</v>
      </c>
    </row>
    <row r="236" spans="1:18" s="20" customFormat="1" ht="15" x14ac:dyDescent="0.25">
      <c r="A236" s="20" t="str">
        <f t="shared" si="7"/>
        <v>0015-DCEME2.1.4.1.1.7</v>
      </c>
      <c r="B236" s="330" t="s">
        <v>1571</v>
      </c>
      <c r="C236" s="330" t="s">
        <v>302</v>
      </c>
      <c r="D236" s="20" t="s">
        <v>1835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17501</v>
      </c>
      <c r="Q236" s="88"/>
      <c r="R236" s="88">
        <f t="shared" si="8"/>
        <v>17501</v>
      </c>
    </row>
    <row r="237" spans="1:18" s="20" customFormat="1" ht="15" x14ac:dyDescent="0.25">
      <c r="A237" s="20" t="str">
        <f t="shared" si="7"/>
        <v>0015-DCEME2.3.2.1.2.1</v>
      </c>
      <c r="B237" s="330" t="s">
        <v>1571</v>
      </c>
      <c r="C237" s="330" t="s">
        <v>541</v>
      </c>
      <c r="D237" s="20" t="s">
        <v>542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2300</v>
      </c>
      <c r="M237" s="88">
        <v>2300</v>
      </c>
      <c r="N237" s="88">
        <v>0</v>
      </c>
      <c r="O237" s="88">
        <v>0</v>
      </c>
      <c r="P237" s="88">
        <v>2400</v>
      </c>
      <c r="Q237" s="88"/>
      <c r="R237" s="88">
        <f t="shared" si="8"/>
        <v>7000</v>
      </c>
    </row>
    <row r="238" spans="1:18" s="20" customFormat="1" ht="15" x14ac:dyDescent="0.25">
      <c r="A238" s="20" t="str">
        <f t="shared" si="7"/>
        <v>0015-DCEME2.3.2.1.2.2</v>
      </c>
      <c r="B238" s="330" t="s">
        <v>1571</v>
      </c>
      <c r="C238" s="330" t="s">
        <v>543</v>
      </c>
      <c r="D238" s="20" t="s">
        <v>544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1600</v>
      </c>
      <c r="M238" s="88">
        <v>1600</v>
      </c>
      <c r="N238" s="88">
        <v>0</v>
      </c>
      <c r="O238" s="88">
        <v>0</v>
      </c>
      <c r="P238" s="88">
        <v>1800</v>
      </c>
      <c r="Q238" s="88"/>
      <c r="R238" s="88">
        <f t="shared" si="8"/>
        <v>5000</v>
      </c>
    </row>
    <row r="239" spans="1:18" s="20" customFormat="1" ht="15" x14ac:dyDescent="0.25">
      <c r="A239" s="20" t="str">
        <f t="shared" si="7"/>
        <v>0015-DCEME2.3.2.9.1.1</v>
      </c>
      <c r="B239" s="330" t="s">
        <v>1571</v>
      </c>
      <c r="C239" s="330" t="s">
        <v>774</v>
      </c>
      <c r="D239" s="20" t="s">
        <v>775</v>
      </c>
      <c r="E239" s="88">
        <v>0</v>
      </c>
      <c r="F239" s="88">
        <v>0</v>
      </c>
      <c r="G239" s="88">
        <v>11000</v>
      </c>
      <c r="H239" s="88">
        <v>14500</v>
      </c>
      <c r="I239" s="88">
        <v>14500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4650</v>
      </c>
      <c r="Q239" s="88"/>
      <c r="R239" s="88">
        <f t="shared" si="8"/>
        <v>44650</v>
      </c>
    </row>
    <row r="240" spans="1:18" s="20" customFormat="1" ht="15" x14ac:dyDescent="0.25">
      <c r="A240" s="20" t="str">
        <f t="shared" si="7"/>
        <v>0016-DETN2.1.1.1.1.8</v>
      </c>
      <c r="B240" s="330" t="s">
        <v>1577</v>
      </c>
      <c r="C240" s="330" t="s">
        <v>71</v>
      </c>
      <c r="D240" s="20" t="s">
        <v>72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37414.28</v>
      </c>
      <c r="K240" s="88">
        <v>37414.28</v>
      </c>
      <c r="L240" s="88">
        <v>37414.28</v>
      </c>
      <c r="M240" s="88">
        <v>37414.28</v>
      </c>
      <c r="N240" s="88">
        <v>37414.28</v>
      </c>
      <c r="O240" s="88">
        <v>18707.14</v>
      </c>
      <c r="P240" s="88">
        <v>18707.46</v>
      </c>
      <c r="Q240" s="88"/>
      <c r="R240" s="88">
        <f t="shared" si="8"/>
        <v>224485.99999999997</v>
      </c>
    </row>
    <row r="241" spans="1:18" s="20" customFormat="1" ht="15" x14ac:dyDescent="0.25">
      <c r="A241" s="20" t="str">
        <f t="shared" si="7"/>
        <v>0016-DETN2.1.1.13.1.1</v>
      </c>
      <c r="B241" s="330" t="s">
        <v>1577</v>
      </c>
      <c r="C241" s="330" t="s">
        <v>115</v>
      </c>
      <c r="D241" s="20" t="s">
        <v>116</v>
      </c>
      <c r="E241" s="88">
        <v>96093.700000000012</v>
      </c>
      <c r="F241" s="88">
        <v>96110.940000000017</v>
      </c>
      <c r="G241" s="88">
        <v>96033.440000000017</v>
      </c>
      <c r="H241" s="88">
        <v>96170.280000000013</v>
      </c>
      <c r="I241" s="88">
        <v>96170.280000000013</v>
      </c>
      <c r="J241" s="88">
        <v>96170.280000000013</v>
      </c>
      <c r="K241" s="88">
        <v>96170.280000000013</v>
      </c>
      <c r="L241" s="88">
        <v>96170.280000000013</v>
      </c>
      <c r="M241" s="88">
        <v>96170.280000000013</v>
      </c>
      <c r="N241" s="88">
        <v>96170.280000000013</v>
      </c>
      <c r="O241" s="88">
        <v>96170.280000000013</v>
      </c>
      <c r="P241" s="88">
        <v>96443.680000000008</v>
      </c>
      <c r="Q241" s="88"/>
      <c r="R241" s="88">
        <f t="shared" si="8"/>
        <v>1154044</v>
      </c>
    </row>
    <row r="242" spans="1:18" s="20" customFormat="1" ht="15" x14ac:dyDescent="0.25">
      <c r="A242" s="20" t="str">
        <f t="shared" si="7"/>
        <v>0016-DETN2.1.1.13.1.2</v>
      </c>
      <c r="B242" s="330" t="s">
        <v>1577</v>
      </c>
      <c r="C242" s="330" t="s">
        <v>120</v>
      </c>
      <c r="D242" s="20" t="s">
        <v>121</v>
      </c>
      <c r="E242" s="88">
        <v>42600</v>
      </c>
      <c r="F242" s="88">
        <v>42600</v>
      </c>
      <c r="G242" s="88">
        <v>42568.229999999996</v>
      </c>
      <c r="H242" s="88">
        <v>43056.76</v>
      </c>
      <c r="I242" s="88">
        <v>43056.76</v>
      </c>
      <c r="J242" s="88">
        <v>54384.86</v>
      </c>
      <c r="K242" s="88">
        <v>55585.140000000007</v>
      </c>
      <c r="L242" s="88">
        <v>55585.140000000007</v>
      </c>
      <c r="M242" s="88">
        <v>55585.140000000007</v>
      </c>
      <c r="N242" s="88">
        <v>55585.140000000007</v>
      </c>
      <c r="O242" s="88">
        <v>49320.950000000004</v>
      </c>
      <c r="P242" s="88">
        <v>50723.879999999983</v>
      </c>
      <c r="Q242" s="88"/>
      <c r="R242" s="88">
        <f t="shared" si="8"/>
        <v>590652</v>
      </c>
    </row>
    <row r="243" spans="1:18" s="20" customFormat="1" ht="15" x14ac:dyDescent="0.25">
      <c r="A243" s="20" t="str">
        <f t="shared" si="7"/>
        <v>0016-DETN2.1.1.9.1.2</v>
      </c>
      <c r="B243" s="330" t="s">
        <v>1577</v>
      </c>
      <c r="C243" s="330" t="s">
        <v>226</v>
      </c>
      <c r="D243" s="20" t="s">
        <v>227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0</v>
      </c>
      <c r="K243" s="88">
        <v>18707.14</v>
      </c>
      <c r="L243" s="88">
        <v>0</v>
      </c>
      <c r="M243" s="88">
        <v>0</v>
      </c>
      <c r="N243" s="88">
        <v>0</v>
      </c>
      <c r="O243" s="88">
        <v>0</v>
      </c>
      <c r="P243" s="88">
        <v>18707.86</v>
      </c>
      <c r="Q243" s="88"/>
      <c r="R243" s="88">
        <f t="shared" si="8"/>
        <v>37415</v>
      </c>
    </row>
    <row r="244" spans="1:18" s="20" customFormat="1" ht="15" x14ac:dyDescent="0.25">
      <c r="A244" s="20" t="str">
        <f t="shared" si="7"/>
        <v>0016-DETN2.1.1.9.1.4</v>
      </c>
      <c r="B244" s="330" t="s">
        <v>1577</v>
      </c>
      <c r="C244" s="330" t="s">
        <v>230</v>
      </c>
      <c r="D244" s="20" t="s">
        <v>231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5100</v>
      </c>
      <c r="L244" s="88">
        <v>0</v>
      </c>
      <c r="M244" s="88">
        <v>0</v>
      </c>
      <c r="N244" s="88">
        <v>0</v>
      </c>
      <c r="O244" s="88">
        <v>0</v>
      </c>
      <c r="P244" s="88">
        <v>5100</v>
      </c>
      <c r="Q244" s="88"/>
      <c r="R244" s="88">
        <f t="shared" si="8"/>
        <v>10200</v>
      </c>
    </row>
    <row r="245" spans="1:18" s="20" customFormat="1" ht="15" x14ac:dyDescent="0.25">
      <c r="A245" s="20" t="str">
        <f t="shared" si="7"/>
        <v>0016-DETN2.1.3.1.1.13</v>
      </c>
      <c r="B245" s="330" t="s">
        <v>1577</v>
      </c>
      <c r="C245" s="330" t="s">
        <v>272</v>
      </c>
      <c r="D245" s="20" t="s">
        <v>273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3367.28</v>
      </c>
      <c r="K245" s="88">
        <v>3367.28</v>
      </c>
      <c r="L245" s="88">
        <v>3367.28</v>
      </c>
      <c r="M245" s="88">
        <v>3367.28</v>
      </c>
      <c r="N245" s="88">
        <v>3367.28</v>
      </c>
      <c r="O245" s="88">
        <v>1683.64</v>
      </c>
      <c r="P245" s="88">
        <v>1683.96</v>
      </c>
      <c r="Q245" s="88"/>
      <c r="R245" s="88">
        <f t="shared" si="8"/>
        <v>20204</v>
      </c>
    </row>
    <row r="246" spans="1:18" s="20" customFormat="1" ht="15" x14ac:dyDescent="0.25">
      <c r="A246" s="20" t="str">
        <f t="shared" si="7"/>
        <v>0016-DETN2.1.3.1.1.15</v>
      </c>
      <c r="B246" s="330" t="s">
        <v>1577</v>
      </c>
      <c r="C246" s="330" t="s">
        <v>276</v>
      </c>
      <c r="D246" s="20" t="s">
        <v>277</v>
      </c>
      <c r="E246" s="88">
        <v>3466.8799999999992</v>
      </c>
      <c r="F246" s="88">
        <v>3466.8799999999992</v>
      </c>
      <c r="G246" s="88">
        <v>3466.8799999999992</v>
      </c>
      <c r="H246" s="88">
        <v>3466.8799999999992</v>
      </c>
      <c r="I246" s="88">
        <v>3675.4599999999991</v>
      </c>
      <c r="J246" s="88">
        <v>3675.4599999999991</v>
      </c>
      <c r="K246" s="88">
        <v>4301.1999999999989</v>
      </c>
      <c r="L246" s="88">
        <v>4301.1999999999989</v>
      </c>
      <c r="M246" s="88">
        <v>4301.1999999999989</v>
      </c>
      <c r="N246" s="88">
        <v>4301.1999999999989</v>
      </c>
      <c r="O246" s="88">
        <v>4301.1999999999989</v>
      </c>
      <c r="P246" s="88">
        <v>11733.560000000003</v>
      </c>
      <c r="Q246" s="88"/>
      <c r="R246" s="88">
        <f t="shared" si="8"/>
        <v>54457.999999999985</v>
      </c>
    </row>
    <row r="247" spans="1:18" s="20" customFormat="1" ht="15" x14ac:dyDescent="0.25">
      <c r="A247" s="20" t="str">
        <f t="shared" si="7"/>
        <v>0016-DETN2.1.4.1.1.1</v>
      </c>
      <c r="B247" s="330" t="s">
        <v>1577</v>
      </c>
      <c r="C247" s="330" t="s">
        <v>288</v>
      </c>
      <c r="D247" s="20" t="s">
        <v>289</v>
      </c>
      <c r="E247" s="88">
        <v>0</v>
      </c>
      <c r="F247" s="88"/>
      <c r="G247" s="88"/>
      <c r="H247" s="88">
        <v>0</v>
      </c>
      <c r="I247" s="88">
        <v>9353.57</v>
      </c>
      <c r="J247" s="88"/>
      <c r="K247" s="88"/>
      <c r="L247" s="88"/>
      <c r="M247" s="88"/>
      <c r="N247" s="88"/>
      <c r="O247" s="88"/>
      <c r="P247" s="88">
        <v>9354.43</v>
      </c>
      <c r="Q247" s="88"/>
      <c r="R247" s="88">
        <f t="shared" si="8"/>
        <v>18708</v>
      </c>
    </row>
    <row r="248" spans="1:18" s="20" customFormat="1" ht="15" x14ac:dyDescent="0.25">
      <c r="A248" s="20" t="str">
        <f t="shared" si="7"/>
        <v>0016-DETN2.3.1.99.1.3</v>
      </c>
      <c r="B248" s="330" t="s">
        <v>1577</v>
      </c>
      <c r="C248" s="330" t="s">
        <v>521</v>
      </c>
      <c r="D248" s="20" t="s">
        <v>522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/>
      <c r="R248" s="88">
        <f t="shared" si="8"/>
        <v>0</v>
      </c>
    </row>
    <row r="249" spans="1:18" s="20" customFormat="1" ht="15" x14ac:dyDescent="0.25">
      <c r="A249" s="20" t="str">
        <f t="shared" si="7"/>
        <v>0016-DETN2.3.2.7.11.99</v>
      </c>
      <c r="B249" s="330" t="s">
        <v>1577</v>
      </c>
      <c r="C249" s="330" t="s">
        <v>688</v>
      </c>
      <c r="D249" s="20" t="s">
        <v>689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12000</v>
      </c>
      <c r="P249" s="88">
        <v>0</v>
      </c>
      <c r="Q249" s="88"/>
      <c r="R249" s="88">
        <f t="shared" si="8"/>
        <v>12000</v>
      </c>
    </row>
    <row r="250" spans="1:18" s="20" customFormat="1" ht="15" x14ac:dyDescent="0.25">
      <c r="A250" s="20" t="str">
        <f t="shared" si="7"/>
        <v>0016-DETN2.3.2.7.14.98</v>
      </c>
      <c r="B250" s="330" t="s">
        <v>1577</v>
      </c>
      <c r="C250" s="330" t="s">
        <v>706</v>
      </c>
      <c r="D250" s="20" t="s">
        <v>707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  <c r="Q250" s="88"/>
      <c r="R250" s="88">
        <f t="shared" si="8"/>
        <v>0</v>
      </c>
    </row>
    <row r="251" spans="1:18" s="20" customFormat="1" ht="15" x14ac:dyDescent="0.25">
      <c r="A251" s="20" t="str">
        <f t="shared" si="7"/>
        <v>0016-DETN2.3.2.9.1.1</v>
      </c>
      <c r="B251" s="330" t="s">
        <v>1577</v>
      </c>
      <c r="C251" s="330" t="s">
        <v>774</v>
      </c>
      <c r="D251" s="20" t="s">
        <v>775</v>
      </c>
      <c r="E251" s="88">
        <v>20000</v>
      </c>
      <c r="F251" s="88">
        <v>20000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88">
        <f t="shared" si="8"/>
        <v>40000</v>
      </c>
    </row>
  </sheetData>
  <autoFilter ref="A5:W251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</sheetPr>
  <dimension ref="A1:J384"/>
  <sheetViews>
    <sheetView tabSelected="1" topLeftCell="A199" workbookViewId="0">
      <selection activeCell="A6" sqref="A6:I249"/>
    </sheetView>
  </sheetViews>
  <sheetFormatPr baseColWidth="10" defaultColWidth="11.42578125" defaultRowHeight="12.75" x14ac:dyDescent="0.2"/>
  <cols>
    <col min="1" max="1" width="57.5703125" customWidth="1"/>
    <col min="2" max="2" width="20" customWidth="1"/>
    <col min="3" max="4" width="16" customWidth="1"/>
    <col min="5" max="5" width="13.42578125" style="194" customWidth="1"/>
    <col min="6" max="6" width="14.7109375" customWidth="1"/>
    <col min="7" max="7" width="13.7109375" customWidth="1"/>
    <col min="8" max="8" width="12.5703125" style="258" customWidth="1"/>
    <col min="9" max="9" width="13.7109375" customWidth="1"/>
  </cols>
  <sheetData>
    <row r="1" spans="1:10" x14ac:dyDescent="0.2">
      <c r="C1" s="123"/>
      <c r="D1" s="123"/>
      <c r="E1" s="272"/>
      <c r="F1" s="123"/>
      <c r="G1" s="123"/>
      <c r="H1" s="257"/>
      <c r="I1" s="123"/>
    </row>
    <row r="2" spans="1:10" x14ac:dyDescent="0.2">
      <c r="A2" s="171" t="s">
        <v>1837</v>
      </c>
      <c r="B2" s="364" t="s">
        <v>1</v>
      </c>
      <c r="C2" s="123"/>
      <c r="D2" s="123"/>
      <c r="E2" s="272"/>
      <c r="F2" s="123"/>
      <c r="G2" s="123"/>
      <c r="H2" s="257"/>
      <c r="I2" s="123"/>
      <c r="J2" s="123"/>
    </row>
    <row r="3" spans="1:10" x14ac:dyDescent="0.2">
      <c r="A3" s="365" t="s">
        <v>32</v>
      </c>
      <c r="B3" s="364" t="s">
        <v>1</v>
      </c>
      <c r="C3" s="123"/>
      <c r="D3" s="123"/>
      <c r="E3" s="272"/>
      <c r="F3" s="123"/>
      <c r="G3" s="123"/>
      <c r="H3" s="257"/>
      <c r="I3" s="123"/>
      <c r="J3" s="123"/>
    </row>
    <row r="4" spans="1:10" x14ac:dyDescent="0.2">
      <c r="A4" s="123"/>
      <c r="B4" s="123"/>
      <c r="C4" s="123"/>
      <c r="D4" s="123"/>
      <c r="E4" s="272"/>
      <c r="F4" s="123"/>
      <c r="G4" s="123"/>
      <c r="H4" s="257"/>
      <c r="I4" s="123"/>
      <c r="J4" s="123"/>
    </row>
    <row r="5" spans="1:10" s="13" customFormat="1" ht="48" customHeight="1" x14ac:dyDescent="0.2">
      <c r="A5" s="169" t="s">
        <v>4</v>
      </c>
      <c r="B5" s="168" t="s">
        <v>6</v>
      </c>
      <c r="C5" s="13" t="s">
        <v>2214</v>
      </c>
      <c r="D5" s="364" t="s">
        <v>2266</v>
      </c>
      <c r="E5" s="13" t="s">
        <v>7</v>
      </c>
      <c r="F5" s="256" t="s">
        <v>8</v>
      </c>
      <c r="G5" s="335" t="s">
        <v>2215</v>
      </c>
      <c r="H5" s="335" t="s">
        <v>2216</v>
      </c>
      <c r="I5" s="336" t="s">
        <v>2217</v>
      </c>
    </row>
    <row r="6" spans="1:10" x14ac:dyDescent="0.2">
      <c r="A6" s="368" t="s">
        <v>9</v>
      </c>
      <c r="B6" s="366">
        <v>6178842</v>
      </c>
      <c r="C6" s="366">
        <v>4018535.37</v>
      </c>
      <c r="D6" s="366">
        <v>4018535.37</v>
      </c>
      <c r="E6" s="366">
        <v>2124568.42</v>
      </c>
      <c r="F6" s="367">
        <v>0.34384572707960487</v>
      </c>
      <c r="G6" s="366">
        <v>191138.96000000002</v>
      </c>
      <c r="H6" s="366">
        <v>134645.28999999998</v>
      </c>
      <c r="I6" s="367">
        <v>0.70443665697459046</v>
      </c>
    </row>
    <row r="7" spans="1:10" x14ac:dyDescent="0.2">
      <c r="A7" s="5" t="s">
        <v>2218</v>
      </c>
      <c r="B7" s="366">
        <v>6178842</v>
      </c>
      <c r="C7" s="366">
        <v>4018535.37</v>
      </c>
      <c r="D7" s="366">
        <v>4018535.37</v>
      </c>
      <c r="E7" s="366">
        <v>2124568.42</v>
      </c>
      <c r="F7" s="367">
        <v>0.34384572707960487</v>
      </c>
      <c r="G7" s="366">
        <v>191138.96000000002</v>
      </c>
      <c r="H7" s="366">
        <v>134645.28999999998</v>
      </c>
      <c r="I7" s="367">
        <v>0.70443665697459046</v>
      </c>
    </row>
    <row r="8" spans="1:10" x14ac:dyDescent="0.2">
      <c r="A8" s="5" t="s">
        <v>1237</v>
      </c>
      <c r="B8" s="366">
        <v>3364</v>
      </c>
      <c r="C8" s="366">
        <v>3363.5</v>
      </c>
      <c r="D8" s="366">
        <v>3363.5</v>
      </c>
      <c r="E8" s="366">
        <v>3363.5</v>
      </c>
      <c r="F8" s="367">
        <v>0.99985136741973846</v>
      </c>
      <c r="G8" s="366">
        <v>0</v>
      </c>
      <c r="H8" s="366">
        <v>0</v>
      </c>
      <c r="I8" s="367">
        <v>0</v>
      </c>
    </row>
    <row r="9" spans="1:10" x14ac:dyDescent="0.2">
      <c r="A9" s="5" t="s">
        <v>1260</v>
      </c>
      <c r="B9" s="366">
        <v>4568757</v>
      </c>
      <c r="C9" s="366">
        <v>2542209.2000000002</v>
      </c>
      <c r="D9" s="366">
        <v>2542209.2000000002</v>
      </c>
      <c r="E9" s="366">
        <v>992046.34</v>
      </c>
      <c r="F9" s="367">
        <v>0.21713703311425842</v>
      </c>
      <c r="G9" s="366">
        <v>86371.07</v>
      </c>
      <c r="H9" s="366">
        <v>92359.62</v>
      </c>
      <c r="I9" s="367">
        <v>1.0693351373324422</v>
      </c>
    </row>
    <row r="10" spans="1:10" x14ac:dyDescent="0.2">
      <c r="A10" s="5" t="s">
        <v>1272</v>
      </c>
      <c r="B10" s="366">
        <v>257495</v>
      </c>
      <c r="C10" s="366">
        <v>219494.07</v>
      </c>
      <c r="D10" s="366">
        <v>219494.07</v>
      </c>
      <c r="E10" s="366">
        <v>157083.82</v>
      </c>
      <c r="F10" s="367">
        <v>0.6100460979824851</v>
      </c>
      <c r="G10" s="366">
        <v>21089.279999999999</v>
      </c>
      <c r="H10" s="366">
        <v>0</v>
      </c>
      <c r="I10" s="367">
        <v>0</v>
      </c>
    </row>
    <row r="11" spans="1:10" x14ac:dyDescent="0.2">
      <c r="A11" s="5" t="s">
        <v>1279</v>
      </c>
      <c r="B11" s="366">
        <v>0</v>
      </c>
      <c r="C11" s="366">
        <v>0</v>
      </c>
      <c r="D11" s="366">
        <v>0</v>
      </c>
      <c r="E11" s="366">
        <v>0</v>
      </c>
      <c r="F11" s="367">
        <v>0</v>
      </c>
      <c r="G11" s="366">
        <v>0</v>
      </c>
      <c r="H11" s="366">
        <v>0</v>
      </c>
      <c r="I11" s="367">
        <v>0</v>
      </c>
    </row>
    <row r="12" spans="1:10" x14ac:dyDescent="0.2">
      <c r="A12" s="5" t="s">
        <v>1285</v>
      </c>
      <c r="B12" s="366">
        <v>1349226</v>
      </c>
      <c r="C12" s="366">
        <v>1253468.6000000001</v>
      </c>
      <c r="D12" s="366">
        <v>1253468.6000000001</v>
      </c>
      <c r="E12" s="366">
        <v>972074.75999999989</v>
      </c>
      <c r="F12" s="367">
        <v>0.72046844635368712</v>
      </c>
      <c r="G12" s="366">
        <v>83678.61</v>
      </c>
      <c r="H12" s="366">
        <v>42285.67</v>
      </c>
      <c r="I12" s="367">
        <v>0.50533427837771205</v>
      </c>
    </row>
    <row r="13" spans="1:10" x14ac:dyDescent="0.2">
      <c r="A13" s="368" t="s">
        <v>1522</v>
      </c>
      <c r="B13" s="366">
        <v>8149030</v>
      </c>
      <c r="C13" s="366">
        <v>7244430.7599999998</v>
      </c>
      <c r="D13" s="366">
        <v>7188821.2300000004</v>
      </c>
      <c r="E13" s="366">
        <v>5637664.9000000004</v>
      </c>
      <c r="F13" s="367">
        <v>0.69182036389607116</v>
      </c>
      <c r="G13" s="366">
        <v>633068.44000000018</v>
      </c>
      <c r="H13" s="366">
        <v>564824.32999999996</v>
      </c>
      <c r="I13" s="367">
        <v>0.89220105491279866</v>
      </c>
      <c r="J13" s="258"/>
    </row>
    <row r="14" spans="1:10" x14ac:dyDescent="0.2">
      <c r="A14" s="5" t="s">
        <v>2219</v>
      </c>
      <c r="B14" s="366">
        <v>7349922</v>
      </c>
      <c r="C14" s="366">
        <v>6876816.0700000003</v>
      </c>
      <c r="D14" s="366">
        <v>6823060.540000001</v>
      </c>
      <c r="E14" s="366">
        <v>5389274.0200000005</v>
      </c>
      <c r="F14" s="367">
        <v>0.73324234189151949</v>
      </c>
      <c r="G14" s="366">
        <v>609068.44000000018</v>
      </c>
      <c r="H14" s="366">
        <v>559206.48</v>
      </c>
      <c r="I14" s="367">
        <v>0.91813406059916647</v>
      </c>
    </row>
    <row r="15" spans="1:10" x14ac:dyDescent="0.2">
      <c r="A15" s="5" t="s">
        <v>2220</v>
      </c>
      <c r="B15" s="366">
        <v>799108</v>
      </c>
      <c r="C15" s="366">
        <v>367614.69</v>
      </c>
      <c r="D15" s="366">
        <v>365760.69</v>
      </c>
      <c r="E15" s="366">
        <v>248390.88</v>
      </c>
      <c r="F15" s="367">
        <v>0.31083518122706821</v>
      </c>
      <c r="G15" s="366">
        <v>24000</v>
      </c>
      <c r="H15" s="366">
        <v>5617.85</v>
      </c>
      <c r="I15" s="367">
        <v>0.23407708333333335</v>
      </c>
    </row>
    <row r="16" spans="1:10" x14ac:dyDescent="0.2">
      <c r="A16" s="5" t="s">
        <v>522</v>
      </c>
      <c r="B16" s="366">
        <v>1015</v>
      </c>
      <c r="C16" s="366">
        <v>0</v>
      </c>
      <c r="D16" s="366">
        <v>0</v>
      </c>
      <c r="E16" s="366">
        <v>0</v>
      </c>
      <c r="F16" s="367">
        <v>0</v>
      </c>
      <c r="G16" s="366">
        <v>0</v>
      </c>
      <c r="H16" s="366">
        <v>0</v>
      </c>
      <c r="I16" s="367">
        <v>0</v>
      </c>
    </row>
    <row r="17" spans="1:9" x14ac:dyDescent="0.2">
      <c r="A17" s="5" t="s">
        <v>542</v>
      </c>
      <c r="B17" s="366">
        <v>37820</v>
      </c>
      <c r="C17" s="366">
        <v>19572.39</v>
      </c>
      <c r="D17" s="366">
        <v>19492.39</v>
      </c>
      <c r="E17" s="366">
        <v>16942.580000000002</v>
      </c>
      <c r="F17" s="367">
        <v>0.44797937599153892</v>
      </c>
      <c r="G17" s="366">
        <v>0</v>
      </c>
      <c r="H17" s="366">
        <v>3733.85</v>
      </c>
      <c r="I17" s="367">
        <v>0</v>
      </c>
    </row>
    <row r="18" spans="1:9" x14ac:dyDescent="0.2">
      <c r="A18" s="5" t="s">
        <v>544</v>
      </c>
      <c r="B18" s="366">
        <v>19566</v>
      </c>
      <c r="C18" s="366">
        <v>9862.2999999999993</v>
      </c>
      <c r="D18" s="366">
        <v>9768.2999999999993</v>
      </c>
      <c r="E18" s="366">
        <v>9448.3000000000011</v>
      </c>
      <c r="F18" s="367">
        <v>0.48289379535929677</v>
      </c>
      <c r="G18" s="366">
        <v>0</v>
      </c>
      <c r="H18" s="366">
        <v>1884</v>
      </c>
      <c r="I18" s="367">
        <v>0</v>
      </c>
    </row>
    <row r="19" spans="1:9" x14ac:dyDescent="0.2">
      <c r="A19" s="5" t="s">
        <v>668</v>
      </c>
      <c r="B19" s="366">
        <v>5100</v>
      </c>
      <c r="C19" s="366">
        <v>2180</v>
      </c>
      <c r="D19" s="366">
        <v>500</v>
      </c>
      <c r="E19" s="366">
        <v>0</v>
      </c>
      <c r="F19" s="367">
        <v>0</v>
      </c>
      <c r="G19" s="366">
        <v>0</v>
      </c>
      <c r="H19" s="366">
        <v>0</v>
      </c>
      <c r="I19" s="367">
        <v>0</v>
      </c>
    </row>
    <row r="20" spans="1:9" x14ac:dyDescent="0.2">
      <c r="A20" s="5" t="s">
        <v>673</v>
      </c>
      <c r="B20" s="366">
        <v>85227</v>
      </c>
      <c r="C20" s="366">
        <v>0</v>
      </c>
      <c r="D20" s="366">
        <v>0</v>
      </c>
      <c r="E20" s="366">
        <v>0</v>
      </c>
      <c r="F20" s="367">
        <v>0</v>
      </c>
      <c r="G20" s="366">
        <v>0</v>
      </c>
      <c r="H20" s="366">
        <v>0</v>
      </c>
      <c r="I20" s="367">
        <v>0</v>
      </c>
    </row>
    <row r="21" spans="1:9" x14ac:dyDescent="0.2">
      <c r="A21" s="5" t="s">
        <v>701</v>
      </c>
      <c r="B21" s="366">
        <v>36000</v>
      </c>
      <c r="C21" s="366">
        <v>36000</v>
      </c>
      <c r="D21" s="366">
        <v>36000</v>
      </c>
      <c r="E21" s="366">
        <v>0</v>
      </c>
      <c r="F21" s="367">
        <v>0</v>
      </c>
      <c r="G21" s="366">
        <v>0</v>
      </c>
      <c r="H21" s="366">
        <v>0</v>
      </c>
      <c r="I21" s="367">
        <v>0</v>
      </c>
    </row>
    <row r="22" spans="1:9" x14ac:dyDescent="0.2">
      <c r="A22" s="5" t="s">
        <v>739</v>
      </c>
      <c r="B22" s="366">
        <v>13560</v>
      </c>
      <c r="C22" s="366">
        <v>0</v>
      </c>
      <c r="D22" s="366">
        <v>0</v>
      </c>
      <c r="E22" s="366">
        <v>0</v>
      </c>
      <c r="F22" s="367">
        <v>0</v>
      </c>
      <c r="G22" s="366">
        <v>0</v>
      </c>
      <c r="H22" s="366">
        <v>0</v>
      </c>
      <c r="I22" s="367">
        <v>0</v>
      </c>
    </row>
    <row r="23" spans="1:9" x14ac:dyDescent="0.2">
      <c r="A23" s="5" t="s">
        <v>749</v>
      </c>
      <c r="B23" s="366">
        <v>1000</v>
      </c>
      <c r="C23" s="366">
        <v>0</v>
      </c>
      <c r="D23" s="366">
        <v>0</v>
      </c>
      <c r="E23" s="366">
        <v>0</v>
      </c>
      <c r="F23" s="367">
        <v>0</v>
      </c>
      <c r="G23" s="366">
        <v>0</v>
      </c>
      <c r="H23" s="366">
        <v>0</v>
      </c>
      <c r="I23" s="367">
        <v>0</v>
      </c>
    </row>
    <row r="24" spans="1:9" x14ac:dyDescent="0.2">
      <c r="A24" s="5" t="s">
        <v>775</v>
      </c>
      <c r="B24" s="366">
        <v>599820</v>
      </c>
      <c r="C24" s="366">
        <v>300000</v>
      </c>
      <c r="D24" s="366">
        <v>300000</v>
      </c>
      <c r="E24" s="366">
        <v>222000</v>
      </c>
      <c r="F24" s="367">
        <v>0.37011103330999301</v>
      </c>
      <c r="G24" s="366">
        <v>24000</v>
      </c>
      <c r="H24" s="366">
        <v>0</v>
      </c>
      <c r="I24" s="367">
        <v>0</v>
      </c>
    </row>
    <row r="25" spans="1:9" x14ac:dyDescent="0.2">
      <c r="A25" s="368" t="s">
        <v>1531</v>
      </c>
      <c r="B25" s="366">
        <v>7033865</v>
      </c>
      <c r="C25" s="366">
        <v>5894389.7700000005</v>
      </c>
      <c r="D25" s="366">
        <v>5781577.5999999996</v>
      </c>
      <c r="E25" s="366">
        <v>4414654.51</v>
      </c>
      <c r="F25" s="367">
        <v>0.62762855272314721</v>
      </c>
      <c r="G25" s="366">
        <v>430357.14000000007</v>
      </c>
      <c r="H25" s="366">
        <v>375230.62000000005</v>
      </c>
      <c r="I25" s="367">
        <v>0.8719051808923165</v>
      </c>
    </row>
    <row r="26" spans="1:9" x14ac:dyDescent="0.2">
      <c r="A26" s="5" t="s">
        <v>2219</v>
      </c>
      <c r="B26" s="366">
        <v>6098573</v>
      </c>
      <c r="C26" s="366">
        <v>5495167.8300000001</v>
      </c>
      <c r="D26" s="366">
        <v>5455420.8099999996</v>
      </c>
      <c r="E26" s="366">
        <v>4195515.78</v>
      </c>
      <c r="F26" s="367">
        <v>0.68795040741498059</v>
      </c>
      <c r="G26" s="366">
        <v>410792.34000000008</v>
      </c>
      <c r="H26" s="366">
        <v>371317.66000000003</v>
      </c>
      <c r="I26" s="367">
        <v>0.90390599785770098</v>
      </c>
    </row>
    <row r="27" spans="1:9" x14ac:dyDescent="0.2">
      <c r="A27" s="5" t="s">
        <v>2220</v>
      </c>
      <c r="B27" s="366">
        <v>935292</v>
      </c>
      <c r="C27" s="366">
        <v>399221.94</v>
      </c>
      <c r="D27" s="366">
        <v>326156.79000000004</v>
      </c>
      <c r="E27" s="366">
        <v>219138.73</v>
      </c>
      <c r="F27" s="367">
        <v>0.23429980155929914</v>
      </c>
      <c r="G27" s="366">
        <v>19564.8</v>
      </c>
      <c r="H27" s="366">
        <v>3912.96</v>
      </c>
      <c r="I27" s="367">
        <v>0.2</v>
      </c>
    </row>
    <row r="28" spans="1:9" x14ac:dyDescent="0.2">
      <c r="A28" s="5" t="s">
        <v>522</v>
      </c>
      <c r="B28" s="366">
        <v>7000</v>
      </c>
      <c r="C28" s="366">
        <v>1903.99</v>
      </c>
      <c r="D28" s="366">
        <v>1903.99</v>
      </c>
      <c r="E28" s="366">
        <v>1903.99</v>
      </c>
      <c r="F28" s="367">
        <v>0.27199857142857142</v>
      </c>
      <c r="G28" s="366">
        <v>0</v>
      </c>
      <c r="H28" s="366">
        <v>0</v>
      </c>
      <c r="I28" s="367">
        <v>0</v>
      </c>
    </row>
    <row r="29" spans="1:9" x14ac:dyDescent="0.2">
      <c r="A29" s="5" t="s">
        <v>542</v>
      </c>
      <c r="B29" s="366">
        <v>9600</v>
      </c>
      <c r="C29" s="366">
        <v>2393.1</v>
      </c>
      <c r="D29" s="366">
        <v>2393.1</v>
      </c>
      <c r="E29" s="366">
        <v>2393.1000000000004</v>
      </c>
      <c r="F29" s="367">
        <v>0.24928125000000004</v>
      </c>
      <c r="G29" s="366">
        <v>0</v>
      </c>
      <c r="H29" s="366">
        <v>0</v>
      </c>
      <c r="I29" s="367">
        <v>0</v>
      </c>
    </row>
    <row r="30" spans="1:9" x14ac:dyDescent="0.2">
      <c r="A30" s="5" t="s">
        <v>544</v>
      </c>
      <c r="B30" s="366">
        <v>7560</v>
      </c>
      <c r="C30" s="366">
        <v>2131.5</v>
      </c>
      <c r="D30" s="366">
        <v>2131.5</v>
      </c>
      <c r="E30" s="366">
        <v>2131.5</v>
      </c>
      <c r="F30" s="367">
        <v>0.28194444444444444</v>
      </c>
      <c r="G30" s="366">
        <v>0</v>
      </c>
      <c r="H30" s="366">
        <v>0</v>
      </c>
      <c r="I30" s="367">
        <v>0</v>
      </c>
    </row>
    <row r="31" spans="1:9" x14ac:dyDescent="0.2">
      <c r="A31" s="5" t="s">
        <v>575</v>
      </c>
      <c r="B31" s="366">
        <v>8781</v>
      </c>
      <c r="C31" s="366">
        <v>0</v>
      </c>
      <c r="D31" s="366">
        <v>0</v>
      </c>
      <c r="E31" s="366">
        <v>0</v>
      </c>
      <c r="F31" s="367">
        <v>0</v>
      </c>
      <c r="G31" s="366">
        <v>0</v>
      </c>
      <c r="H31" s="366">
        <v>0</v>
      </c>
      <c r="I31" s="367">
        <v>0</v>
      </c>
    </row>
    <row r="32" spans="1:9" x14ac:dyDescent="0.2">
      <c r="A32" s="5" t="s">
        <v>580</v>
      </c>
      <c r="B32" s="366">
        <v>299200</v>
      </c>
      <c r="C32" s="366">
        <v>151228.20000000001</v>
      </c>
      <c r="D32" s="366">
        <v>151228.20000000001</v>
      </c>
      <c r="E32" s="366">
        <v>44210.140000000007</v>
      </c>
      <c r="F32" s="367">
        <v>0.14776116310160431</v>
      </c>
      <c r="G32" s="366">
        <v>19564.8</v>
      </c>
      <c r="H32" s="366">
        <v>3912.96</v>
      </c>
      <c r="I32" s="367">
        <v>0.2</v>
      </c>
    </row>
    <row r="33" spans="1:9" x14ac:dyDescent="0.2">
      <c r="A33" s="5" t="s">
        <v>625</v>
      </c>
      <c r="B33" s="366">
        <v>6500</v>
      </c>
      <c r="C33" s="366">
        <v>0</v>
      </c>
      <c r="D33" s="366">
        <v>0</v>
      </c>
      <c r="E33" s="366">
        <v>0</v>
      </c>
      <c r="F33" s="367">
        <v>0</v>
      </c>
      <c r="G33" s="366">
        <v>0</v>
      </c>
      <c r="H33" s="366">
        <v>0</v>
      </c>
      <c r="I33" s="367">
        <v>0</v>
      </c>
    </row>
    <row r="34" spans="1:9" x14ac:dyDescent="0.2">
      <c r="A34" s="5" t="s">
        <v>668</v>
      </c>
      <c r="B34" s="366">
        <v>45000</v>
      </c>
      <c r="C34" s="366">
        <v>0</v>
      </c>
      <c r="D34" s="366">
        <v>0</v>
      </c>
      <c r="E34" s="366">
        <v>0</v>
      </c>
      <c r="F34" s="367">
        <v>0</v>
      </c>
      <c r="G34" s="366">
        <v>0</v>
      </c>
      <c r="H34" s="366">
        <v>0</v>
      </c>
      <c r="I34" s="367">
        <v>0</v>
      </c>
    </row>
    <row r="35" spans="1:9" x14ac:dyDescent="0.2">
      <c r="A35" s="5" t="s">
        <v>673</v>
      </c>
      <c r="B35" s="366">
        <v>11651</v>
      </c>
      <c r="C35" s="366">
        <v>0</v>
      </c>
      <c r="D35" s="366">
        <v>0</v>
      </c>
      <c r="E35" s="366">
        <v>0</v>
      </c>
      <c r="F35" s="367">
        <v>0</v>
      </c>
      <c r="G35" s="366">
        <v>0</v>
      </c>
      <c r="H35" s="366">
        <v>0</v>
      </c>
      <c r="I35" s="367">
        <v>0</v>
      </c>
    </row>
    <row r="36" spans="1:9" x14ac:dyDescent="0.2">
      <c r="A36" s="5" t="s">
        <v>689</v>
      </c>
      <c r="B36" s="366">
        <v>90000</v>
      </c>
      <c r="C36" s="366">
        <v>73065.149999999994</v>
      </c>
      <c r="D36" s="366">
        <v>0</v>
      </c>
      <c r="E36" s="366">
        <v>0</v>
      </c>
      <c r="F36" s="367">
        <v>0</v>
      </c>
      <c r="G36" s="366">
        <v>0</v>
      </c>
      <c r="H36" s="366">
        <v>0</v>
      </c>
      <c r="I36" s="367">
        <v>0</v>
      </c>
    </row>
    <row r="37" spans="1:9" x14ac:dyDescent="0.2">
      <c r="A37" s="5" t="s">
        <v>707</v>
      </c>
      <c r="B37" s="366">
        <v>366000</v>
      </c>
      <c r="C37" s="366">
        <v>168500</v>
      </c>
      <c r="D37" s="366">
        <v>168500</v>
      </c>
      <c r="E37" s="366">
        <v>168500</v>
      </c>
      <c r="F37" s="367">
        <v>0.4603825136612022</v>
      </c>
      <c r="G37" s="366">
        <v>0</v>
      </c>
      <c r="H37" s="366">
        <v>0</v>
      </c>
      <c r="I37" s="367">
        <v>0</v>
      </c>
    </row>
    <row r="38" spans="1:9" x14ac:dyDescent="0.2">
      <c r="A38" s="5" t="s">
        <v>775</v>
      </c>
      <c r="B38" s="366">
        <v>84000</v>
      </c>
      <c r="C38" s="366">
        <v>0</v>
      </c>
      <c r="D38" s="366">
        <v>0</v>
      </c>
      <c r="E38" s="366">
        <v>0</v>
      </c>
      <c r="F38" s="367">
        <v>0</v>
      </c>
      <c r="G38" s="366">
        <v>0</v>
      </c>
      <c r="H38" s="366">
        <v>0</v>
      </c>
      <c r="I38" s="367">
        <v>0</v>
      </c>
    </row>
    <row r="39" spans="1:9" x14ac:dyDescent="0.2">
      <c r="A39" s="368" t="s">
        <v>12</v>
      </c>
      <c r="B39" s="366">
        <v>244667</v>
      </c>
      <c r="C39" s="366">
        <v>175766.26</v>
      </c>
      <c r="D39" s="366">
        <v>175766.26</v>
      </c>
      <c r="E39" s="366">
        <v>135766.26</v>
      </c>
      <c r="F39" s="367">
        <v>0.55490221402968121</v>
      </c>
      <c r="G39" s="366">
        <v>9600</v>
      </c>
      <c r="H39" s="366">
        <v>9600</v>
      </c>
      <c r="I39" s="367">
        <v>1</v>
      </c>
    </row>
    <row r="40" spans="1:9" x14ac:dyDescent="0.2">
      <c r="A40" s="5" t="s">
        <v>2218</v>
      </c>
      <c r="B40" s="366">
        <v>244667</v>
      </c>
      <c r="C40" s="366">
        <v>175766.26</v>
      </c>
      <c r="D40" s="366">
        <v>175766.26</v>
      </c>
      <c r="E40" s="366">
        <v>135766.26</v>
      </c>
      <c r="F40" s="367">
        <v>0.55490221402968121</v>
      </c>
      <c r="G40" s="366">
        <v>9600</v>
      </c>
      <c r="H40" s="366">
        <v>9600</v>
      </c>
      <c r="I40" s="367">
        <v>1</v>
      </c>
    </row>
    <row r="41" spans="1:9" x14ac:dyDescent="0.2">
      <c r="A41" s="5" t="s">
        <v>1144</v>
      </c>
      <c r="B41" s="366">
        <v>26581</v>
      </c>
      <c r="C41" s="366">
        <v>26581</v>
      </c>
      <c r="D41" s="366">
        <v>26581</v>
      </c>
      <c r="E41" s="366">
        <v>26581</v>
      </c>
      <c r="F41" s="367">
        <v>1</v>
      </c>
      <c r="G41" s="366">
        <v>0</v>
      </c>
      <c r="H41" s="366">
        <v>0</v>
      </c>
      <c r="I41" s="367">
        <v>0</v>
      </c>
    </row>
    <row r="42" spans="1:9" x14ac:dyDescent="0.2">
      <c r="A42" s="5" t="s">
        <v>1150</v>
      </c>
      <c r="B42" s="366">
        <v>52500</v>
      </c>
      <c r="C42" s="366">
        <v>0</v>
      </c>
      <c r="D42" s="366">
        <v>0</v>
      </c>
      <c r="E42" s="366">
        <v>0</v>
      </c>
      <c r="F42" s="367">
        <v>0</v>
      </c>
      <c r="G42" s="366">
        <v>0</v>
      </c>
      <c r="H42" s="366">
        <v>0</v>
      </c>
      <c r="I42" s="367">
        <v>0</v>
      </c>
    </row>
    <row r="43" spans="1:9" x14ac:dyDescent="0.2">
      <c r="A43" s="5" t="s">
        <v>1152</v>
      </c>
      <c r="B43" s="366">
        <v>42796</v>
      </c>
      <c r="C43" s="366">
        <v>42795.06</v>
      </c>
      <c r="D43" s="366">
        <v>42795.06</v>
      </c>
      <c r="E43" s="366">
        <v>42795.06</v>
      </c>
      <c r="F43" s="367">
        <v>0.99997803533040464</v>
      </c>
      <c r="G43" s="366">
        <v>0</v>
      </c>
      <c r="H43" s="366">
        <v>0</v>
      </c>
      <c r="I43" s="367">
        <v>0</v>
      </c>
    </row>
    <row r="44" spans="1:9" x14ac:dyDescent="0.2">
      <c r="A44" s="5" t="s">
        <v>1182</v>
      </c>
      <c r="B44" s="366">
        <v>42391</v>
      </c>
      <c r="C44" s="366">
        <v>42390.2</v>
      </c>
      <c r="D44" s="366">
        <v>42390.2</v>
      </c>
      <c r="E44" s="366">
        <v>42390.2</v>
      </c>
      <c r="F44" s="367">
        <v>0.99998112806963735</v>
      </c>
      <c r="G44" s="366">
        <v>0</v>
      </c>
      <c r="H44" s="366">
        <v>0</v>
      </c>
      <c r="I44" s="367">
        <v>0</v>
      </c>
    </row>
    <row r="45" spans="1:9" x14ac:dyDescent="0.2">
      <c r="A45" s="5" t="s">
        <v>1279</v>
      </c>
      <c r="B45" s="366">
        <v>0</v>
      </c>
      <c r="C45" s="366">
        <v>0</v>
      </c>
      <c r="D45" s="366">
        <v>0</v>
      </c>
      <c r="E45" s="366">
        <v>0</v>
      </c>
      <c r="F45" s="367">
        <v>0</v>
      </c>
      <c r="G45" s="366">
        <v>0</v>
      </c>
      <c r="H45" s="366">
        <v>0</v>
      </c>
      <c r="I45" s="367">
        <v>0</v>
      </c>
    </row>
    <row r="46" spans="1:9" x14ac:dyDescent="0.2">
      <c r="A46" s="5" t="s">
        <v>1285</v>
      </c>
      <c r="B46" s="366">
        <v>80399</v>
      </c>
      <c r="C46" s="366">
        <v>64000</v>
      </c>
      <c r="D46" s="366">
        <v>64000</v>
      </c>
      <c r="E46" s="366">
        <v>24000</v>
      </c>
      <c r="F46" s="367">
        <v>0.29851117551213324</v>
      </c>
      <c r="G46" s="366">
        <v>9600</v>
      </c>
      <c r="H46" s="366">
        <v>9600</v>
      </c>
      <c r="I46" s="367">
        <v>1</v>
      </c>
    </row>
    <row r="47" spans="1:9" x14ac:dyDescent="0.2">
      <c r="A47" s="368" t="s">
        <v>13</v>
      </c>
      <c r="B47" s="366">
        <v>2455982</v>
      </c>
      <c r="C47" s="366">
        <v>2031648.39</v>
      </c>
      <c r="D47" s="366">
        <v>2021836.7700000003</v>
      </c>
      <c r="E47" s="366">
        <v>1544276.6300000001</v>
      </c>
      <c r="F47" s="367">
        <v>0.62878173781403945</v>
      </c>
      <c r="G47" s="366">
        <v>165628.35</v>
      </c>
      <c r="H47" s="366">
        <v>151625.39000000001</v>
      </c>
      <c r="I47" s="367">
        <v>0.91545553644650812</v>
      </c>
    </row>
    <row r="48" spans="1:9" x14ac:dyDescent="0.2">
      <c r="A48" s="5" t="s">
        <v>2219</v>
      </c>
      <c r="B48" s="366">
        <v>2070738</v>
      </c>
      <c r="C48" s="366">
        <v>1745618.39</v>
      </c>
      <c r="D48" s="366">
        <v>1735806.7700000003</v>
      </c>
      <c r="E48" s="366">
        <v>1301948.3</v>
      </c>
      <c r="F48" s="367">
        <v>0.62873637321573272</v>
      </c>
      <c r="G48" s="366">
        <v>150998.35</v>
      </c>
      <c r="H48" s="366">
        <v>150495.39000000001</v>
      </c>
      <c r="I48" s="367">
        <v>0.99666910267562536</v>
      </c>
    </row>
    <row r="49" spans="1:9" x14ac:dyDescent="0.2">
      <c r="A49" s="5" t="s">
        <v>2220</v>
      </c>
      <c r="B49" s="366">
        <v>385244</v>
      </c>
      <c r="C49" s="366">
        <v>286030</v>
      </c>
      <c r="D49" s="366">
        <v>286030</v>
      </c>
      <c r="E49" s="366">
        <v>242328.33000000002</v>
      </c>
      <c r="F49" s="367">
        <v>0.62902557859434549</v>
      </c>
      <c r="G49" s="366">
        <v>14630</v>
      </c>
      <c r="H49" s="366">
        <v>1130</v>
      </c>
      <c r="I49" s="367">
        <v>7.7238550922761454E-2</v>
      </c>
    </row>
    <row r="50" spans="1:9" x14ac:dyDescent="0.2">
      <c r="A50" s="5" t="s">
        <v>589</v>
      </c>
      <c r="B50" s="366">
        <v>0</v>
      </c>
      <c r="C50" s="366">
        <v>0</v>
      </c>
      <c r="D50" s="366">
        <v>0</v>
      </c>
      <c r="E50" s="366">
        <v>0</v>
      </c>
      <c r="F50" s="367">
        <v>0</v>
      </c>
      <c r="G50" s="366">
        <v>0</v>
      </c>
      <c r="H50" s="366">
        <v>0</v>
      </c>
      <c r="I50" s="367">
        <v>0</v>
      </c>
    </row>
    <row r="51" spans="1:9" x14ac:dyDescent="0.2">
      <c r="A51" s="5" t="s">
        <v>668</v>
      </c>
      <c r="B51" s="366">
        <v>1100</v>
      </c>
      <c r="C51" s="366">
        <v>1100</v>
      </c>
      <c r="D51" s="366">
        <v>1100</v>
      </c>
      <c r="E51" s="366">
        <v>1100</v>
      </c>
      <c r="F51" s="367">
        <v>1</v>
      </c>
      <c r="G51" s="366">
        <v>0</v>
      </c>
      <c r="H51" s="366">
        <v>0</v>
      </c>
      <c r="I51" s="367">
        <v>0</v>
      </c>
    </row>
    <row r="52" spans="1:9" x14ac:dyDescent="0.2">
      <c r="A52" s="5" t="s">
        <v>689</v>
      </c>
      <c r="B52" s="366">
        <v>2926</v>
      </c>
      <c r="C52" s="366">
        <v>0</v>
      </c>
      <c r="D52" s="366">
        <v>0</v>
      </c>
      <c r="E52" s="366">
        <v>0</v>
      </c>
      <c r="F52" s="367">
        <v>0</v>
      </c>
      <c r="G52" s="366">
        <v>0</v>
      </c>
      <c r="H52" s="366">
        <v>0</v>
      </c>
      <c r="I52" s="367">
        <v>0</v>
      </c>
    </row>
    <row r="53" spans="1:9" x14ac:dyDescent="0.2">
      <c r="A53" s="5" t="s">
        <v>701</v>
      </c>
      <c r="B53" s="366">
        <v>0</v>
      </c>
      <c r="C53" s="366">
        <v>0</v>
      </c>
      <c r="D53" s="366">
        <v>0</v>
      </c>
      <c r="E53" s="366">
        <v>0</v>
      </c>
      <c r="F53" s="367">
        <v>0</v>
      </c>
      <c r="G53" s="366">
        <v>0</v>
      </c>
      <c r="H53" s="366">
        <v>0</v>
      </c>
      <c r="I53" s="367">
        <v>0</v>
      </c>
    </row>
    <row r="54" spans="1:9" x14ac:dyDescent="0.2">
      <c r="A54" s="5" t="s">
        <v>707</v>
      </c>
      <c r="B54" s="366">
        <v>29000</v>
      </c>
      <c r="C54" s="366">
        <v>29000</v>
      </c>
      <c r="D54" s="366">
        <v>29000</v>
      </c>
      <c r="E54" s="366">
        <v>29000</v>
      </c>
      <c r="F54" s="367">
        <v>1</v>
      </c>
      <c r="G54" s="366">
        <v>0</v>
      </c>
      <c r="H54" s="366">
        <v>0</v>
      </c>
      <c r="I54" s="367">
        <v>0</v>
      </c>
    </row>
    <row r="55" spans="1:9" x14ac:dyDescent="0.2">
      <c r="A55" s="5" t="s">
        <v>739</v>
      </c>
      <c r="B55" s="366">
        <v>5650</v>
      </c>
      <c r="C55" s="366">
        <v>5650</v>
      </c>
      <c r="D55" s="366">
        <v>5650</v>
      </c>
      <c r="E55" s="366">
        <v>2448.33</v>
      </c>
      <c r="F55" s="367">
        <v>0.43333274336283184</v>
      </c>
      <c r="G55" s="366">
        <v>1130</v>
      </c>
      <c r="H55" s="366">
        <v>1130</v>
      </c>
      <c r="I55" s="367">
        <v>1</v>
      </c>
    </row>
    <row r="56" spans="1:9" x14ac:dyDescent="0.2">
      <c r="A56" s="5" t="s">
        <v>775</v>
      </c>
      <c r="B56" s="366">
        <v>346568</v>
      </c>
      <c r="C56" s="366">
        <v>250280</v>
      </c>
      <c r="D56" s="366">
        <v>250280</v>
      </c>
      <c r="E56" s="366">
        <v>209780</v>
      </c>
      <c r="F56" s="367">
        <v>0.60530689503935731</v>
      </c>
      <c r="G56" s="366">
        <v>13500</v>
      </c>
      <c r="H56" s="366">
        <v>0</v>
      </c>
      <c r="I56" s="367">
        <v>0</v>
      </c>
    </row>
    <row r="57" spans="1:9" x14ac:dyDescent="0.2">
      <c r="A57" s="368" t="s">
        <v>14</v>
      </c>
      <c r="B57" s="366">
        <v>871313</v>
      </c>
      <c r="C57" s="366">
        <v>599226.32000000007</v>
      </c>
      <c r="D57" s="366">
        <v>580141.36</v>
      </c>
      <c r="E57" s="366">
        <v>320763.57000000007</v>
      </c>
      <c r="F57" s="367">
        <v>0.36813816619286072</v>
      </c>
      <c r="G57" s="366">
        <v>44465.74</v>
      </c>
      <c r="H57" s="366">
        <v>22484.87</v>
      </c>
      <c r="I57" s="367">
        <v>0.50566728452062193</v>
      </c>
    </row>
    <row r="58" spans="1:9" x14ac:dyDescent="0.2">
      <c r="A58" s="5" t="s">
        <v>2219</v>
      </c>
      <c r="B58" s="366">
        <v>751313</v>
      </c>
      <c r="C58" s="366">
        <v>499226.32</v>
      </c>
      <c r="D58" s="366">
        <v>480141.36</v>
      </c>
      <c r="E58" s="366">
        <v>274763.57000000007</v>
      </c>
      <c r="F58" s="367">
        <v>0.36571118827971838</v>
      </c>
      <c r="G58" s="366">
        <v>26465.739999999998</v>
      </c>
      <c r="H58" s="366">
        <v>22484.87</v>
      </c>
      <c r="I58" s="367">
        <v>0.84958402825690882</v>
      </c>
    </row>
    <row r="59" spans="1:9" x14ac:dyDescent="0.2">
      <c r="A59" s="5" t="s">
        <v>2220</v>
      </c>
      <c r="B59" s="366">
        <v>120000</v>
      </c>
      <c r="C59" s="366">
        <v>100000</v>
      </c>
      <c r="D59" s="366">
        <v>100000</v>
      </c>
      <c r="E59" s="366">
        <v>46000</v>
      </c>
      <c r="F59" s="367">
        <v>0.38333333333333336</v>
      </c>
      <c r="G59" s="366">
        <v>18000</v>
      </c>
      <c r="H59" s="366">
        <v>0</v>
      </c>
      <c r="I59" s="367">
        <v>0</v>
      </c>
    </row>
    <row r="60" spans="1:9" x14ac:dyDescent="0.2">
      <c r="A60" s="5" t="s">
        <v>542</v>
      </c>
      <c r="B60" s="366">
        <v>12000</v>
      </c>
      <c r="C60" s="366">
        <v>0</v>
      </c>
      <c r="D60" s="366">
        <v>0</v>
      </c>
      <c r="E60" s="366">
        <v>0</v>
      </c>
      <c r="F60" s="367">
        <v>0</v>
      </c>
      <c r="G60" s="366">
        <v>0</v>
      </c>
      <c r="H60" s="366">
        <v>0</v>
      </c>
      <c r="I60" s="367">
        <v>0</v>
      </c>
    </row>
    <row r="61" spans="1:9" x14ac:dyDescent="0.2">
      <c r="A61" s="5" t="s">
        <v>544</v>
      </c>
      <c r="B61" s="366">
        <v>8000</v>
      </c>
      <c r="C61" s="366">
        <v>0</v>
      </c>
      <c r="D61" s="366">
        <v>0</v>
      </c>
      <c r="E61" s="366">
        <v>0</v>
      </c>
      <c r="F61" s="367">
        <v>0</v>
      </c>
      <c r="G61" s="366">
        <v>0</v>
      </c>
      <c r="H61" s="366">
        <v>0</v>
      </c>
      <c r="I61" s="367">
        <v>0</v>
      </c>
    </row>
    <row r="62" spans="1:9" x14ac:dyDescent="0.2">
      <c r="A62" s="5" t="s">
        <v>775</v>
      </c>
      <c r="B62" s="366">
        <v>100000</v>
      </c>
      <c r="C62" s="366">
        <v>100000</v>
      </c>
      <c r="D62" s="366">
        <v>100000</v>
      </c>
      <c r="E62" s="366">
        <v>46000</v>
      </c>
      <c r="F62" s="367">
        <v>0.46</v>
      </c>
      <c r="G62" s="366">
        <v>18000</v>
      </c>
      <c r="H62" s="366">
        <v>0</v>
      </c>
      <c r="I62" s="367">
        <v>0</v>
      </c>
    </row>
    <row r="63" spans="1:9" x14ac:dyDescent="0.2">
      <c r="A63" s="368" t="s">
        <v>15</v>
      </c>
      <c r="B63" s="366">
        <v>1299208</v>
      </c>
      <c r="C63" s="366">
        <v>1193524.2</v>
      </c>
      <c r="D63" s="366">
        <v>1193524.2</v>
      </c>
      <c r="E63" s="366">
        <v>681230.22</v>
      </c>
      <c r="F63" s="367">
        <v>0.52434269185534566</v>
      </c>
      <c r="G63" s="366">
        <v>69229.03</v>
      </c>
      <c r="H63" s="366">
        <v>52203.93</v>
      </c>
      <c r="I63" s="367">
        <v>0.75407571072424384</v>
      </c>
    </row>
    <row r="64" spans="1:9" x14ac:dyDescent="0.2">
      <c r="A64" s="5" t="s">
        <v>2219</v>
      </c>
      <c r="B64" s="366">
        <v>1093098</v>
      </c>
      <c r="C64" s="366">
        <v>1001679.2</v>
      </c>
      <c r="D64" s="366">
        <v>1001679.2</v>
      </c>
      <c r="E64" s="366">
        <v>524710.22</v>
      </c>
      <c r="F64" s="367">
        <v>0.48002120578392787</v>
      </c>
      <c r="G64" s="366">
        <v>55099.03</v>
      </c>
      <c r="H64" s="366">
        <v>51073.93</v>
      </c>
      <c r="I64" s="367">
        <v>0.92694789726788296</v>
      </c>
    </row>
    <row r="65" spans="1:9" x14ac:dyDescent="0.2">
      <c r="A65" s="5" t="s">
        <v>2220</v>
      </c>
      <c r="B65" s="366">
        <v>206110</v>
      </c>
      <c r="C65" s="366">
        <v>191845</v>
      </c>
      <c r="D65" s="366">
        <v>191845</v>
      </c>
      <c r="E65" s="366">
        <v>156520</v>
      </c>
      <c r="F65" s="367">
        <v>0.7594003202173597</v>
      </c>
      <c r="G65" s="366">
        <v>14130</v>
      </c>
      <c r="H65" s="366">
        <v>1130</v>
      </c>
      <c r="I65" s="367">
        <v>7.9971691436659595E-2</v>
      </c>
    </row>
    <row r="66" spans="1:9" x14ac:dyDescent="0.2">
      <c r="A66" s="5" t="s">
        <v>739</v>
      </c>
      <c r="B66" s="366">
        <v>14690</v>
      </c>
      <c r="C66" s="366">
        <v>7345</v>
      </c>
      <c r="D66" s="366">
        <v>7345</v>
      </c>
      <c r="E66" s="366">
        <v>4520</v>
      </c>
      <c r="F66" s="367">
        <v>0.30769230769230771</v>
      </c>
      <c r="G66" s="366">
        <v>1130</v>
      </c>
      <c r="H66" s="366">
        <v>1130</v>
      </c>
      <c r="I66" s="367">
        <v>1</v>
      </c>
    </row>
    <row r="67" spans="1:9" x14ac:dyDescent="0.2">
      <c r="A67" s="5" t="s">
        <v>749</v>
      </c>
      <c r="B67" s="366">
        <v>0</v>
      </c>
      <c r="C67" s="366">
        <v>0</v>
      </c>
      <c r="D67" s="366">
        <v>0</v>
      </c>
      <c r="E67" s="366">
        <v>0</v>
      </c>
      <c r="F67" s="367">
        <v>0</v>
      </c>
      <c r="G67" s="366">
        <v>0</v>
      </c>
      <c r="H67" s="366">
        <v>0</v>
      </c>
      <c r="I67" s="367">
        <v>0</v>
      </c>
    </row>
    <row r="68" spans="1:9" x14ac:dyDescent="0.2">
      <c r="A68" s="5" t="s">
        <v>775</v>
      </c>
      <c r="B68" s="366">
        <v>191420</v>
      </c>
      <c r="C68" s="366">
        <v>184500</v>
      </c>
      <c r="D68" s="366">
        <v>184500</v>
      </c>
      <c r="E68" s="366">
        <v>152000</v>
      </c>
      <c r="F68" s="367">
        <v>0.79406540591369768</v>
      </c>
      <c r="G68" s="366">
        <v>13000</v>
      </c>
      <c r="H68" s="366">
        <v>0</v>
      </c>
      <c r="I68" s="367">
        <v>0</v>
      </c>
    </row>
    <row r="69" spans="1:9" x14ac:dyDescent="0.2">
      <c r="A69" s="368" t="s">
        <v>16</v>
      </c>
      <c r="B69" s="366">
        <v>1543777</v>
      </c>
      <c r="C69" s="366">
        <v>1355008.6199999999</v>
      </c>
      <c r="D69" s="366">
        <v>1306637.8899999999</v>
      </c>
      <c r="E69" s="366">
        <v>1054664.95</v>
      </c>
      <c r="F69" s="367">
        <v>0.68317182468711479</v>
      </c>
      <c r="G69" s="366">
        <v>109017.4</v>
      </c>
      <c r="H69" s="366">
        <v>89222.26999999999</v>
      </c>
      <c r="I69" s="367">
        <v>0.81842228855210264</v>
      </c>
    </row>
    <row r="70" spans="1:9" x14ac:dyDescent="0.2">
      <c r="A70" s="5" t="s">
        <v>2219</v>
      </c>
      <c r="B70" s="366">
        <v>1280737</v>
      </c>
      <c r="C70" s="366">
        <v>1154682.8799999999</v>
      </c>
      <c r="D70" s="366">
        <v>1106312.1499999999</v>
      </c>
      <c r="E70" s="366">
        <v>875551.71</v>
      </c>
      <c r="F70" s="367">
        <v>0.68363115143858577</v>
      </c>
      <c r="G70" s="366">
        <v>96444.62999999999</v>
      </c>
      <c r="H70" s="366">
        <v>79925.98</v>
      </c>
      <c r="I70" s="367">
        <v>0.82872400464390816</v>
      </c>
    </row>
    <row r="71" spans="1:9" x14ac:dyDescent="0.2">
      <c r="A71" s="5" t="s">
        <v>2220</v>
      </c>
      <c r="B71" s="366">
        <v>263040</v>
      </c>
      <c r="C71" s="366">
        <v>200325.74</v>
      </c>
      <c r="D71" s="366">
        <v>200325.74</v>
      </c>
      <c r="E71" s="366">
        <v>179113.24</v>
      </c>
      <c r="F71" s="367">
        <v>0.6809353710462287</v>
      </c>
      <c r="G71" s="366">
        <v>12572.77</v>
      </c>
      <c r="H71" s="366">
        <v>9296.2900000000009</v>
      </c>
      <c r="I71" s="367">
        <v>0.73939871643241706</v>
      </c>
    </row>
    <row r="72" spans="1:9" x14ac:dyDescent="0.2">
      <c r="A72" s="5" t="s">
        <v>434</v>
      </c>
      <c r="B72" s="366">
        <v>2329</v>
      </c>
      <c r="C72" s="366">
        <v>2329</v>
      </c>
      <c r="D72" s="366">
        <v>2329</v>
      </c>
      <c r="E72" s="366">
        <v>2329</v>
      </c>
      <c r="F72" s="367">
        <v>1</v>
      </c>
      <c r="G72" s="366">
        <v>0</v>
      </c>
      <c r="H72" s="366">
        <v>0</v>
      </c>
      <c r="I72" s="367">
        <v>0</v>
      </c>
    </row>
    <row r="73" spans="1:9" x14ac:dyDescent="0.2">
      <c r="A73" s="5" t="s">
        <v>465</v>
      </c>
      <c r="B73" s="366">
        <v>4240</v>
      </c>
      <c r="C73" s="366">
        <v>3440</v>
      </c>
      <c r="D73" s="366">
        <v>3440</v>
      </c>
      <c r="E73" s="366">
        <v>3440</v>
      </c>
      <c r="F73" s="367">
        <v>0.81132075471698117</v>
      </c>
      <c r="G73" s="366">
        <v>0</v>
      </c>
      <c r="H73" s="366">
        <v>0</v>
      </c>
      <c r="I73" s="367">
        <v>0</v>
      </c>
    </row>
    <row r="74" spans="1:9" x14ac:dyDescent="0.2">
      <c r="A74" s="5" t="s">
        <v>482</v>
      </c>
      <c r="B74" s="366">
        <v>0</v>
      </c>
      <c r="C74" s="366">
        <v>0</v>
      </c>
      <c r="D74" s="366">
        <v>0</v>
      </c>
      <c r="E74" s="366">
        <v>0</v>
      </c>
      <c r="F74" s="367">
        <v>0</v>
      </c>
      <c r="G74" s="366">
        <v>0</v>
      </c>
      <c r="H74" s="366">
        <v>0</v>
      </c>
      <c r="I74" s="367">
        <v>0</v>
      </c>
    </row>
    <row r="75" spans="1:9" x14ac:dyDescent="0.2">
      <c r="A75" s="5" t="s">
        <v>504</v>
      </c>
      <c r="B75" s="366">
        <v>360</v>
      </c>
      <c r="C75" s="366">
        <v>360</v>
      </c>
      <c r="D75" s="366">
        <v>360</v>
      </c>
      <c r="E75" s="366">
        <v>360</v>
      </c>
      <c r="F75" s="367">
        <v>1</v>
      </c>
      <c r="G75" s="366">
        <v>0</v>
      </c>
      <c r="H75" s="366">
        <v>0</v>
      </c>
      <c r="I75" s="367">
        <v>0</v>
      </c>
    </row>
    <row r="76" spans="1:9" x14ac:dyDescent="0.2">
      <c r="A76" s="5" t="s">
        <v>542</v>
      </c>
      <c r="B76" s="366">
        <v>0</v>
      </c>
      <c r="C76" s="366">
        <v>0</v>
      </c>
      <c r="D76" s="366">
        <v>0</v>
      </c>
      <c r="E76" s="366">
        <v>0</v>
      </c>
      <c r="F76" s="367">
        <v>0</v>
      </c>
      <c r="G76" s="366">
        <v>0</v>
      </c>
      <c r="H76" s="366">
        <v>0</v>
      </c>
      <c r="I76" s="367">
        <v>0</v>
      </c>
    </row>
    <row r="77" spans="1:9" x14ac:dyDescent="0.2">
      <c r="A77" s="5" t="s">
        <v>544</v>
      </c>
      <c r="B77" s="366">
        <v>0</v>
      </c>
      <c r="C77" s="366">
        <v>0</v>
      </c>
      <c r="D77" s="366">
        <v>0</v>
      </c>
      <c r="E77" s="366">
        <v>0</v>
      </c>
      <c r="F77" s="367">
        <v>0</v>
      </c>
      <c r="G77" s="366">
        <v>0</v>
      </c>
      <c r="H77" s="366">
        <v>0</v>
      </c>
      <c r="I77" s="367">
        <v>0</v>
      </c>
    </row>
    <row r="78" spans="1:9" x14ac:dyDescent="0.2">
      <c r="A78" s="5" t="s">
        <v>571</v>
      </c>
      <c r="B78" s="366">
        <v>7834</v>
      </c>
      <c r="C78" s="366">
        <v>7833.5</v>
      </c>
      <c r="D78" s="366">
        <v>7833.5</v>
      </c>
      <c r="E78" s="366">
        <v>6557.5</v>
      </c>
      <c r="F78" s="367">
        <v>0.83705642073015063</v>
      </c>
      <c r="G78" s="366">
        <v>139</v>
      </c>
      <c r="H78" s="366">
        <v>139</v>
      </c>
      <c r="I78" s="367">
        <v>1</v>
      </c>
    </row>
    <row r="79" spans="1:9" x14ac:dyDescent="0.2">
      <c r="A79" s="5" t="s">
        <v>589</v>
      </c>
      <c r="B79" s="366">
        <v>9895</v>
      </c>
      <c r="C79" s="366">
        <v>9895</v>
      </c>
      <c r="D79" s="366">
        <v>9895</v>
      </c>
      <c r="E79" s="366">
        <v>9895</v>
      </c>
      <c r="F79" s="367">
        <v>1</v>
      </c>
      <c r="G79" s="366">
        <v>0</v>
      </c>
      <c r="H79" s="366">
        <v>0</v>
      </c>
      <c r="I79" s="367">
        <v>0</v>
      </c>
    </row>
    <row r="80" spans="1:9" x14ac:dyDescent="0.2">
      <c r="A80" s="5" t="s">
        <v>625</v>
      </c>
      <c r="B80" s="366">
        <v>40356</v>
      </c>
      <c r="C80" s="366">
        <v>40356</v>
      </c>
      <c r="D80" s="366">
        <v>40356</v>
      </c>
      <c r="E80" s="366">
        <v>40356</v>
      </c>
      <c r="F80" s="367">
        <v>1</v>
      </c>
      <c r="G80" s="366">
        <v>0</v>
      </c>
      <c r="H80" s="366">
        <v>0</v>
      </c>
      <c r="I80" s="367">
        <v>0</v>
      </c>
    </row>
    <row r="81" spans="1:9" x14ac:dyDescent="0.2">
      <c r="A81" s="5" t="s">
        <v>685</v>
      </c>
      <c r="B81" s="366">
        <v>1829</v>
      </c>
      <c r="C81" s="366">
        <v>1829</v>
      </c>
      <c r="D81" s="366">
        <v>1829</v>
      </c>
      <c r="E81" s="366">
        <v>1829</v>
      </c>
      <c r="F81" s="367">
        <v>1</v>
      </c>
      <c r="G81" s="366">
        <v>1829</v>
      </c>
      <c r="H81" s="366">
        <v>1829</v>
      </c>
      <c r="I81" s="367">
        <v>1</v>
      </c>
    </row>
    <row r="82" spans="1:9" x14ac:dyDescent="0.2">
      <c r="A82" s="5" t="s">
        <v>701</v>
      </c>
      <c r="B82" s="366">
        <v>32024</v>
      </c>
      <c r="C82" s="366">
        <v>31783.24</v>
      </c>
      <c r="D82" s="366">
        <v>31783.24</v>
      </c>
      <c r="E82" s="366">
        <v>29846.74</v>
      </c>
      <c r="F82" s="367">
        <v>0.93201161628778417</v>
      </c>
      <c r="G82" s="366">
        <v>1104.77</v>
      </c>
      <c r="H82" s="366">
        <v>828.29</v>
      </c>
      <c r="I82" s="367">
        <v>0.74973976483793003</v>
      </c>
    </row>
    <row r="83" spans="1:9" x14ac:dyDescent="0.2">
      <c r="A83" s="5" t="s">
        <v>707</v>
      </c>
      <c r="B83" s="366">
        <v>76673</v>
      </c>
      <c r="C83" s="366">
        <v>15000</v>
      </c>
      <c r="D83" s="366">
        <v>15000</v>
      </c>
      <c r="E83" s="366">
        <v>15000</v>
      </c>
      <c r="F83" s="367">
        <v>0.19563601267721362</v>
      </c>
      <c r="G83" s="366">
        <v>0</v>
      </c>
      <c r="H83" s="366">
        <v>0</v>
      </c>
      <c r="I83" s="367">
        <v>0</v>
      </c>
    </row>
    <row r="84" spans="1:9" x14ac:dyDescent="0.2">
      <c r="A84" s="5" t="s">
        <v>775</v>
      </c>
      <c r="B84" s="366">
        <v>87500</v>
      </c>
      <c r="C84" s="366">
        <v>87500</v>
      </c>
      <c r="D84" s="366">
        <v>87500</v>
      </c>
      <c r="E84" s="366">
        <v>69500</v>
      </c>
      <c r="F84" s="367">
        <v>0.79428571428571426</v>
      </c>
      <c r="G84" s="366">
        <v>9500</v>
      </c>
      <c r="H84" s="366">
        <v>6500</v>
      </c>
      <c r="I84" s="367">
        <v>0.68421052631578949</v>
      </c>
    </row>
    <row r="85" spans="1:9" x14ac:dyDescent="0.2">
      <c r="A85" s="5" t="s">
        <v>2218</v>
      </c>
      <c r="B85" s="366">
        <v>0</v>
      </c>
      <c r="C85" s="366">
        <v>0</v>
      </c>
      <c r="D85" s="366">
        <v>0</v>
      </c>
      <c r="E85" s="366">
        <v>0</v>
      </c>
      <c r="F85" s="367">
        <v>0</v>
      </c>
      <c r="G85" s="366">
        <v>0</v>
      </c>
      <c r="H85" s="366">
        <v>0</v>
      </c>
      <c r="I85" s="367">
        <v>0</v>
      </c>
    </row>
    <row r="86" spans="1:9" x14ac:dyDescent="0.2">
      <c r="A86" s="5" t="s">
        <v>1144</v>
      </c>
      <c r="B86" s="366">
        <v>0</v>
      </c>
      <c r="C86" s="366">
        <v>0</v>
      </c>
      <c r="D86" s="366">
        <v>0</v>
      </c>
      <c r="E86" s="366">
        <v>0</v>
      </c>
      <c r="F86" s="367">
        <v>0</v>
      </c>
      <c r="G86" s="366">
        <v>0</v>
      </c>
      <c r="H86" s="366">
        <v>0</v>
      </c>
      <c r="I86" s="367">
        <v>0</v>
      </c>
    </row>
    <row r="87" spans="1:9" x14ac:dyDescent="0.2">
      <c r="A87" s="368" t="s">
        <v>17</v>
      </c>
      <c r="B87" s="366">
        <v>5248466</v>
      </c>
      <c r="C87" s="366">
        <v>4189144.7600000002</v>
      </c>
      <c r="D87" s="366">
        <v>3832344.77</v>
      </c>
      <c r="E87" s="366">
        <v>2662994.1700000009</v>
      </c>
      <c r="F87" s="367">
        <v>0.50738523789617784</v>
      </c>
      <c r="G87" s="366">
        <v>429492.65</v>
      </c>
      <c r="H87" s="366">
        <v>165531.24000000002</v>
      </c>
      <c r="I87" s="367">
        <v>0.38541111239039832</v>
      </c>
    </row>
    <row r="88" spans="1:9" x14ac:dyDescent="0.2">
      <c r="A88" s="5" t="s">
        <v>2219</v>
      </c>
      <c r="B88" s="366">
        <v>2954696</v>
      </c>
      <c r="C88" s="366">
        <v>2223896.23</v>
      </c>
      <c r="D88" s="366">
        <v>2202696.94</v>
      </c>
      <c r="E88" s="366">
        <v>1542741.81</v>
      </c>
      <c r="F88" s="367">
        <v>0.52213216181969313</v>
      </c>
      <c r="G88" s="366">
        <v>190195.84</v>
      </c>
      <c r="H88" s="366">
        <v>153924.19</v>
      </c>
      <c r="I88" s="367">
        <v>0.80929314752625503</v>
      </c>
    </row>
    <row r="89" spans="1:9" x14ac:dyDescent="0.2">
      <c r="A89" s="5" t="s">
        <v>2220</v>
      </c>
      <c r="B89" s="366">
        <v>1969243</v>
      </c>
      <c r="C89" s="366">
        <v>1682453.53</v>
      </c>
      <c r="D89" s="366">
        <v>1586853.53</v>
      </c>
      <c r="E89" s="366">
        <v>1079071.76</v>
      </c>
      <c r="F89" s="367">
        <v>0.5479627247627642</v>
      </c>
      <c r="G89" s="366">
        <v>225766.81000000003</v>
      </c>
      <c r="H89" s="366">
        <v>11291.15</v>
      </c>
      <c r="I89" s="367">
        <v>5.0012444256088827E-2</v>
      </c>
    </row>
    <row r="90" spans="1:9" x14ac:dyDescent="0.2">
      <c r="A90" s="5" t="s">
        <v>460</v>
      </c>
      <c r="B90" s="366">
        <v>71439</v>
      </c>
      <c r="C90" s="366">
        <v>43354.42</v>
      </c>
      <c r="D90" s="366">
        <v>43354.42</v>
      </c>
      <c r="E90" s="366">
        <v>24331.1</v>
      </c>
      <c r="F90" s="367">
        <v>0.34058567449152422</v>
      </c>
      <c r="G90" s="366">
        <v>23350</v>
      </c>
      <c r="H90" s="366">
        <v>0</v>
      </c>
      <c r="I90" s="367">
        <v>0</v>
      </c>
    </row>
    <row r="91" spans="1:9" x14ac:dyDescent="0.2">
      <c r="A91" s="5" t="s">
        <v>465</v>
      </c>
      <c r="B91" s="366">
        <v>4920</v>
      </c>
      <c r="C91" s="366">
        <v>4868.68</v>
      </c>
      <c r="D91" s="366">
        <v>4868.68</v>
      </c>
      <c r="E91" s="366">
        <v>4720</v>
      </c>
      <c r="F91" s="367">
        <v>0.95934959349593496</v>
      </c>
      <c r="G91" s="366">
        <v>200</v>
      </c>
      <c r="H91" s="366">
        <v>0</v>
      </c>
      <c r="I91" s="367">
        <v>0</v>
      </c>
    </row>
    <row r="92" spans="1:9" x14ac:dyDescent="0.2">
      <c r="A92" s="5" t="s">
        <v>469</v>
      </c>
      <c r="B92" s="366">
        <v>870</v>
      </c>
      <c r="C92" s="366">
        <v>0</v>
      </c>
      <c r="D92" s="366">
        <v>0</v>
      </c>
      <c r="E92" s="366">
        <v>0</v>
      </c>
      <c r="F92" s="367">
        <v>0</v>
      </c>
      <c r="G92" s="366">
        <v>860</v>
      </c>
      <c r="H92" s="366">
        <v>0</v>
      </c>
      <c r="I92" s="367">
        <v>0</v>
      </c>
    </row>
    <row r="93" spans="1:9" x14ac:dyDescent="0.2">
      <c r="A93" s="5" t="s">
        <v>473</v>
      </c>
      <c r="B93" s="366">
        <v>11991</v>
      </c>
      <c r="C93" s="366">
        <v>10992.6</v>
      </c>
      <c r="D93" s="366">
        <v>10992.6</v>
      </c>
      <c r="E93" s="366">
        <v>0</v>
      </c>
      <c r="F93" s="367">
        <v>0</v>
      </c>
      <c r="G93" s="366">
        <v>8400</v>
      </c>
      <c r="H93" s="366">
        <v>0</v>
      </c>
      <c r="I93" s="367">
        <v>0</v>
      </c>
    </row>
    <row r="94" spans="1:9" x14ac:dyDescent="0.2">
      <c r="A94" s="5" t="s">
        <v>486</v>
      </c>
      <c r="B94" s="366">
        <v>0</v>
      </c>
      <c r="C94" s="366">
        <v>0</v>
      </c>
      <c r="D94" s="366">
        <v>0</v>
      </c>
      <c r="E94" s="366">
        <v>0</v>
      </c>
      <c r="F94" s="367">
        <v>0</v>
      </c>
      <c r="G94" s="366">
        <v>0</v>
      </c>
      <c r="H94" s="366">
        <v>0</v>
      </c>
      <c r="I94" s="367">
        <v>0</v>
      </c>
    </row>
    <row r="95" spans="1:9" x14ac:dyDescent="0.2">
      <c r="A95" s="5" t="s">
        <v>488</v>
      </c>
      <c r="B95" s="366">
        <v>300</v>
      </c>
      <c r="C95" s="366">
        <v>300</v>
      </c>
      <c r="D95" s="366">
        <v>300</v>
      </c>
      <c r="E95" s="366">
        <v>0</v>
      </c>
      <c r="F95" s="367">
        <v>0</v>
      </c>
      <c r="G95" s="366">
        <v>100</v>
      </c>
      <c r="H95" s="366">
        <v>0</v>
      </c>
      <c r="I95" s="367">
        <v>0</v>
      </c>
    </row>
    <row r="96" spans="1:9" x14ac:dyDescent="0.2">
      <c r="A96" s="5" t="s">
        <v>528</v>
      </c>
      <c r="B96" s="366">
        <v>700</v>
      </c>
      <c r="C96" s="366">
        <v>33.04</v>
      </c>
      <c r="D96" s="366">
        <v>33.04</v>
      </c>
      <c r="E96" s="366">
        <v>0</v>
      </c>
      <c r="F96" s="367">
        <v>0</v>
      </c>
      <c r="G96" s="366">
        <v>700</v>
      </c>
      <c r="H96" s="366">
        <v>0</v>
      </c>
      <c r="I96" s="367">
        <v>0</v>
      </c>
    </row>
    <row r="97" spans="1:9" x14ac:dyDescent="0.2">
      <c r="A97" s="5" t="s">
        <v>564</v>
      </c>
      <c r="B97" s="366">
        <v>32469</v>
      </c>
      <c r="C97" s="366">
        <v>29469</v>
      </c>
      <c r="D97" s="366">
        <v>29469</v>
      </c>
      <c r="E97" s="366">
        <v>24111</v>
      </c>
      <c r="F97" s="367">
        <v>0.74258523514737129</v>
      </c>
      <c r="G97" s="366">
        <v>2679</v>
      </c>
      <c r="H97" s="366">
        <v>2679</v>
      </c>
      <c r="I97" s="367">
        <v>1</v>
      </c>
    </row>
    <row r="98" spans="1:9" x14ac:dyDescent="0.2">
      <c r="A98" s="5" t="s">
        <v>567</v>
      </c>
      <c r="B98" s="366">
        <v>67361</v>
      </c>
      <c r="C98" s="366">
        <v>67360.009999999995</v>
      </c>
      <c r="D98" s="366">
        <v>67360.009999999995</v>
      </c>
      <c r="E98" s="366">
        <v>43693.359999999993</v>
      </c>
      <c r="F98" s="367">
        <v>0.64864476477486965</v>
      </c>
      <c r="G98" s="366">
        <v>6916.67</v>
      </c>
      <c r="H98" s="366">
        <v>0</v>
      </c>
      <c r="I98" s="367">
        <v>0</v>
      </c>
    </row>
    <row r="99" spans="1:9" x14ac:dyDescent="0.2">
      <c r="A99" s="5" t="s">
        <v>569</v>
      </c>
      <c r="B99" s="366">
        <v>69735</v>
      </c>
      <c r="C99" s="366">
        <v>69734.429999999993</v>
      </c>
      <c r="D99" s="366">
        <v>69734.429999999993</v>
      </c>
      <c r="E99" s="366">
        <v>43169.079999999994</v>
      </c>
      <c r="F99" s="367">
        <v>0.61904466910446687</v>
      </c>
      <c r="G99" s="366">
        <v>14849.15</v>
      </c>
      <c r="H99" s="366">
        <v>4571.2</v>
      </c>
      <c r="I99" s="367">
        <v>0.3078425364414798</v>
      </c>
    </row>
    <row r="100" spans="1:9" x14ac:dyDescent="0.2">
      <c r="A100" s="5" t="s">
        <v>573</v>
      </c>
      <c r="B100" s="366">
        <v>1037278</v>
      </c>
      <c r="C100" s="366">
        <v>972186.15</v>
      </c>
      <c r="D100" s="366">
        <v>972186.15</v>
      </c>
      <c r="E100" s="366">
        <v>614947.83000000007</v>
      </c>
      <c r="F100" s="367">
        <v>0.59284765511270854</v>
      </c>
      <c r="G100" s="366">
        <v>152337.67000000001</v>
      </c>
      <c r="H100" s="366">
        <v>0</v>
      </c>
      <c r="I100" s="367">
        <v>0</v>
      </c>
    </row>
    <row r="101" spans="1:9" x14ac:dyDescent="0.2">
      <c r="A101" s="5" t="s">
        <v>610</v>
      </c>
      <c r="B101" s="366">
        <v>51531</v>
      </c>
      <c r="C101" s="366">
        <v>43530.91</v>
      </c>
      <c r="D101" s="366">
        <v>43530.91</v>
      </c>
      <c r="E101" s="366">
        <v>27972</v>
      </c>
      <c r="F101" s="367">
        <v>0.54281888571927572</v>
      </c>
      <c r="G101" s="366">
        <v>1930.91</v>
      </c>
      <c r="H101" s="366">
        <v>0</v>
      </c>
      <c r="I101" s="367">
        <v>0</v>
      </c>
    </row>
    <row r="102" spans="1:9" x14ac:dyDescent="0.2">
      <c r="A102" s="5" t="s">
        <v>623</v>
      </c>
      <c r="B102" s="366">
        <v>68572</v>
      </c>
      <c r="C102" s="366">
        <v>60053.33</v>
      </c>
      <c r="D102" s="366">
        <v>60053.33</v>
      </c>
      <c r="E102" s="366">
        <v>46535.59</v>
      </c>
      <c r="F102" s="367">
        <v>0.67863836551362067</v>
      </c>
      <c r="G102" s="366">
        <v>6787.51</v>
      </c>
      <c r="H102" s="366">
        <v>4040.95</v>
      </c>
      <c r="I102" s="367">
        <v>0.59535087241123763</v>
      </c>
    </row>
    <row r="103" spans="1:9" x14ac:dyDescent="0.2">
      <c r="A103" s="5" t="s">
        <v>625</v>
      </c>
      <c r="B103" s="366">
        <v>180450</v>
      </c>
      <c r="C103" s="366">
        <v>150559.4</v>
      </c>
      <c r="D103" s="366">
        <v>54959.4</v>
      </c>
      <c r="E103" s="366">
        <v>29818.6</v>
      </c>
      <c r="F103" s="367">
        <v>0.16524577445275698</v>
      </c>
      <c r="G103" s="366">
        <v>5905.9</v>
      </c>
      <c r="H103" s="366">
        <v>0</v>
      </c>
      <c r="I103" s="367">
        <v>0</v>
      </c>
    </row>
    <row r="104" spans="1:9" x14ac:dyDescent="0.2">
      <c r="A104" s="5" t="s">
        <v>689</v>
      </c>
      <c r="B104" s="366">
        <v>1174</v>
      </c>
      <c r="C104" s="366">
        <v>1173.2</v>
      </c>
      <c r="D104" s="366">
        <v>1173.2</v>
      </c>
      <c r="E104" s="366">
        <v>1173.2</v>
      </c>
      <c r="F104" s="367">
        <v>0.99931856899488936</v>
      </c>
      <c r="G104" s="366">
        <v>0</v>
      </c>
      <c r="H104" s="366">
        <v>0</v>
      </c>
      <c r="I104" s="367">
        <v>0</v>
      </c>
    </row>
    <row r="105" spans="1:9" x14ac:dyDescent="0.2">
      <c r="A105" s="5" t="s">
        <v>701</v>
      </c>
      <c r="B105" s="366">
        <v>14560</v>
      </c>
      <c r="C105" s="366">
        <v>6000</v>
      </c>
      <c r="D105" s="366">
        <v>6000</v>
      </c>
      <c r="E105" s="366">
        <v>0</v>
      </c>
      <c r="F105" s="367">
        <v>0</v>
      </c>
      <c r="G105" s="366">
        <v>0</v>
      </c>
      <c r="H105" s="366">
        <v>0</v>
      </c>
      <c r="I105" s="367">
        <v>0</v>
      </c>
    </row>
    <row r="106" spans="1:9" x14ac:dyDescent="0.2">
      <c r="A106" s="5" t="s">
        <v>727</v>
      </c>
      <c r="B106" s="366">
        <v>73400</v>
      </c>
      <c r="C106" s="366">
        <v>30600</v>
      </c>
      <c r="D106" s="366">
        <v>30600</v>
      </c>
      <c r="E106" s="366">
        <v>30600</v>
      </c>
      <c r="F106" s="367">
        <v>0.41689373297002724</v>
      </c>
      <c r="G106" s="366">
        <v>0</v>
      </c>
      <c r="H106" s="366">
        <v>0</v>
      </c>
      <c r="I106" s="367">
        <v>0</v>
      </c>
    </row>
    <row r="107" spans="1:9" x14ac:dyDescent="0.2">
      <c r="A107" s="5" t="s">
        <v>729</v>
      </c>
      <c r="B107" s="366">
        <v>53300</v>
      </c>
      <c r="C107" s="366">
        <v>15500</v>
      </c>
      <c r="D107" s="366">
        <v>15500</v>
      </c>
      <c r="E107" s="366">
        <v>15500</v>
      </c>
      <c r="F107" s="367">
        <v>0.29080675422138835</v>
      </c>
      <c r="G107" s="366">
        <v>0</v>
      </c>
      <c r="H107" s="366">
        <v>0</v>
      </c>
      <c r="I107" s="367">
        <v>0</v>
      </c>
    </row>
    <row r="108" spans="1:9" x14ac:dyDescent="0.2">
      <c r="A108" s="5" t="s">
        <v>731</v>
      </c>
      <c r="B108" s="366">
        <v>42800</v>
      </c>
      <c r="C108" s="366">
        <v>0</v>
      </c>
      <c r="D108" s="366">
        <v>0</v>
      </c>
      <c r="E108" s="366">
        <v>0</v>
      </c>
      <c r="F108" s="367">
        <v>0</v>
      </c>
      <c r="G108" s="366">
        <v>0</v>
      </c>
      <c r="H108" s="366">
        <v>0</v>
      </c>
      <c r="I108" s="367">
        <v>0</v>
      </c>
    </row>
    <row r="109" spans="1:9" x14ac:dyDescent="0.2">
      <c r="A109" s="5" t="s">
        <v>733</v>
      </c>
      <c r="B109" s="366">
        <v>136500</v>
      </c>
      <c r="C109" s="366">
        <v>136500</v>
      </c>
      <c r="D109" s="366">
        <v>136500</v>
      </c>
      <c r="E109" s="366">
        <v>136500</v>
      </c>
      <c r="F109" s="367">
        <v>1</v>
      </c>
      <c r="G109" s="366">
        <v>0</v>
      </c>
      <c r="H109" s="366">
        <v>0</v>
      </c>
      <c r="I109" s="367">
        <v>0</v>
      </c>
    </row>
    <row r="110" spans="1:9" x14ac:dyDescent="0.2">
      <c r="A110" s="5" t="s">
        <v>775</v>
      </c>
      <c r="B110" s="366">
        <v>48000</v>
      </c>
      <c r="C110" s="366">
        <v>40000</v>
      </c>
      <c r="D110" s="366">
        <v>40000</v>
      </c>
      <c r="E110" s="366">
        <v>36000</v>
      </c>
      <c r="F110" s="367">
        <v>0.75</v>
      </c>
      <c r="G110" s="366">
        <v>0</v>
      </c>
      <c r="H110" s="366">
        <v>0</v>
      </c>
      <c r="I110" s="367">
        <v>0</v>
      </c>
    </row>
    <row r="111" spans="1:9" x14ac:dyDescent="0.2">
      <c r="A111" s="5" t="s">
        <v>515</v>
      </c>
      <c r="B111" s="366">
        <v>1893</v>
      </c>
      <c r="C111" s="366">
        <v>238.36</v>
      </c>
      <c r="D111" s="366">
        <v>238.36</v>
      </c>
      <c r="E111" s="366">
        <v>0</v>
      </c>
      <c r="F111" s="367">
        <v>0</v>
      </c>
      <c r="G111" s="366">
        <v>750</v>
      </c>
      <c r="H111" s="366">
        <v>0</v>
      </c>
      <c r="I111" s="367">
        <v>0</v>
      </c>
    </row>
    <row r="112" spans="1:9" x14ac:dyDescent="0.2">
      <c r="A112" s="5" t="s">
        <v>2221</v>
      </c>
      <c r="B112" s="366">
        <v>6899</v>
      </c>
      <c r="C112" s="366">
        <v>6656</v>
      </c>
      <c r="D112" s="366">
        <v>6655.3</v>
      </c>
      <c r="E112" s="366">
        <v>5041.5999999999995</v>
      </c>
      <c r="F112" s="367">
        <v>0.73077257573561383</v>
      </c>
      <c r="G112" s="366">
        <v>530</v>
      </c>
      <c r="H112" s="366">
        <v>315.89999999999998</v>
      </c>
      <c r="I112" s="367">
        <v>0.59603773584905662</v>
      </c>
    </row>
    <row r="113" spans="1:9" x14ac:dyDescent="0.2">
      <c r="A113" s="5" t="s">
        <v>908</v>
      </c>
      <c r="B113" s="366">
        <v>6899</v>
      </c>
      <c r="C113" s="366">
        <v>6656</v>
      </c>
      <c r="D113" s="366">
        <v>6655.3</v>
      </c>
      <c r="E113" s="366">
        <v>5041.5999999999995</v>
      </c>
      <c r="F113" s="367">
        <v>0.73077257573561383</v>
      </c>
      <c r="G113" s="366">
        <v>530</v>
      </c>
      <c r="H113" s="366">
        <v>315.89999999999998</v>
      </c>
      <c r="I113" s="367">
        <v>0.59603773584905662</v>
      </c>
    </row>
    <row r="114" spans="1:9" x14ac:dyDescent="0.2">
      <c r="A114" s="5" t="s">
        <v>2218</v>
      </c>
      <c r="B114" s="366">
        <v>317628</v>
      </c>
      <c r="C114" s="366">
        <v>276139</v>
      </c>
      <c r="D114" s="366">
        <v>36139</v>
      </c>
      <c r="E114" s="366">
        <v>36139</v>
      </c>
      <c r="F114" s="367">
        <v>0.11377775259108139</v>
      </c>
      <c r="G114" s="366">
        <v>13000</v>
      </c>
      <c r="H114" s="366">
        <v>0</v>
      </c>
      <c r="I114" s="367">
        <v>0</v>
      </c>
    </row>
    <row r="115" spans="1:9" x14ac:dyDescent="0.2">
      <c r="A115" s="5" t="s">
        <v>1150</v>
      </c>
      <c r="B115" s="366">
        <v>0</v>
      </c>
      <c r="C115" s="366">
        <v>0</v>
      </c>
      <c r="D115" s="366">
        <v>0</v>
      </c>
      <c r="E115" s="366">
        <v>0</v>
      </c>
      <c r="F115" s="367">
        <v>0</v>
      </c>
      <c r="G115" s="366">
        <v>0</v>
      </c>
      <c r="H115" s="366">
        <v>0</v>
      </c>
      <c r="I115" s="367">
        <v>0</v>
      </c>
    </row>
    <row r="116" spans="1:9" x14ac:dyDescent="0.2">
      <c r="A116" s="5" t="s">
        <v>1152</v>
      </c>
      <c r="B116" s="366">
        <v>248640</v>
      </c>
      <c r="C116" s="366">
        <v>241636</v>
      </c>
      <c r="D116" s="366">
        <v>1636</v>
      </c>
      <c r="E116" s="366">
        <v>1636</v>
      </c>
      <c r="F116" s="367">
        <v>6.5797940797940801E-3</v>
      </c>
      <c r="G116" s="366">
        <v>7000</v>
      </c>
      <c r="H116" s="366">
        <v>0</v>
      </c>
      <c r="I116" s="367">
        <v>0</v>
      </c>
    </row>
    <row r="117" spans="1:9" x14ac:dyDescent="0.2">
      <c r="A117" s="5" t="s">
        <v>1182</v>
      </c>
      <c r="B117" s="366">
        <v>25000</v>
      </c>
      <c r="C117" s="366">
        <v>0</v>
      </c>
      <c r="D117" s="366">
        <v>0</v>
      </c>
      <c r="E117" s="366">
        <v>0</v>
      </c>
      <c r="F117" s="367">
        <v>0</v>
      </c>
      <c r="G117" s="366">
        <v>0</v>
      </c>
      <c r="H117" s="366">
        <v>0</v>
      </c>
      <c r="I117" s="367">
        <v>0</v>
      </c>
    </row>
    <row r="118" spans="1:9" x14ac:dyDescent="0.2">
      <c r="A118" s="5" t="s">
        <v>1237</v>
      </c>
      <c r="B118" s="366">
        <v>34503</v>
      </c>
      <c r="C118" s="366">
        <v>34503</v>
      </c>
      <c r="D118" s="366">
        <v>34503</v>
      </c>
      <c r="E118" s="366">
        <v>34503</v>
      </c>
      <c r="F118" s="367">
        <v>1</v>
      </c>
      <c r="G118" s="366">
        <v>0</v>
      </c>
      <c r="H118" s="366">
        <v>0</v>
      </c>
      <c r="I118" s="367">
        <v>0</v>
      </c>
    </row>
    <row r="119" spans="1:9" x14ac:dyDescent="0.2">
      <c r="A119" s="5" t="s">
        <v>1154</v>
      </c>
      <c r="B119" s="366">
        <v>9485</v>
      </c>
      <c r="C119" s="366">
        <v>0</v>
      </c>
      <c r="D119" s="366">
        <v>0</v>
      </c>
      <c r="E119" s="366">
        <v>0</v>
      </c>
      <c r="F119" s="367">
        <v>0</v>
      </c>
      <c r="G119" s="366">
        <v>6000</v>
      </c>
      <c r="H119" s="366">
        <v>0</v>
      </c>
      <c r="I119" s="367">
        <v>0</v>
      </c>
    </row>
    <row r="120" spans="1:9" x14ac:dyDescent="0.2">
      <c r="A120" s="5" t="s">
        <v>1235</v>
      </c>
      <c r="B120" s="366">
        <v>0</v>
      </c>
      <c r="C120" s="366">
        <v>0</v>
      </c>
      <c r="D120" s="366">
        <v>0</v>
      </c>
      <c r="E120" s="366">
        <v>0</v>
      </c>
      <c r="F120" s="367">
        <v>0</v>
      </c>
      <c r="G120" s="366">
        <v>0</v>
      </c>
      <c r="H120" s="366">
        <v>0</v>
      </c>
      <c r="I120" s="367">
        <v>0</v>
      </c>
    </row>
    <row r="121" spans="1:9" x14ac:dyDescent="0.2">
      <c r="A121" s="368" t="s">
        <v>18</v>
      </c>
      <c r="B121" s="366">
        <v>7267335</v>
      </c>
      <c r="C121" s="366">
        <v>6894756.0000000019</v>
      </c>
      <c r="D121" s="366">
        <v>6664367.330000001</v>
      </c>
      <c r="E121" s="366">
        <v>5501927.3500000006</v>
      </c>
      <c r="F121" s="367">
        <v>0.75707633541043595</v>
      </c>
      <c r="G121" s="366">
        <v>477328.56000000011</v>
      </c>
      <c r="H121" s="366">
        <v>387631.24999999988</v>
      </c>
      <c r="I121" s="367">
        <v>0.8120847619090712</v>
      </c>
    </row>
    <row r="122" spans="1:9" x14ac:dyDescent="0.2">
      <c r="A122" s="5" t="s">
        <v>2219</v>
      </c>
      <c r="B122" s="366">
        <v>4017227</v>
      </c>
      <c r="C122" s="366">
        <v>3833788.92</v>
      </c>
      <c r="D122" s="366">
        <v>3680810.9499999997</v>
      </c>
      <c r="E122" s="366">
        <v>3078530.36</v>
      </c>
      <c r="F122" s="367">
        <v>0.76633218884568877</v>
      </c>
      <c r="G122" s="366">
        <v>323332.43000000005</v>
      </c>
      <c r="H122" s="366">
        <v>320279.33</v>
      </c>
      <c r="I122" s="367">
        <v>0.99055739629952977</v>
      </c>
    </row>
    <row r="123" spans="1:9" x14ac:dyDescent="0.2">
      <c r="A123" s="5" t="s">
        <v>2220</v>
      </c>
      <c r="B123" s="366">
        <v>2971040</v>
      </c>
      <c r="C123" s="366">
        <v>2786699.64</v>
      </c>
      <c r="D123" s="366">
        <v>2709288.9400000004</v>
      </c>
      <c r="E123" s="366">
        <v>2149129.5499999998</v>
      </c>
      <c r="F123" s="367">
        <v>0.72335934554903325</v>
      </c>
      <c r="G123" s="366">
        <v>153996.13</v>
      </c>
      <c r="H123" s="366">
        <v>67351.92</v>
      </c>
      <c r="I123" s="367">
        <v>0.43736112069829286</v>
      </c>
    </row>
    <row r="124" spans="1:9" x14ac:dyDescent="0.2">
      <c r="A124" s="5" t="s">
        <v>395</v>
      </c>
      <c r="B124" s="366">
        <v>6630</v>
      </c>
      <c r="C124" s="366">
        <v>6629.9</v>
      </c>
      <c r="D124" s="366">
        <v>6629.9</v>
      </c>
      <c r="E124" s="366">
        <v>6629.9</v>
      </c>
      <c r="F124" s="367">
        <v>0.99998491704374048</v>
      </c>
      <c r="G124" s="366">
        <v>0</v>
      </c>
      <c r="H124" s="366">
        <v>0</v>
      </c>
      <c r="I124" s="367">
        <v>0</v>
      </c>
    </row>
    <row r="125" spans="1:9" x14ac:dyDescent="0.2">
      <c r="A125" s="5" t="s">
        <v>430</v>
      </c>
      <c r="B125" s="366">
        <v>1700</v>
      </c>
      <c r="C125" s="366">
        <v>1700</v>
      </c>
      <c r="D125" s="366">
        <v>1700</v>
      </c>
      <c r="E125" s="366">
        <v>386.68999999999994</v>
      </c>
      <c r="F125" s="367">
        <v>0.2274647058823529</v>
      </c>
      <c r="G125" s="366">
        <v>150</v>
      </c>
      <c r="H125" s="366">
        <v>0</v>
      </c>
      <c r="I125" s="367">
        <v>0</v>
      </c>
    </row>
    <row r="126" spans="1:9" x14ac:dyDescent="0.2">
      <c r="A126" s="5" t="s">
        <v>434</v>
      </c>
      <c r="B126" s="366">
        <v>0</v>
      </c>
      <c r="C126" s="366">
        <v>0</v>
      </c>
      <c r="D126" s="366">
        <v>0</v>
      </c>
      <c r="E126" s="366">
        <v>0</v>
      </c>
      <c r="F126" s="367">
        <v>0</v>
      </c>
      <c r="G126" s="366">
        <v>0</v>
      </c>
      <c r="H126" s="366">
        <v>0</v>
      </c>
      <c r="I126" s="367">
        <v>0</v>
      </c>
    </row>
    <row r="127" spans="1:9" x14ac:dyDescent="0.2">
      <c r="A127" s="5" t="s">
        <v>445</v>
      </c>
      <c r="B127" s="366">
        <v>15000</v>
      </c>
      <c r="C127" s="366">
        <v>12585.6</v>
      </c>
      <c r="D127" s="366">
        <v>12585.6</v>
      </c>
      <c r="E127" s="366">
        <v>12585.6</v>
      </c>
      <c r="F127" s="367">
        <v>0.83904000000000001</v>
      </c>
      <c r="G127" s="366">
        <v>0</v>
      </c>
      <c r="H127" s="366">
        <v>0</v>
      </c>
      <c r="I127" s="367">
        <v>0</v>
      </c>
    </row>
    <row r="128" spans="1:9" x14ac:dyDescent="0.2">
      <c r="A128" s="5" t="s">
        <v>465</v>
      </c>
      <c r="B128" s="366">
        <v>29745</v>
      </c>
      <c r="C128" s="366">
        <v>24723.71</v>
      </c>
      <c r="D128" s="366">
        <v>24723.71</v>
      </c>
      <c r="E128" s="366">
        <v>24345.510000000002</v>
      </c>
      <c r="F128" s="367">
        <v>0.81847402924861323</v>
      </c>
      <c r="G128" s="366">
        <v>80</v>
      </c>
      <c r="H128" s="366">
        <v>32.200000000000003</v>
      </c>
      <c r="I128" s="367">
        <v>0.40250000000000002</v>
      </c>
    </row>
    <row r="129" spans="1:9" x14ac:dyDescent="0.2">
      <c r="A129" s="5" t="s">
        <v>469</v>
      </c>
      <c r="B129" s="366">
        <v>30440</v>
      </c>
      <c r="C129" s="366">
        <v>30439.41</v>
      </c>
      <c r="D129" s="366">
        <v>30439.41</v>
      </c>
      <c r="E129" s="366">
        <v>30439.41</v>
      </c>
      <c r="F129" s="367">
        <v>0.99998061760840995</v>
      </c>
      <c r="G129" s="366">
        <v>0</v>
      </c>
      <c r="H129" s="366">
        <v>0</v>
      </c>
      <c r="I129" s="367">
        <v>0</v>
      </c>
    </row>
    <row r="130" spans="1:9" x14ac:dyDescent="0.2">
      <c r="A130" s="5" t="s">
        <v>473</v>
      </c>
      <c r="B130" s="366">
        <v>1000</v>
      </c>
      <c r="C130" s="366">
        <v>1000</v>
      </c>
      <c r="D130" s="366">
        <v>1000</v>
      </c>
      <c r="E130" s="366">
        <v>405</v>
      </c>
      <c r="F130" s="367">
        <v>0.40500000000000003</v>
      </c>
      <c r="G130" s="366">
        <v>90</v>
      </c>
      <c r="H130" s="366">
        <v>0</v>
      </c>
      <c r="I130" s="367">
        <v>0</v>
      </c>
    </row>
    <row r="131" spans="1:9" x14ac:dyDescent="0.2">
      <c r="A131" s="5" t="s">
        <v>475</v>
      </c>
      <c r="B131" s="366">
        <v>0</v>
      </c>
      <c r="C131" s="366">
        <v>0</v>
      </c>
      <c r="D131" s="366">
        <v>0</v>
      </c>
      <c r="E131" s="366">
        <v>0</v>
      </c>
      <c r="F131" s="367">
        <v>0</v>
      </c>
      <c r="G131" s="366">
        <v>0</v>
      </c>
      <c r="H131" s="366">
        <v>0</v>
      </c>
      <c r="I131" s="367">
        <v>0</v>
      </c>
    </row>
    <row r="132" spans="1:9" x14ac:dyDescent="0.2">
      <c r="A132" s="5" t="s">
        <v>477</v>
      </c>
      <c r="B132" s="366">
        <v>1000</v>
      </c>
      <c r="C132" s="366">
        <v>999</v>
      </c>
      <c r="D132" s="366">
        <v>999</v>
      </c>
      <c r="E132" s="366">
        <v>999</v>
      </c>
      <c r="F132" s="367">
        <v>0.999</v>
      </c>
      <c r="G132" s="366">
        <v>0</v>
      </c>
      <c r="H132" s="366">
        <v>0</v>
      </c>
      <c r="I132" s="367">
        <v>0</v>
      </c>
    </row>
    <row r="133" spans="1:9" x14ac:dyDescent="0.2">
      <c r="A133" s="5" t="s">
        <v>486</v>
      </c>
      <c r="B133" s="366">
        <v>2000</v>
      </c>
      <c r="C133" s="366">
        <v>2000</v>
      </c>
      <c r="D133" s="366">
        <v>0</v>
      </c>
      <c r="E133" s="366">
        <v>0</v>
      </c>
      <c r="F133" s="367">
        <v>0</v>
      </c>
      <c r="G133" s="366">
        <v>0</v>
      </c>
      <c r="H133" s="366">
        <v>0</v>
      </c>
      <c r="I133" s="367">
        <v>0</v>
      </c>
    </row>
    <row r="134" spans="1:9" x14ac:dyDescent="0.2">
      <c r="A134" s="5" t="s">
        <v>490</v>
      </c>
      <c r="B134" s="366">
        <v>4745</v>
      </c>
      <c r="C134" s="366">
        <v>4745</v>
      </c>
      <c r="D134" s="366">
        <v>4745</v>
      </c>
      <c r="E134" s="366">
        <v>4745</v>
      </c>
      <c r="F134" s="367">
        <v>1</v>
      </c>
      <c r="G134" s="366">
        <v>0</v>
      </c>
      <c r="H134" s="366">
        <v>0</v>
      </c>
      <c r="I134" s="367">
        <v>0</v>
      </c>
    </row>
    <row r="135" spans="1:9" x14ac:dyDescent="0.2">
      <c r="A135" s="5" t="s">
        <v>500</v>
      </c>
      <c r="B135" s="366">
        <v>1612</v>
      </c>
      <c r="C135" s="366">
        <v>1413.5</v>
      </c>
      <c r="D135" s="366">
        <v>1413.5</v>
      </c>
      <c r="E135" s="366">
        <v>0</v>
      </c>
      <c r="F135" s="367">
        <v>0</v>
      </c>
      <c r="G135" s="366">
        <v>1413.5</v>
      </c>
      <c r="H135" s="366">
        <v>0</v>
      </c>
      <c r="I135" s="367">
        <v>0</v>
      </c>
    </row>
    <row r="136" spans="1:9" x14ac:dyDescent="0.2">
      <c r="A136" s="5" t="s">
        <v>504</v>
      </c>
      <c r="B136" s="366">
        <v>388</v>
      </c>
      <c r="C136" s="366">
        <v>359</v>
      </c>
      <c r="D136" s="366">
        <v>359</v>
      </c>
      <c r="E136" s="366">
        <v>0</v>
      </c>
      <c r="F136" s="367">
        <v>0</v>
      </c>
      <c r="G136" s="366">
        <v>0</v>
      </c>
      <c r="H136" s="366">
        <v>0</v>
      </c>
      <c r="I136" s="367">
        <v>0</v>
      </c>
    </row>
    <row r="137" spans="1:9" x14ac:dyDescent="0.2">
      <c r="A137" s="5" t="s">
        <v>528</v>
      </c>
      <c r="B137" s="366">
        <v>3546</v>
      </c>
      <c r="C137" s="366">
        <v>3300</v>
      </c>
      <c r="D137" s="366">
        <v>3300</v>
      </c>
      <c r="E137" s="366">
        <v>2645.43</v>
      </c>
      <c r="F137" s="367">
        <v>0.74603214890016911</v>
      </c>
      <c r="G137" s="366">
        <v>170</v>
      </c>
      <c r="H137" s="366">
        <v>114.1</v>
      </c>
      <c r="I137" s="367">
        <v>0.67117647058823526</v>
      </c>
    </row>
    <row r="138" spans="1:9" x14ac:dyDescent="0.2">
      <c r="A138" s="5" t="s">
        <v>548</v>
      </c>
      <c r="B138" s="366">
        <v>12800</v>
      </c>
      <c r="C138" s="366">
        <v>12800</v>
      </c>
      <c r="D138" s="366">
        <v>12800</v>
      </c>
      <c r="E138" s="366">
        <v>9888.1</v>
      </c>
      <c r="F138" s="367">
        <v>0.7725078125</v>
      </c>
      <c r="G138" s="366">
        <v>1200</v>
      </c>
      <c r="H138" s="366">
        <v>1219.0999999999999</v>
      </c>
      <c r="I138" s="367">
        <v>1.0159166666666666</v>
      </c>
    </row>
    <row r="139" spans="1:9" x14ac:dyDescent="0.2">
      <c r="A139" s="5" t="s">
        <v>555</v>
      </c>
      <c r="B139" s="366">
        <v>169000</v>
      </c>
      <c r="C139" s="366">
        <v>169000</v>
      </c>
      <c r="D139" s="366">
        <v>169000</v>
      </c>
      <c r="E139" s="366">
        <v>136351.17000000001</v>
      </c>
      <c r="F139" s="367">
        <v>0.80681165680473377</v>
      </c>
      <c r="G139" s="366">
        <v>12431.03</v>
      </c>
      <c r="H139" s="366">
        <v>7851.6</v>
      </c>
      <c r="I139" s="367">
        <v>0.63161298782160447</v>
      </c>
    </row>
    <row r="140" spans="1:9" x14ac:dyDescent="0.2">
      <c r="A140" s="5" t="s">
        <v>560</v>
      </c>
      <c r="B140" s="366">
        <v>15000</v>
      </c>
      <c r="C140" s="366">
        <v>15000</v>
      </c>
      <c r="D140" s="366">
        <v>15000</v>
      </c>
      <c r="E140" s="366">
        <v>13010.86</v>
      </c>
      <c r="F140" s="367">
        <v>0.86739066666666675</v>
      </c>
      <c r="G140" s="366">
        <v>1551.0800000000002</v>
      </c>
      <c r="H140" s="366">
        <v>0</v>
      </c>
      <c r="I140" s="367">
        <v>0</v>
      </c>
    </row>
    <row r="141" spans="1:9" x14ac:dyDescent="0.2">
      <c r="A141" s="5" t="s">
        <v>573</v>
      </c>
      <c r="B141" s="366">
        <v>6125</v>
      </c>
      <c r="C141" s="366">
        <v>5375</v>
      </c>
      <c r="D141" s="366">
        <v>5375</v>
      </c>
      <c r="E141" s="366">
        <v>4250</v>
      </c>
      <c r="F141" s="367">
        <v>0.69387755102040816</v>
      </c>
      <c r="G141" s="366">
        <v>375</v>
      </c>
      <c r="H141" s="366">
        <v>375</v>
      </c>
      <c r="I141" s="367">
        <v>1</v>
      </c>
    </row>
    <row r="142" spans="1:9" x14ac:dyDescent="0.2">
      <c r="A142" s="5" t="s">
        <v>580</v>
      </c>
      <c r="B142" s="366">
        <v>88752</v>
      </c>
      <c r="C142" s="366">
        <v>88752</v>
      </c>
      <c r="D142" s="366">
        <v>88752</v>
      </c>
      <c r="E142" s="366">
        <v>83222.439999999988</v>
      </c>
      <c r="F142" s="367">
        <v>0.93769650261402548</v>
      </c>
      <c r="G142" s="366">
        <v>5500</v>
      </c>
      <c r="H142" s="366">
        <v>2595.17</v>
      </c>
      <c r="I142" s="367">
        <v>0.47184909090909094</v>
      </c>
    </row>
    <row r="143" spans="1:9" x14ac:dyDescent="0.2">
      <c r="A143" s="5" t="s">
        <v>582</v>
      </c>
      <c r="B143" s="366">
        <v>386873</v>
      </c>
      <c r="C143" s="366">
        <v>386870.87</v>
      </c>
      <c r="D143" s="366">
        <v>386870.87</v>
      </c>
      <c r="E143" s="366">
        <v>282860.86</v>
      </c>
      <c r="F143" s="367">
        <v>0.73114655196925082</v>
      </c>
      <c r="G143" s="366">
        <v>33770.959999999999</v>
      </c>
      <c r="H143" s="366">
        <v>0</v>
      </c>
      <c r="I143" s="367">
        <v>0</v>
      </c>
    </row>
    <row r="144" spans="1:9" x14ac:dyDescent="0.2">
      <c r="A144" s="5" t="s">
        <v>587</v>
      </c>
      <c r="B144" s="366">
        <v>271110</v>
      </c>
      <c r="C144" s="366">
        <v>271109.09000000003</v>
      </c>
      <c r="D144" s="366">
        <v>271109.09000000003</v>
      </c>
      <c r="E144" s="366">
        <v>225615.93</v>
      </c>
      <c r="F144" s="367">
        <v>0.83219331636605065</v>
      </c>
      <c r="G144" s="366">
        <v>22746.58</v>
      </c>
      <c r="H144" s="366">
        <v>22746.58</v>
      </c>
      <c r="I144" s="367">
        <v>1</v>
      </c>
    </row>
    <row r="145" spans="1:9" x14ac:dyDescent="0.2">
      <c r="A145" s="5" t="s">
        <v>589</v>
      </c>
      <c r="B145" s="366">
        <v>195756</v>
      </c>
      <c r="C145" s="366">
        <v>195756</v>
      </c>
      <c r="D145" s="366">
        <v>175973.7</v>
      </c>
      <c r="E145" s="366">
        <v>172223.7</v>
      </c>
      <c r="F145" s="367">
        <v>0.87978759271746465</v>
      </c>
      <c r="G145" s="366">
        <v>0</v>
      </c>
      <c r="H145" s="366">
        <v>0</v>
      </c>
      <c r="I145" s="367">
        <v>0</v>
      </c>
    </row>
    <row r="146" spans="1:9" x14ac:dyDescent="0.2">
      <c r="A146" s="5" t="s">
        <v>606</v>
      </c>
      <c r="B146" s="366">
        <v>6702</v>
      </c>
      <c r="C146" s="366">
        <v>6701.36</v>
      </c>
      <c r="D146" s="366">
        <v>6701.36</v>
      </c>
      <c r="E146" s="366">
        <v>6701.3600000000006</v>
      </c>
      <c r="F146" s="367">
        <v>0.99990450611757697</v>
      </c>
      <c r="G146" s="366">
        <v>5023.47</v>
      </c>
      <c r="H146" s="366">
        <v>5023.47</v>
      </c>
      <c r="I146" s="367">
        <v>1</v>
      </c>
    </row>
    <row r="147" spans="1:9" x14ac:dyDescent="0.2">
      <c r="A147" s="5" t="s">
        <v>608</v>
      </c>
      <c r="B147" s="366">
        <v>0</v>
      </c>
      <c r="C147" s="366">
        <v>0</v>
      </c>
      <c r="D147" s="366">
        <v>0</v>
      </c>
      <c r="E147" s="366">
        <v>0</v>
      </c>
      <c r="F147" s="367">
        <v>0</v>
      </c>
      <c r="G147" s="366">
        <v>0</v>
      </c>
      <c r="H147" s="366">
        <v>0</v>
      </c>
      <c r="I147" s="367">
        <v>0</v>
      </c>
    </row>
    <row r="148" spans="1:9" x14ac:dyDescent="0.2">
      <c r="A148" s="5" t="s">
        <v>610</v>
      </c>
      <c r="B148" s="366">
        <v>84355</v>
      </c>
      <c r="C148" s="366">
        <v>61870</v>
      </c>
      <c r="D148" s="366">
        <v>61781.599999999999</v>
      </c>
      <c r="E148" s="366">
        <v>57815.6</v>
      </c>
      <c r="F148" s="367">
        <v>0.68538438741034913</v>
      </c>
      <c r="G148" s="366">
        <v>166</v>
      </c>
      <c r="H148" s="366">
        <v>0</v>
      </c>
      <c r="I148" s="367">
        <v>0</v>
      </c>
    </row>
    <row r="149" spans="1:9" x14ac:dyDescent="0.2">
      <c r="A149" s="5" t="s">
        <v>614</v>
      </c>
      <c r="B149" s="366">
        <v>325375</v>
      </c>
      <c r="C149" s="366">
        <v>325374.07</v>
      </c>
      <c r="D149" s="366">
        <v>325374.07</v>
      </c>
      <c r="E149" s="366">
        <v>223799.38000000003</v>
      </c>
      <c r="F149" s="367">
        <v>0.68781983864771423</v>
      </c>
      <c r="G149" s="366">
        <v>33858.230000000003</v>
      </c>
      <c r="H149" s="366">
        <v>0</v>
      </c>
      <c r="I149" s="367">
        <v>0</v>
      </c>
    </row>
    <row r="150" spans="1:9" x14ac:dyDescent="0.2">
      <c r="A150" s="5" t="s">
        <v>623</v>
      </c>
      <c r="B150" s="366">
        <v>21240</v>
      </c>
      <c r="C150" s="366">
        <v>21240</v>
      </c>
      <c r="D150" s="366">
        <v>21240</v>
      </c>
      <c r="E150" s="366">
        <v>17700</v>
      </c>
      <c r="F150" s="367">
        <v>0.83333333333333337</v>
      </c>
      <c r="G150" s="366">
        <v>1770</v>
      </c>
      <c r="H150" s="366">
        <v>1770</v>
      </c>
      <c r="I150" s="367">
        <v>1</v>
      </c>
    </row>
    <row r="151" spans="1:9" x14ac:dyDescent="0.2">
      <c r="A151" s="5" t="s">
        <v>625</v>
      </c>
      <c r="B151" s="366">
        <v>20800</v>
      </c>
      <c r="C151" s="366">
        <v>19200</v>
      </c>
      <c r="D151" s="366">
        <v>19200</v>
      </c>
      <c r="E151" s="366">
        <v>14400</v>
      </c>
      <c r="F151" s="367">
        <v>0.69230769230769229</v>
      </c>
      <c r="G151" s="366">
        <v>1600</v>
      </c>
      <c r="H151" s="366">
        <v>1600</v>
      </c>
      <c r="I151" s="367">
        <v>1</v>
      </c>
    </row>
    <row r="152" spans="1:9" x14ac:dyDescent="0.2">
      <c r="A152" s="5" t="s">
        <v>632</v>
      </c>
      <c r="B152" s="366">
        <v>1800</v>
      </c>
      <c r="C152" s="366">
        <v>1800</v>
      </c>
      <c r="D152" s="366">
        <v>1800</v>
      </c>
      <c r="E152" s="366">
        <v>940</v>
      </c>
      <c r="F152" s="367">
        <v>0.52222222222222225</v>
      </c>
      <c r="G152" s="366">
        <v>160</v>
      </c>
      <c r="H152" s="366">
        <v>0</v>
      </c>
      <c r="I152" s="367">
        <v>0</v>
      </c>
    </row>
    <row r="153" spans="1:9" x14ac:dyDescent="0.2">
      <c r="A153" s="5" t="s">
        <v>634</v>
      </c>
      <c r="B153" s="366">
        <v>38860</v>
      </c>
      <c r="C153" s="366">
        <v>38860</v>
      </c>
      <c r="D153" s="366">
        <v>38860</v>
      </c>
      <c r="E153" s="366">
        <v>23540.309999999998</v>
      </c>
      <c r="F153" s="367">
        <v>0.60577225939269164</v>
      </c>
      <c r="G153" s="366">
        <v>5190</v>
      </c>
      <c r="H153" s="366">
        <v>4546.1000000000004</v>
      </c>
      <c r="I153" s="367">
        <v>0.87593448940269758</v>
      </c>
    </row>
    <row r="154" spans="1:9" x14ac:dyDescent="0.2">
      <c r="A154" s="5" t="s">
        <v>642</v>
      </c>
      <c r="B154" s="366">
        <v>12544</v>
      </c>
      <c r="C154" s="366">
        <v>12356.24</v>
      </c>
      <c r="D154" s="366">
        <v>12356.24</v>
      </c>
      <c r="E154" s="366">
        <v>12356.24</v>
      </c>
      <c r="F154" s="367">
        <v>0.98503188775510198</v>
      </c>
      <c r="G154" s="366">
        <v>0</v>
      </c>
      <c r="H154" s="366">
        <v>0</v>
      </c>
      <c r="I154" s="367">
        <v>0</v>
      </c>
    </row>
    <row r="155" spans="1:9" x14ac:dyDescent="0.2">
      <c r="A155" s="5" t="s">
        <v>644</v>
      </c>
      <c r="B155" s="366">
        <v>210</v>
      </c>
      <c r="C155" s="366">
        <v>210</v>
      </c>
      <c r="D155" s="366">
        <v>210</v>
      </c>
      <c r="E155" s="366">
        <v>0</v>
      </c>
      <c r="F155" s="367">
        <v>0</v>
      </c>
      <c r="G155" s="366">
        <v>210</v>
      </c>
      <c r="H155" s="366">
        <v>0</v>
      </c>
      <c r="I155" s="367">
        <v>0</v>
      </c>
    </row>
    <row r="156" spans="1:9" x14ac:dyDescent="0.2">
      <c r="A156" s="5" t="s">
        <v>646</v>
      </c>
      <c r="B156" s="366">
        <v>15435</v>
      </c>
      <c r="C156" s="366">
        <v>15015.01</v>
      </c>
      <c r="D156" s="366">
        <v>15015.01</v>
      </c>
      <c r="E156" s="366">
        <v>5456.42</v>
      </c>
      <c r="F156" s="367">
        <v>0.35350955620343377</v>
      </c>
      <c r="G156" s="366">
        <v>590.28</v>
      </c>
      <c r="H156" s="366">
        <v>0</v>
      </c>
      <c r="I156" s="367">
        <v>0</v>
      </c>
    </row>
    <row r="157" spans="1:9" x14ac:dyDescent="0.2">
      <c r="A157" s="5" t="s">
        <v>648</v>
      </c>
      <c r="B157" s="366">
        <v>29456</v>
      </c>
      <c r="C157" s="366">
        <v>29455.86</v>
      </c>
      <c r="D157" s="366">
        <v>29455.86</v>
      </c>
      <c r="E157" s="366">
        <v>29455.86</v>
      </c>
      <c r="F157" s="367">
        <v>0.99999524714828902</v>
      </c>
      <c r="G157" s="366">
        <v>0</v>
      </c>
      <c r="H157" s="366">
        <v>0</v>
      </c>
      <c r="I157" s="367">
        <v>0</v>
      </c>
    </row>
    <row r="158" spans="1:9" x14ac:dyDescent="0.2">
      <c r="A158" s="5" t="s">
        <v>668</v>
      </c>
      <c r="B158" s="366">
        <v>25182</v>
      </c>
      <c r="C158" s="366">
        <v>24922.94</v>
      </c>
      <c r="D158" s="366">
        <v>24922.94</v>
      </c>
      <c r="E158" s="366">
        <v>24922.940000000002</v>
      </c>
      <c r="F158" s="367">
        <v>0.98971249305059183</v>
      </c>
      <c r="G158" s="366">
        <v>0</v>
      </c>
      <c r="H158" s="366">
        <v>0</v>
      </c>
      <c r="I158" s="367">
        <v>0</v>
      </c>
    </row>
    <row r="159" spans="1:9" x14ac:dyDescent="0.2">
      <c r="A159" s="5" t="s">
        <v>673</v>
      </c>
      <c r="B159" s="366">
        <v>0</v>
      </c>
      <c r="C159" s="366">
        <v>0</v>
      </c>
      <c r="D159" s="366">
        <v>0</v>
      </c>
      <c r="E159" s="366">
        <v>0</v>
      </c>
      <c r="F159" s="367">
        <v>0</v>
      </c>
      <c r="G159" s="366">
        <v>0</v>
      </c>
      <c r="H159" s="366">
        <v>0</v>
      </c>
      <c r="I159" s="367">
        <v>0</v>
      </c>
    </row>
    <row r="160" spans="1:9" x14ac:dyDescent="0.2">
      <c r="A160" s="5" t="s">
        <v>679</v>
      </c>
      <c r="B160" s="366">
        <v>900</v>
      </c>
      <c r="C160" s="366">
        <v>900</v>
      </c>
      <c r="D160" s="366">
        <v>900</v>
      </c>
      <c r="E160" s="366">
        <v>200</v>
      </c>
      <c r="F160" s="367">
        <v>0.22222222222222221</v>
      </c>
      <c r="G160" s="366">
        <v>150</v>
      </c>
      <c r="H160" s="366">
        <v>0</v>
      </c>
      <c r="I160" s="367">
        <v>0</v>
      </c>
    </row>
    <row r="161" spans="1:9" x14ac:dyDescent="0.2">
      <c r="A161" s="5" t="s">
        <v>689</v>
      </c>
      <c r="B161" s="366">
        <v>58200</v>
      </c>
      <c r="C161" s="366">
        <v>13800</v>
      </c>
      <c r="D161" s="366">
        <v>13800</v>
      </c>
      <c r="E161" s="366">
        <v>11124.64</v>
      </c>
      <c r="F161" s="367">
        <v>0.19114501718213056</v>
      </c>
      <c r="G161" s="366">
        <v>1000</v>
      </c>
      <c r="H161" s="366">
        <v>514.6</v>
      </c>
      <c r="I161" s="367">
        <v>0.51460000000000006</v>
      </c>
    </row>
    <row r="162" spans="1:9" x14ac:dyDescent="0.2">
      <c r="A162" s="5" t="s">
        <v>701</v>
      </c>
      <c r="B162" s="366">
        <v>98730</v>
      </c>
      <c r="C162" s="366">
        <v>91730</v>
      </c>
      <c r="D162" s="366">
        <v>91730</v>
      </c>
      <c r="E162" s="366">
        <v>74030</v>
      </c>
      <c r="F162" s="367">
        <v>0.74982274891117184</v>
      </c>
      <c r="G162" s="366">
        <v>0</v>
      </c>
      <c r="H162" s="366">
        <v>0</v>
      </c>
      <c r="I162" s="367">
        <v>0</v>
      </c>
    </row>
    <row r="163" spans="1:9" x14ac:dyDescent="0.2">
      <c r="A163" s="5" t="s">
        <v>703</v>
      </c>
      <c r="B163" s="366">
        <v>111676</v>
      </c>
      <c r="C163" s="366">
        <v>38000</v>
      </c>
      <c r="D163" s="366">
        <v>38000</v>
      </c>
      <c r="E163" s="366">
        <v>0</v>
      </c>
      <c r="F163" s="367">
        <v>0</v>
      </c>
      <c r="G163" s="366">
        <v>0</v>
      </c>
      <c r="H163" s="366">
        <v>0</v>
      </c>
      <c r="I163" s="367">
        <v>0</v>
      </c>
    </row>
    <row r="164" spans="1:9" x14ac:dyDescent="0.2">
      <c r="A164" s="5" t="s">
        <v>707</v>
      </c>
      <c r="B164" s="366">
        <v>78740</v>
      </c>
      <c r="C164" s="366">
        <v>68738.2</v>
      </c>
      <c r="D164" s="366">
        <v>68738.2</v>
      </c>
      <c r="E164" s="366">
        <v>35238.199999999997</v>
      </c>
      <c r="F164" s="367">
        <v>0.44752603505207006</v>
      </c>
      <c r="G164" s="366">
        <v>0</v>
      </c>
      <c r="H164" s="366">
        <v>0</v>
      </c>
      <c r="I164" s="367">
        <v>0</v>
      </c>
    </row>
    <row r="165" spans="1:9" x14ac:dyDescent="0.2">
      <c r="A165" s="5" t="s">
        <v>723</v>
      </c>
      <c r="B165" s="366">
        <v>90000</v>
      </c>
      <c r="C165" s="366">
        <v>90000</v>
      </c>
      <c r="D165" s="366">
        <v>58460</v>
      </c>
      <c r="E165" s="366">
        <v>0</v>
      </c>
      <c r="F165" s="367">
        <v>0</v>
      </c>
      <c r="G165" s="366">
        <v>0</v>
      </c>
      <c r="H165" s="366">
        <v>0</v>
      </c>
      <c r="I165" s="367">
        <v>0</v>
      </c>
    </row>
    <row r="166" spans="1:9" x14ac:dyDescent="0.2">
      <c r="A166" s="5" t="s">
        <v>725</v>
      </c>
      <c r="B166" s="366">
        <v>0</v>
      </c>
      <c r="C166" s="366">
        <v>0</v>
      </c>
      <c r="D166" s="366">
        <v>0</v>
      </c>
      <c r="E166" s="366">
        <v>0</v>
      </c>
      <c r="F166" s="367">
        <v>0</v>
      </c>
      <c r="G166" s="366">
        <v>0</v>
      </c>
      <c r="H166" s="366">
        <v>0</v>
      </c>
      <c r="I166" s="367">
        <v>0</v>
      </c>
    </row>
    <row r="167" spans="1:9" x14ac:dyDescent="0.2">
      <c r="A167" s="5" t="s">
        <v>727</v>
      </c>
      <c r="B167" s="366">
        <v>0</v>
      </c>
      <c r="C167" s="366">
        <v>0</v>
      </c>
      <c r="D167" s="366">
        <v>0</v>
      </c>
      <c r="E167" s="366">
        <v>0</v>
      </c>
      <c r="F167" s="367">
        <v>0</v>
      </c>
      <c r="G167" s="366">
        <v>0</v>
      </c>
      <c r="H167" s="366">
        <v>0</v>
      </c>
      <c r="I167" s="367">
        <v>0</v>
      </c>
    </row>
    <row r="168" spans="1:9" x14ac:dyDescent="0.2">
      <c r="A168" s="5" t="s">
        <v>733</v>
      </c>
      <c r="B168" s="366">
        <v>0</v>
      </c>
      <c r="C168" s="366">
        <v>0</v>
      </c>
      <c r="D168" s="366">
        <v>0</v>
      </c>
      <c r="E168" s="366">
        <v>0</v>
      </c>
      <c r="F168" s="367">
        <v>0</v>
      </c>
      <c r="G168" s="366">
        <v>0</v>
      </c>
      <c r="H168" s="366">
        <v>0</v>
      </c>
      <c r="I168" s="367">
        <v>0</v>
      </c>
    </row>
    <row r="169" spans="1:9" x14ac:dyDescent="0.2">
      <c r="A169" s="5" t="s">
        <v>749</v>
      </c>
      <c r="B169" s="366">
        <v>2664</v>
      </c>
      <c r="C169" s="366">
        <v>2664</v>
      </c>
      <c r="D169" s="366">
        <v>2664</v>
      </c>
      <c r="E169" s="366">
        <v>2664</v>
      </c>
      <c r="F169" s="367">
        <v>1</v>
      </c>
      <c r="G169" s="366">
        <v>0</v>
      </c>
      <c r="H169" s="366">
        <v>2664</v>
      </c>
      <c r="I169" s="367">
        <v>0</v>
      </c>
    </row>
    <row r="170" spans="1:9" x14ac:dyDescent="0.2">
      <c r="A170" s="5" t="s">
        <v>775</v>
      </c>
      <c r="B170" s="366">
        <v>700200</v>
      </c>
      <c r="C170" s="366">
        <v>685700</v>
      </c>
      <c r="D170" s="366">
        <v>661700</v>
      </c>
      <c r="E170" s="366">
        <v>596600</v>
      </c>
      <c r="F170" s="367">
        <v>0.85204227363610396</v>
      </c>
      <c r="G170" s="366">
        <v>24800</v>
      </c>
      <c r="H170" s="366">
        <v>16300</v>
      </c>
      <c r="I170" s="367">
        <v>0.657258064516129</v>
      </c>
    </row>
    <row r="171" spans="1:9" x14ac:dyDescent="0.2">
      <c r="A171" s="5" t="s">
        <v>524</v>
      </c>
      <c r="B171" s="366">
        <v>1800</v>
      </c>
      <c r="C171" s="366">
        <v>1580</v>
      </c>
      <c r="D171" s="366">
        <v>1580</v>
      </c>
      <c r="E171" s="366">
        <v>1580</v>
      </c>
      <c r="F171" s="367">
        <v>0.87777777777777777</v>
      </c>
      <c r="G171" s="366">
        <v>0</v>
      </c>
      <c r="H171" s="366">
        <v>0</v>
      </c>
      <c r="I171" s="367">
        <v>0</v>
      </c>
    </row>
    <row r="172" spans="1:9" x14ac:dyDescent="0.2">
      <c r="A172" s="5" t="s">
        <v>417</v>
      </c>
      <c r="B172" s="366">
        <v>914</v>
      </c>
      <c r="C172" s="366">
        <v>0</v>
      </c>
      <c r="D172" s="366">
        <v>0</v>
      </c>
      <c r="E172" s="366">
        <v>0</v>
      </c>
      <c r="F172" s="367">
        <v>0</v>
      </c>
      <c r="G172" s="366">
        <v>0</v>
      </c>
      <c r="H172" s="366">
        <v>0</v>
      </c>
      <c r="I172" s="367">
        <v>0</v>
      </c>
    </row>
    <row r="173" spans="1:9" x14ac:dyDescent="0.2">
      <c r="A173" s="5" t="s">
        <v>432</v>
      </c>
      <c r="B173" s="366">
        <v>11</v>
      </c>
      <c r="C173" s="366">
        <v>0</v>
      </c>
      <c r="D173" s="366">
        <v>0</v>
      </c>
      <c r="E173" s="366">
        <v>0</v>
      </c>
      <c r="F173" s="367">
        <v>0</v>
      </c>
      <c r="G173" s="366">
        <v>0</v>
      </c>
      <c r="H173" s="366">
        <v>0</v>
      </c>
      <c r="I173" s="367">
        <v>0</v>
      </c>
    </row>
    <row r="174" spans="1:9" x14ac:dyDescent="0.2">
      <c r="A174" s="5" t="s">
        <v>441</v>
      </c>
      <c r="B174" s="366">
        <v>2024</v>
      </c>
      <c r="C174" s="366">
        <v>2023.88</v>
      </c>
      <c r="D174" s="366">
        <v>2023.88</v>
      </c>
      <c r="E174" s="366">
        <v>0</v>
      </c>
      <c r="F174" s="367">
        <v>0</v>
      </c>
      <c r="G174" s="366">
        <v>0</v>
      </c>
      <c r="H174" s="366">
        <v>0</v>
      </c>
      <c r="I174" s="367">
        <v>0</v>
      </c>
    </row>
    <row r="175" spans="1:9" x14ac:dyDescent="0.2">
      <c r="A175" s="5" t="s">
        <v>2222</v>
      </c>
      <c r="B175" s="366">
        <v>89869</v>
      </c>
      <c r="C175" s="366">
        <v>89869</v>
      </c>
      <c r="D175" s="366">
        <v>89869</v>
      </c>
      <c r="E175" s="366">
        <v>89869</v>
      </c>
      <c r="F175" s="367">
        <v>1</v>
      </c>
      <c r="G175" s="366">
        <v>0</v>
      </c>
      <c r="H175" s="366">
        <v>0</v>
      </c>
      <c r="I175" s="367">
        <v>0</v>
      </c>
    </row>
    <row r="176" spans="1:9" x14ac:dyDescent="0.2">
      <c r="A176" s="5" t="s">
        <v>798</v>
      </c>
      <c r="B176" s="366">
        <v>89869</v>
      </c>
      <c r="C176" s="366">
        <v>89869</v>
      </c>
      <c r="D176" s="366">
        <v>89869</v>
      </c>
      <c r="E176" s="366">
        <v>89869</v>
      </c>
      <c r="F176" s="367">
        <v>1</v>
      </c>
      <c r="G176" s="366">
        <v>0</v>
      </c>
      <c r="H176" s="366">
        <v>0</v>
      </c>
      <c r="I176" s="367">
        <v>0</v>
      </c>
    </row>
    <row r="177" spans="1:9" x14ac:dyDescent="0.2">
      <c r="A177" s="5" t="s">
        <v>2221</v>
      </c>
      <c r="B177" s="366">
        <v>179699</v>
      </c>
      <c r="C177" s="366">
        <v>179698.44</v>
      </c>
      <c r="D177" s="366">
        <v>179698.44</v>
      </c>
      <c r="E177" s="366">
        <v>179698.44</v>
      </c>
      <c r="F177" s="367">
        <v>0.99999688367770556</v>
      </c>
      <c r="G177" s="366">
        <v>0</v>
      </c>
      <c r="H177" s="366">
        <v>0</v>
      </c>
      <c r="I177" s="367">
        <v>0</v>
      </c>
    </row>
    <row r="178" spans="1:9" x14ac:dyDescent="0.2">
      <c r="A178" s="5" t="s">
        <v>903</v>
      </c>
      <c r="B178" s="366">
        <v>916</v>
      </c>
      <c r="C178" s="366">
        <v>916</v>
      </c>
      <c r="D178" s="366">
        <v>916</v>
      </c>
      <c r="E178" s="366">
        <v>916</v>
      </c>
      <c r="F178" s="367">
        <v>1</v>
      </c>
      <c r="G178" s="366">
        <v>0</v>
      </c>
      <c r="H178" s="366">
        <v>0</v>
      </c>
      <c r="I178" s="367">
        <v>0</v>
      </c>
    </row>
    <row r="179" spans="1:9" x14ac:dyDescent="0.2">
      <c r="A179" s="5" t="s">
        <v>908</v>
      </c>
      <c r="B179" s="366">
        <v>9140</v>
      </c>
      <c r="C179" s="366">
        <v>9140</v>
      </c>
      <c r="D179" s="366">
        <v>9140</v>
      </c>
      <c r="E179" s="366">
        <v>9140</v>
      </c>
      <c r="F179" s="367">
        <v>1</v>
      </c>
      <c r="G179" s="366">
        <v>0</v>
      </c>
      <c r="H179" s="366">
        <v>0</v>
      </c>
      <c r="I179" s="367">
        <v>0</v>
      </c>
    </row>
    <row r="180" spans="1:9" x14ac:dyDescent="0.2">
      <c r="A180" s="5" t="s">
        <v>910</v>
      </c>
      <c r="B180" s="366">
        <v>59400</v>
      </c>
      <c r="C180" s="366">
        <v>59400</v>
      </c>
      <c r="D180" s="366">
        <v>59400</v>
      </c>
      <c r="E180" s="366">
        <v>59400</v>
      </c>
      <c r="F180" s="367">
        <v>1</v>
      </c>
      <c r="G180" s="366">
        <v>0</v>
      </c>
      <c r="H180" s="366">
        <v>0</v>
      </c>
      <c r="I180" s="367">
        <v>0</v>
      </c>
    </row>
    <row r="181" spans="1:9" x14ac:dyDescent="0.2">
      <c r="A181" s="5" t="s">
        <v>924</v>
      </c>
      <c r="B181" s="366">
        <v>110243</v>
      </c>
      <c r="C181" s="366">
        <v>110242.44</v>
      </c>
      <c r="D181" s="366">
        <v>110242.44</v>
      </c>
      <c r="E181" s="366">
        <v>110242.44</v>
      </c>
      <c r="F181" s="367">
        <v>0.99999492031240078</v>
      </c>
      <c r="G181" s="366">
        <v>0</v>
      </c>
      <c r="H181" s="366">
        <v>0</v>
      </c>
      <c r="I181" s="367">
        <v>0</v>
      </c>
    </row>
    <row r="182" spans="1:9" x14ac:dyDescent="0.2">
      <c r="A182" s="5" t="s">
        <v>2218</v>
      </c>
      <c r="B182" s="366">
        <v>9500</v>
      </c>
      <c r="C182" s="366">
        <v>4700</v>
      </c>
      <c r="D182" s="366">
        <v>4700</v>
      </c>
      <c r="E182" s="366">
        <v>4700</v>
      </c>
      <c r="F182" s="367">
        <v>0.49473684210526314</v>
      </c>
      <c r="G182" s="366">
        <v>0</v>
      </c>
      <c r="H182" s="366">
        <v>0</v>
      </c>
      <c r="I182" s="367">
        <v>0</v>
      </c>
    </row>
    <row r="183" spans="1:9" x14ac:dyDescent="0.2">
      <c r="A183" s="5" t="s">
        <v>1150</v>
      </c>
      <c r="B183" s="366">
        <v>4700</v>
      </c>
      <c r="C183" s="366">
        <v>4700</v>
      </c>
      <c r="D183" s="366">
        <v>4700</v>
      </c>
      <c r="E183" s="366">
        <v>4700</v>
      </c>
      <c r="F183" s="367">
        <v>1</v>
      </c>
      <c r="G183" s="366">
        <v>0</v>
      </c>
      <c r="H183" s="366">
        <v>0</v>
      </c>
      <c r="I183" s="367">
        <v>0</v>
      </c>
    </row>
    <row r="184" spans="1:9" x14ac:dyDescent="0.2">
      <c r="A184" s="5" t="s">
        <v>1176</v>
      </c>
      <c r="B184" s="366">
        <v>4800</v>
      </c>
      <c r="C184" s="366">
        <v>0</v>
      </c>
      <c r="D184" s="366">
        <v>0</v>
      </c>
      <c r="E184" s="366">
        <v>0</v>
      </c>
      <c r="F184" s="367">
        <v>0</v>
      </c>
      <c r="G184" s="366">
        <v>0</v>
      </c>
      <c r="H184" s="366">
        <v>0</v>
      </c>
      <c r="I184" s="367">
        <v>0</v>
      </c>
    </row>
    <row r="185" spans="1:9" x14ac:dyDescent="0.2">
      <c r="A185" s="368" t="s">
        <v>19</v>
      </c>
      <c r="B185" s="366">
        <v>1267007</v>
      </c>
      <c r="C185" s="366">
        <v>861370.45</v>
      </c>
      <c r="D185" s="366">
        <v>859207.82</v>
      </c>
      <c r="E185" s="366">
        <v>701366.67</v>
      </c>
      <c r="F185" s="367">
        <v>0.55356179563333119</v>
      </c>
      <c r="G185" s="366">
        <v>150551.70000000001</v>
      </c>
      <c r="H185" s="366">
        <v>71323.520000000004</v>
      </c>
      <c r="I185" s="367">
        <v>0.47374768933197031</v>
      </c>
    </row>
    <row r="186" spans="1:9" x14ac:dyDescent="0.2">
      <c r="A186" s="5" t="s">
        <v>2219</v>
      </c>
      <c r="B186" s="366">
        <v>1040847</v>
      </c>
      <c r="C186" s="366">
        <v>726333.96</v>
      </c>
      <c r="D186" s="366">
        <v>724171.33</v>
      </c>
      <c r="E186" s="366">
        <v>582141.17000000004</v>
      </c>
      <c r="F186" s="367">
        <v>0.55929562173883385</v>
      </c>
      <c r="G186" s="366">
        <v>72708.700000000012</v>
      </c>
      <c r="H186" s="366">
        <v>65323.520000000004</v>
      </c>
      <c r="I186" s="367">
        <v>0.89842783600862064</v>
      </c>
    </row>
    <row r="187" spans="1:9" x14ac:dyDescent="0.2">
      <c r="A187" s="5" t="s">
        <v>2220</v>
      </c>
      <c r="B187" s="366">
        <v>220280</v>
      </c>
      <c r="C187" s="366">
        <v>135036.49</v>
      </c>
      <c r="D187" s="366">
        <v>135036.49</v>
      </c>
      <c r="E187" s="366">
        <v>119225.5</v>
      </c>
      <c r="F187" s="367">
        <v>0.54124523333938623</v>
      </c>
      <c r="G187" s="366">
        <v>71963</v>
      </c>
      <c r="H187" s="366">
        <v>6000</v>
      </c>
      <c r="I187" s="367">
        <v>8.3376179425538127E-2</v>
      </c>
    </row>
    <row r="188" spans="1:9" x14ac:dyDescent="0.2">
      <c r="A188" s="5" t="s">
        <v>460</v>
      </c>
      <c r="B188" s="366">
        <v>1386</v>
      </c>
      <c r="C188" s="366">
        <v>1386</v>
      </c>
      <c r="D188" s="366">
        <v>1386</v>
      </c>
      <c r="E188" s="366">
        <v>1386</v>
      </c>
      <c r="F188" s="367">
        <v>1</v>
      </c>
      <c r="G188" s="366">
        <v>0</v>
      </c>
      <c r="H188" s="366">
        <v>0</v>
      </c>
      <c r="I188" s="367">
        <v>0</v>
      </c>
    </row>
    <row r="189" spans="1:9" x14ac:dyDescent="0.2">
      <c r="A189" s="5" t="s">
        <v>473</v>
      </c>
      <c r="B189" s="366">
        <v>4833</v>
      </c>
      <c r="C189" s="366">
        <v>4833</v>
      </c>
      <c r="D189" s="366">
        <v>4833</v>
      </c>
      <c r="E189" s="366">
        <v>4833</v>
      </c>
      <c r="F189" s="367">
        <v>1</v>
      </c>
      <c r="G189" s="366">
        <v>0</v>
      </c>
      <c r="H189" s="366">
        <v>0</v>
      </c>
      <c r="I189" s="367">
        <v>0</v>
      </c>
    </row>
    <row r="190" spans="1:9" x14ac:dyDescent="0.2">
      <c r="A190" s="5" t="s">
        <v>482</v>
      </c>
      <c r="B190" s="366">
        <v>0</v>
      </c>
      <c r="C190" s="366">
        <v>0</v>
      </c>
      <c r="D190" s="366">
        <v>0</v>
      </c>
      <c r="E190" s="366">
        <v>0</v>
      </c>
      <c r="F190" s="367">
        <v>0</v>
      </c>
      <c r="G190" s="366">
        <v>0</v>
      </c>
      <c r="H190" s="366">
        <v>0</v>
      </c>
      <c r="I190" s="367">
        <v>0</v>
      </c>
    </row>
    <row r="191" spans="1:9" x14ac:dyDescent="0.2">
      <c r="A191" s="5" t="s">
        <v>542</v>
      </c>
      <c r="B191" s="366">
        <v>15000</v>
      </c>
      <c r="C191" s="366">
        <v>4498.51</v>
      </c>
      <c r="D191" s="366">
        <v>4498.51</v>
      </c>
      <c r="E191" s="366">
        <v>4498.51</v>
      </c>
      <c r="F191" s="367">
        <v>0.2999006666666667</v>
      </c>
      <c r="G191" s="366">
        <v>0</v>
      </c>
      <c r="H191" s="366">
        <v>0</v>
      </c>
      <c r="I191" s="367">
        <v>0</v>
      </c>
    </row>
    <row r="192" spans="1:9" x14ac:dyDescent="0.2">
      <c r="A192" s="5" t="s">
        <v>544</v>
      </c>
      <c r="B192" s="366">
        <v>11200</v>
      </c>
      <c r="C192" s="366">
        <v>3813.4</v>
      </c>
      <c r="D192" s="366">
        <v>3813.4</v>
      </c>
      <c r="E192" s="366">
        <v>3813.4</v>
      </c>
      <c r="F192" s="367">
        <v>0.34048214285714284</v>
      </c>
      <c r="G192" s="366">
        <v>0</v>
      </c>
      <c r="H192" s="366">
        <v>0</v>
      </c>
      <c r="I192" s="367">
        <v>0</v>
      </c>
    </row>
    <row r="193" spans="1:9" x14ac:dyDescent="0.2">
      <c r="A193" s="5" t="s">
        <v>575</v>
      </c>
      <c r="B193" s="366">
        <v>0</v>
      </c>
      <c r="C193" s="366">
        <v>0</v>
      </c>
      <c r="D193" s="366">
        <v>0</v>
      </c>
      <c r="E193" s="366">
        <v>0</v>
      </c>
      <c r="F193" s="367">
        <v>0</v>
      </c>
      <c r="G193" s="366">
        <v>0</v>
      </c>
      <c r="H193" s="366">
        <v>0</v>
      </c>
      <c r="I193" s="367">
        <v>0</v>
      </c>
    </row>
    <row r="194" spans="1:9" x14ac:dyDescent="0.2">
      <c r="A194" s="5" t="s">
        <v>610</v>
      </c>
      <c r="B194" s="366">
        <v>11000</v>
      </c>
      <c r="C194" s="366">
        <v>0</v>
      </c>
      <c r="D194" s="366">
        <v>0</v>
      </c>
      <c r="E194" s="366">
        <v>0</v>
      </c>
      <c r="F194" s="367">
        <v>0</v>
      </c>
      <c r="G194" s="366">
        <v>11000</v>
      </c>
      <c r="H194" s="366">
        <v>0</v>
      </c>
      <c r="I194" s="367">
        <v>0</v>
      </c>
    </row>
    <row r="195" spans="1:9" x14ac:dyDescent="0.2">
      <c r="A195" s="5" t="s">
        <v>625</v>
      </c>
      <c r="B195" s="366">
        <v>5100</v>
      </c>
      <c r="C195" s="366">
        <v>5097.99</v>
      </c>
      <c r="D195" s="366">
        <v>5097.99</v>
      </c>
      <c r="E195" s="366">
        <v>3587</v>
      </c>
      <c r="F195" s="367">
        <v>0.70333333333333337</v>
      </c>
      <c r="G195" s="366">
        <v>1413</v>
      </c>
      <c r="H195" s="366">
        <v>0</v>
      </c>
      <c r="I195" s="367">
        <v>0</v>
      </c>
    </row>
    <row r="196" spans="1:9" x14ac:dyDescent="0.2">
      <c r="A196" s="5" t="s">
        <v>668</v>
      </c>
      <c r="B196" s="366">
        <v>953</v>
      </c>
      <c r="C196" s="366">
        <v>952.61</v>
      </c>
      <c r="D196" s="366">
        <v>952.61</v>
      </c>
      <c r="E196" s="366">
        <v>952.61</v>
      </c>
      <c r="F196" s="367">
        <v>0.99959076600209862</v>
      </c>
      <c r="G196" s="366">
        <v>0</v>
      </c>
      <c r="H196" s="366">
        <v>0</v>
      </c>
      <c r="I196" s="367">
        <v>0</v>
      </c>
    </row>
    <row r="197" spans="1:9" x14ac:dyDescent="0.2">
      <c r="A197" s="5" t="s">
        <v>685</v>
      </c>
      <c r="B197" s="366">
        <v>1652</v>
      </c>
      <c r="C197" s="366">
        <v>0</v>
      </c>
      <c r="D197" s="366">
        <v>0</v>
      </c>
      <c r="E197" s="366">
        <v>0</v>
      </c>
      <c r="F197" s="367">
        <v>0</v>
      </c>
      <c r="G197" s="366">
        <v>0</v>
      </c>
      <c r="H197" s="366">
        <v>0</v>
      </c>
      <c r="I197" s="367">
        <v>0</v>
      </c>
    </row>
    <row r="198" spans="1:9" x14ac:dyDescent="0.2">
      <c r="A198" s="5" t="s">
        <v>689</v>
      </c>
      <c r="B198" s="366">
        <v>62435</v>
      </c>
      <c r="C198" s="366">
        <v>14035</v>
      </c>
      <c r="D198" s="366">
        <v>14035</v>
      </c>
      <c r="E198" s="366">
        <v>14035</v>
      </c>
      <c r="F198" s="367">
        <v>0.22479378553695845</v>
      </c>
      <c r="G198" s="366">
        <v>48400</v>
      </c>
      <c r="H198" s="366">
        <v>0</v>
      </c>
      <c r="I198" s="367">
        <v>0</v>
      </c>
    </row>
    <row r="199" spans="1:9" x14ac:dyDescent="0.2">
      <c r="A199" s="5" t="s">
        <v>701</v>
      </c>
      <c r="B199" s="366">
        <v>33601</v>
      </c>
      <c r="C199" s="366">
        <v>29299.98</v>
      </c>
      <c r="D199" s="366">
        <v>29299.98</v>
      </c>
      <c r="E199" s="366">
        <v>20999.98</v>
      </c>
      <c r="F199" s="367">
        <v>0.62498080414273383</v>
      </c>
      <c r="G199" s="366">
        <v>3150</v>
      </c>
      <c r="H199" s="366">
        <v>0</v>
      </c>
      <c r="I199" s="367">
        <v>0</v>
      </c>
    </row>
    <row r="200" spans="1:9" x14ac:dyDescent="0.2">
      <c r="A200" s="5" t="s">
        <v>731</v>
      </c>
      <c r="B200" s="366">
        <v>1120</v>
      </c>
      <c r="C200" s="366">
        <v>1120</v>
      </c>
      <c r="D200" s="366">
        <v>1120</v>
      </c>
      <c r="E200" s="366">
        <v>1120</v>
      </c>
      <c r="F200" s="367">
        <v>1</v>
      </c>
      <c r="G200" s="366">
        <v>0</v>
      </c>
      <c r="H200" s="366">
        <v>0</v>
      </c>
      <c r="I200" s="367">
        <v>0</v>
      </c>
    </row>
    <row r="201" spans="1:9" x14ac:dyDescent="0.2">
      <c r="A201" s="5" t="s">
        <v>775</v>
      </c>
      <c r="B201" s="366">
        <v>72000</v>
      </c>
      <c r="C201" s="366">
        <v>70000</v>
      </c>
      <c r="D201" s="366">
        <v>70000</v>
      </c>
      <c r="E201" s="366">
        <v>64000</v>
      </c>
      <c r="F201" s="367">
        <v>0.88888888888888884</v>
      </c>
      <c r="G201" s="366">
        <v>8000</v>
      </c>
      <c r="H201" s="366">
        <v>6000</v>
      </c>
      <c r="I201" s="367">
        <v>0.75</v>
      </c>
    </row>
    <row r="202" spans="1:9" x14ac:dyDescent="0.2">
      <c r="A202" s="5" t="s">
        <v>2218</v>
      </c>
      <c r="B202" s="366">
        <v>5880</v>
      </c>
      <c r="C202" s="366">
        <v>0</v>
      </c>
      <c r="D202" s="366">
        <v>0</v>
      </c>
      <c r="E202" s="366">
        <v>0</v>
      </c>
      <c r="F202" s="367">
        <v>0</v>
      </c>
      <c r="G202" s="366">
        <v>5880</v>
      </c>
      <c r="H202" s="366">
        <v>0</v>
      </c>
      <c r="I202" s="367">
        <v>0</v>
      </c>
    </row>
    <row r="203" spans="1:9" x14ac:dyDescent="0.2">
      <c r="A203" s="5" t="s">
        <v>1150</v>
      </c>
      <c r="B203" s="366">
        <v>5880</v>
      </c>
      <c r="C203" s="366">
        <v>0</v>
      </c>
      <c r="D203" s="366">
        <v>0</v>
      </c>
      <c r="E203" s="366">
        <v>0</v>
      </c>
      <c r="F203" s="367">
        <v>0</v>
      </c>
      <c r="G203" s="366">
        <v>5880</v>
      </c>
      <c r="H203" s="366">
        <v>0</v>
      </c>
      <c r="I203" s="367">
        <v>0</v>
      </c>
    </row>
    <row r="204" spans="1:9" x14ac:dyDescent="0.2">
      <c r="A204" s="368" t="s">
        <v>20</v>
      </c>
      <c r="B204" s="366">
        <v>1285309</v>
      </c>
      <c r="C204" s="366">
        <v>1065293.31</v>
      </c>
      <c r="D204" s="366">
        <v>1060857.02</v>
      </c>
      <c r="E204" s="366">
        <v>713187.45</v>
      </c>
      <c r="F204" s="367">
        <v>0.55487625932752349</v>
      </c>
      <c r="G204" s="366">
        <v>73628.899999999994</v>
      </c>
      <c r="H204" s="366">
        <v>73073.279999999999</v>
      </c>
      <c r="I204" s="367">
        <v>0.99245377833975523</v>
      </c>
    </row>
    <row r="205" spans="1:9" x14ac:dyDescent="0.2">
      <c r="A205" s="5" t="s">
        <v>2219</v>
      </c>
      <c r="B205" s="366">
        <v>1187369</v>
      </c>
      <c r="C205" s="366">
        <v>969615.59</v>
      </c>
      <c r="D205" s="366">
        <v>965179.29999999993</v>
      </c>
      <c r="E205" s="366">
        <v>618639.73</v>
      </c>
      <c r="F205" s="367">
        <v>0.52101724906073843</v>
      </c>
      <c r="G205" s="366">
        <v>72498.899999999994</v>
      </c>
      <c r="H205" s="366">
        <v>71943.28</v>
      </c>
      <c r="I205" s="367">
        <v>0.99233615958311094</v>
      </c>
    </row>
    <row r="206" spans="1:9" x14ac:dyDescent="0.2">
      <c r="A206" s="5" t="s">
        <v>2220</v>
      </c>
      <c r="B206" s="366">
        <v>97940</v>
      </c>
      <c r="C206" s="366">
        <v>95677.72</v>
      </c>
      <c r="D206" s="366">
        <v>95677.72</v>
      </c>
      <c r="E206" s="366">
        <v>94547.72</v>
      </c>
      <c r="F206" s="367">
        <v>0.96536369205636108</v>
      </c>
      <c r="G206" s="366">
        <v>1130</v>
      </c>
      <c r="H206" s="366">
        <v>1130</v>
      </c>
      <c r="I206" s="367">
        <v>1</v>
      </c>
    </row>
    <row r="207" spans="1:9" x14ac:dyDescent="0.2">
      <c r="A207" s="5" t="s">
        <v>522</v>
      </c>
      <c r="B207" s="366">
        <v>2760</v>
      </c>
      <c r="C207" s="366">
        <v>2760</v>
      </c>
      <c r="D207" s="366">
        <v>2760</v>
      </c>
      <c r="E207" s="366">
        <v>2760</v>
      </c>
      <c r="F207" s="367">
        <v>1</v>
      </c>
      <c r="G207" s="366">
        <v>0</v>
      </c>
      <c r="H207" s="366">
        <v>0</v>
      </c>
      <c r="I207" s="367">
        <v>0</v>
      </c>
    </row>
    <row r="208" spans="1:9" x14ac:dyDescent="0.2">
      <c r="A208" s="5" t="s">
        <v>701</v>
      </c>
      <c r="B208" s="366">
        <v>5580</v>
      </c>
      <c r="C208" s="366">
        <v>5580</v>
      </c>
      <c r="D208" s="366">
        <v>5580</v>
      </c>
      <c r="E208" s="366">
        <v>5580</v>
      </c>
      <c r="F208" s="367">
        <v>1</v>
      </c>
      <c r="G208" s="366">
        <v>0</v>
      </c>
      <c r="H208" s="366">
        <v>0</v>
      </c>
      <c r="I208" s="367">
        <v>0</v>
      </c>
    </row>
    <row r="209" spans="1:9" x14ac:dyDescent="0.2">
      <c r="A209" s="5" t="s">
        <v>707</v>
      </c>
      <c r="B209" s="366">
        <v>2262</v>
      </c>
      <c r="C209" s="366">
        <v>0</v>
      </c>
      <c r="D209" s="366">
        <v>0</v>
      </c>
      <c r="E209" s="366">
        <v>0</v>
      </c>
      <c r="F209" s="367">
        <v>0</v>
      </c>
      <c r="G209" s="366">
        <v>0</v>
      </c>
      <c r="H209" s="366">
        <v>0</v>
      </c>
      <c r="I209" s="367">
        <v>0</v>
      </c>
    </row>
    <row r="210" spans="1:9" x14ac:dyDescent="0.2">
      <c r="A210" s="5" t="s">
        <v>735</v>
      </c>
      <c r="B210" s="366">
        <v>11338</v>
      </c>
      <c r="C210" s="366">
        <v>11337.72</v>
      </c>
      <c r="D210" s="366">
        <v>11337.72</v>
      </c>
      <c r="E210" s="366">
        <v>10207.720000000001</v>
      </c>
      <c r="F210" s="367">
        <v>0.90031046039865947</v>
      </c>
      <c r="G210" s="366">
        <v>1130</v>
      </c>
      <c r="H210" s="366">
        <v>1130</v>
      </c>
      <c r="I210" s="367">
        <v>1</v>
      </c>
    </row>
    <row r="211" spans="1:9" x14ac:dyDescent="0.2">
      <c r="A211" s="5" t="s">
        <v>749</v>
      </c>
      <c r="B211" s="366">
        <v>0</v>
      </c>
      <c r="C211" s="366">
        <v>0</v>
      </c>
      <c r="D211" s="366">
        <v>0</v>
      </c>
      <c r="E211" s="366">
        <v>0</v>
      </c>
      <c r="F211" s="367">
        <v>0</v>
      </c>
      <c r="G211" s="366">
        <v>0</v>
      </c>
      <c r="H211" s="366">
        <v>0</v>
      </c>
      <c r="I211" s="367">
        <v>0</v>
      </c>
    </row>
    <row r="212" spans="1:9" x14ac:dyDescent="0.2">
      <c r="A212" s="5" t="s">
        <v>775</v>
      </c>
      <c r="B212" s="366">
        <v>76000</v>
      </c>
      <c r="C212" s="366">
        <v>76000</v>
      </c>
      <c r="D212" s="366">
        <v>76000</v>
      </c>
      <c r="E212" s="366">
        <v>76000</v>
      </c>
      <c r="F212" s="367">
        <v>1</v>
      </c>
      <c r="G212" s="366">
        <v>0</v>
      </c>
      <c r="H212" s="366">
        <v>0</v>
      </c>
      <c r="I212" s="367">
        <v>0</v>
      </c>
    </row>
    <row r="213" spans="1:9" x14ac:dyDescent="0.2">
      <c r="A213" s="368" t="s">
        <v>21</v>
      </c>
      <c r="B213" s="366">
        <v>0</v>
      </c>
      <c r="C213" s="366">
        <v>0</v>
      </c>
      <c r="D213" s="366">
        <v>0</v>
      </c>
      <c r="E213" s="366">
        <v>0</v>
      </c>
      <c r="F213" s="367">
        <v>0</v>
      </c>
      <c r="G213" s="366">
        <v>0</v>
      </c>
      <c r="H213" s="366">
        <v>0</v>
      </c>
      <c r="I213" s="367">
        <v>0</v>
      </c>
    </row>
    <row r="214" spans="1:9" x14ac:dyDescent="0.2">
      <c r="A214" s="5" t="s">
        <v>2219</v>
      </c>
      <c r="B214" s="366">
        <v>0</v>
      </c>
      <c r="C214" s="366">
        <v>0</v>
      </c>
      <c r="D214" s="366">
        <v>0</v>
      </c>
      <c r="E214" s="366">
        <v>0</v>
      </c>
      <c r="F214" s="367">
        <v>0</v>
      </c>
      <c r="G214" s="366">
        <v>0</v>
      </c>
      <c r="H214" s="366">
        <v>0</v>
      </c>
      <c r="I214" s="367">
        <v>0</v>
      </c>
    </row>
    <row r="215" spans="1:9" x14ac:dyDescent="0.2">
      <c r="A215" s="368" t="s">
        <v>22</v>
      </c>
      <c r="B215" s="366">
        <v>373097</v>
      </c>
      <c r="C215" s="366">
        <v>204954.32</v>
      </c>
      <c r="D215" s="366">
        <v>149022.46</v>
      </c>
      <c r="E215" s="366">
        <v>108196.14</v>
      </c>
      <c r="F215" s="367">
        <v>0.28999466626641329</v>
      </c>
      <c r="G215" s="366">
        <v>8916.68</v>
      </c>
      <c r="H215" s="366">
        <v>5334.71</v>
      </c>
      <c r="I215" s="367">
        <v>0.59828433901407252</v>
      </c>
    </row>
    <row r="216" spans="1:9" x14ac:dyDescent="0.2">
      <c r="A216" s="5" t="s">
        <v>2219</v>
      </c>
      <c r="B216" s="366">
        <v>342727</v>
      </c>
      <c r="C216" s="366">
        <v>179584.32</v>
      </c>
      <c r="D216" s="366">
        <v>123652.45999999999</v>
      </c>
      <c r="E216" s="366">
        <v>106326.14</v>
      </c>
      <c r="F216" s="367">
        <v>0.31023566862254798</v>
      </c>
      <c r="G216" s="366">
        <v>5416.68</v>
      </c>
      <c r="H216" s="366">
        <v>5334.71</v>
      </c>
      <c r="I216" s="367">
        <v>0.98486711417325734</v>
      </c>
    </row>
    <row r="217" spans="1:9" x14ac:dyDescent="0.2">
      <c r="A217" s="5" t="s">
        <v>2220</v>
      </c>
      <c r="B217" s="366">
        <v>30370</v>
      </c>
      <c r="C217" s="366">
        <v>25370</v>
      </c>
      <c r="D217" s="366">
        <v>25370</v>
      </c>
      <c r="E217" s="366">
        <v>1870</v>
      </c>
      <c r="F217" s="367">
        <v>6.1573921633190649E-2</v>
      </c>
      <c r="G217" s="366">
        <v>3500</v>
      </c>
      <c r="H217" s="366">
        <v>0</v>
      </c>
      <c r="I217" s="367">
        <v>0</v>
      </c>
    </row>
    <row r="218" spans="1:9" x14ac:dyDescent="0.2">
      <c r="A218" s="5" t="s">
        <v>465</v>
      </c>
      <c r="B218" s="366">
        <v>1870</v>
      </c>
      <c r="C218" s="366">
        <v>1870</v>
      </c>
      <c r="D218" s="366">
        <v>1870</v>
      </c>
      <c r="E218" s="366">
        <v>1870</v>
      </c>
      <c r="F218" s="367">
        <v>1</v>
      </c>
      <c r="G218" s="366">
        <v>0</v>
      </c>
      <c r="H218" s="366">
        <v>0</v>
      </c>
      <c r="I218" s="367">
        <v>0</v>
      </c>
    </row>
    <row r="219" spans="1:9" x14ac:dyDescent="0.2">
      <c r="A219" s="5" t="s">
        <v>542</v>
      </c>
      <c r="B219" s="366">
        <v>2000</v>
      </c>
      <c r="C219" s="366">
        <v>0</v>
      </c>
      <c r="D219" s="366">
        <v>0</v>
      </c>
      <c r="E219" s="366">
        <v>0</v>
      </c>
      <c r="F219" s="367">
        <v>0</v>
      </c>
      <c r="G219" s="366">
        <v>0</v>
      </c>
      <c r="H219" s="366">
        <v>0</v>
      </c>
      <c r="I219" s="367">
        <v>0</v>
      </c>
    </row>
    <row r="220" spans="1:9" x14ac:dyDescent="0.2">
      <c r="A220" s="5" t="s">
        <v>544</v>
      </c>
      <c r="B220" s="366">
        <v>3000</v>
      </c>
      <c r="C220" s="366">
        <v>0</v>
      </c>
      <c r="D220" s="366">
        <v>0</v>
      </c>
      <c r="E220" s="366">
        <v>0</v>
      </c>
      <c r="F220" s="367">
        <v>0</v>
      </c>
      <c r="G220" s="366">
        <v>0</v>
      </c>
      <c r="H220" s="366">
        <v>0</v>
      </c>
      <c r="I220" s="367">
        <v>0</v>
      </c>
    </row>
    <row r="221" spans="1:9" x14ac:dyDescent="0.2">
      <c r="A221" s="5" t="s">
        <v>775</v>
      </c>
      <c r="B221" s="366">
        <v>23500</v>
      </c>
      <c r="C221" s="366">
        <v>23500</v>
      </c>
      <c r="D221" s="366">
        <v>23500</v>
      </c>
      <c r="E221" s="366">
        <v>0</v>
      </c>
      <c r="F221" s="367">
        <v>0</v>
      </c>
      <c r="G221" s="366">
        <v>3500</v>
      </c>
      <c r="H221" s="366">
        <v>0</v>
      </c>
      <c r="I221" s="367">
        <v>0</v>
      </c>
    </row>
    <row r="222" spans="1:9" x14ac:dyDescent="0.2">
      <c r="A222" s="368" t="s">
        <v>1571</v>
      </c>
      <c r="B222" s="366">
        <v>2052754</v>
      </c>
      <c r="C222" s="366">
        <v>987654.58</v>
      </c>
      <c r="D222" s="366">
        <v>987573.52</v>
      </c>
      <c r="E222" s="366">
        <v>974570.24</v>
      </c>
      <c r="F222" s="367">
        <v>0.47476231443222128</v>
      </c>
      <c r="G222" s="366">
        <v>13000</v>
      </c>
      <c r="H222" s="366">
        <v>-81.06</v>
      </c>
      <c r="I222" s="367">
        <v>-6.2353846153846157E-3</v>
      </c>
    </row>
    <row r="223" spans="1:9" x14ac:dyDescent="0.2">
      <c r="A223" s="5" t="s">
        <v>2219</v>
      </c>
      <c r="B223" s="366">
        <v>1961754</v>
      </c>
      <c r="C223" s="366">
        <v>908654.58</v>
      </c>
      <c r="D223" s="366">
        <v>908573.52</v>
      </c>
      <c r="E223" s="366">
        <v>908570.24</v>
      </c>
      <c r="F223" s="367">
        <v>0.46314178026398822</v>
      </c>
      <c r="G223" s="366">
        <v>0</v>
      </c>
      <c r="H223" s="366">
        <v>-81.06</v>
      </c>
      <c r="I223" s="367">
        <v>0</v>
      </c>
    </row>
    <row r="224" spans="1:9" x14ac:dyDescent="0.2">
      <c r="A224" s="5" t="s">
        <v>2220</v>
      </c>
      <c r="B224" s="366">
        <v>91000</v>
      </c>
      <c r="C224" s="366">
        <v>79000</v>
      </c>
      <c r="D224" s="366">
        <v>79000</v>
      </c>
      <c r="E224" s="366">
        <v>66000</v>
      </c>
      <c r="F224" s="367">
        <v>0.72527472527472525</v>
      </c>
      <c r="G224" s="366">
        <v>13000</v>
      </c>
      <c r="H224" s="366">
        <v>0</v>
      </c>
      <c r="I224" s="367">
        <v>0</v>
      </c>
    </row>
    <row r="225" spans="1:9" x14ac:dyDescent="0.2">
      <c r="A225" s="5" t="s">
        <v>542</v>
      </c>
      <c r="B225" s="366">
        <v>7000</v>
      </c>
      <c r="C225" s="366">
        <v>0</v>
      </c>
      <c r="D225" s="366">
        <v>0</v>
      </c>
      <c r="E225" s="366">
        <v>0</v>
      </c>
      <c r="F225" s="367">
        <v>0</v>
      </c>
      <c r="G225" s="366">
        <v>0</v>
      </c>
      <c r="H225" s="366">
        <v>0</v>
      </c>
      <c r="I225" s="367">
        <v>0</v>
      </c>
    </row>
    <row r="226" spans="1:9" x14ac:dyDescent="0.2">
      <c r="A226" s="5" t="s">
        <v>544</v>
      </c>
      <c r="B226" s="366">
        <v>5000</v>
      </c>
      <c r="C226" s="366">
        <v>0</v>
      </c>
      <c r="D226" s="366">
        <v>0</v>
      </c>
      <c r="E226" s="366">
        <v>0</v>
      </c>
      <c r="F226" s="367">
        <v>0</v>
      </c>
      <c r="G226" s="366">
        <v>0</v>
      </c>
      <c r="H226" s="366">
        <v>0</v>
      </c>
      <c r="I226" s="367">
        <v>0</v>
      </c>
    </row>
    <row r="227" spans="1:9" x14ac:dyDescent="0.2">
      <c r="A227" s="5" t="s">
        <v>775</v>
      </c>
      <c r="B227" s="366">
        <v>79000</v>
      </c>
      <c r="C227" s="366">
        <v>79000</v>
      </c>
      <c r="D227" s="366">
        <v>79000</v>
      </c>
      <c r="E227" s="366">
        <v>66000</v>
      </c>
      <c r="F227" s="367">
        <v>0.83544303797468356</v>
      </c>
      <c r="G227" s="366">
        <v>13000</v>
      </c>
      <c r="H227" s="366">
        <v>0</v>
      </c>
      <c r="I227" s="367">
        <v>0</v>
      </c>
    </row>
    <row r="228" spans="1:9" x14ac:dyDescent="0.2">
      <c r="A228" s="368" t="s">
        <v>1577</v>
      </c>
      <c r="B228" s="366">
        <v>1611389</v>
      </c>
      <c r="C228" s="366">
        <v>1179910.8599999999</v>
      </c>
      <c r="D228" s="366">
        <v>1175050</v>
      </c>
      <c r="E228" s="366">
        <v>1174433.7900000003</v>
      </c>
      <c r="F228" s="367">
        <v>0.72883319297823201</v>
      </c>
      <c r="G228" s="366">
        <v>0</v>
      </c>
      <c r="H228" s="366">
        <v>0</v>
      </c>
      <c r="I228" s="367">
        <v>0</v>
      </c>
    </row>
    <row r="229" spans="1:9" x14ac:dyDescent="0.2">
      <c r="A229" s="5" t="s">
        <v>2219</v>
      </c>
      <c r="B229" s="366">
        <v>1532389</v>
      </c>
      <c r="C229" s="366">
        <v>1113910.8599999999</v>
      </c>
      <c r="D229" s="366">
        <v>1109050</v>
      </c>
      <c r="E229" s="366">
        <v>1108433.7900000003</v>
      </c>
      <c r="F229" s="367">
        <v>0.72333708346901493</v>
      </c>
      <c r="G229" s="366">
        <v>0</v>
      </c>
      <c r="H229" s="366">
        <v>0</v>
      </c>
      <c r="I229" s="367">
        <v>0</v>
      </c>
    </row>
    <row r="230" spans="1:9" x14ac:dyDescent="0.2">
      <c r="A230" s="5" t="s">
        <v>2220</v>
      </c>
      <c r="B230" s="366">
        <v>79000</v>
      </c>
      <c r="C230" s="366">
        <v>66000</v>
      </c>
      <c r="D230" s="366">
        <v>66000</v>
      </c>
      <c r="E230" s="366">
        <v>66000</v>
      </c>
      <c r="F230" s="367">
        <v>0.83544303797468356</v>
      </c>
      <c r="G230" s="366">
        <v>0</v>
      </c>
      <c r="H230" s="366">
        <v>0</v>
      </c>
      <c r="I230" s="367">
        <v>0</v>
      </c>
    </row>
    <row r="231" spans="1:9" x14ac:dyDescent="0.2">
      <c r="A231" s="5" t="s">
        <v>522</v>
      </c>
      <c r="B231" s="366">
        <v>0</v>
      </c>
      <c r="C231" s="366">
        <v>0</v>
      </c>
      <c r="D231" s="366">
        <v>0</v>
      </c>
      <c r="E231" s="366">
        <v>0</v>
      </c>
      <c r="F231" s="367">
        <v>0</v>
      </c>
      <c r="G231" s="366">
        <v>0</v>
      </c>
      <c r="H231" s="366">
        <v>0</v>
      </c>
      <c r="I231" s="367">
        <v>0</v>
      </c>
    </row>
    <row r="232" spans="1:9" x14ac:dyDescent="0.2">
      <c r="A232" s="5" t="s">
        <v>689</v>
      </c>
      <c r="B232" s="366">
        <v>12000</v>
      </c>
      <c r="C232" s="366">
        <v>0</v>
      </c>
      <c r="D232" s="366">
        <v>0</v>
      </c>
      <c r="E232" s="366">
        <v>0</v>
      </c>
      <c r="F232" s="367">
        <v>0</v>
      </c>
      <c r="G232" s="366">
        <v>0</v>
      </c>
      <c r="H232" s="366">
        <v>0</v>
      </c>
      <c r="I232" s="367">
        <v>0</v>
      </c>
    </row>
    <row r="233" spans="1:9" x14ac:dyDescent="0.2">
      <c r="A233" s="5" t="s">
        <v>707</v>
      </c>
      <c r="B233" s="366">
        <v>0</v>
      </c>
      <c r="C233" s="366">
        <v>0</v>
      </c>
      <c r="D233" s="366">
        <v>0</v>
      </c>
      <c r="E233" s="366">
        <v>0</v>
      </c>
      <c r="F233" s="367">
        <v>0</v>
      </c>
      <c r="G233" s="366">
        <v>0</v>
      </c>
      <c r="H233" s="366">
        <v>0</v>
      </c>
      <c r="I233" s="367">
        <v>0</v>
      </c>
    </row>
    <row r="234" spans="1:9" x14ac:dyDescent="0.2">
      <c r="A234" s="5" t="s">
        <v>775</v>
      </c>
      <c r="B234" s="366">
        <v>67000</v>
      </c>
      <c r="C234" s="366">
        <v>66000</v>
      </c>
      <c r="D234" s="366">
        <v>66000</v>
      </c>
      <c r="E234" s="366">
        <v>66000</v>
      </c>
      <c r="F234" s="367">
        <v>0.9850746268656716</v>
      </c>
      <c r="G234" s="366">
        <v>0</v>
      </c>
      <c r="H234" s="366">
        <v>0</v>
      </c>
      <c r="I234" s="367">
        <v>0</v>
      </c>
    </row>
    <row r="235" spans="1:9" x14ac:dyDescent="0.2">
      <c r="A235" s="5" t="s">
        <v>1585</v>
      </c>
      <c r="B235" s="366">
        <v>203119</v>
      </c>
      <c r="C235" s="366">
        <v>203119</v>
      </c>
      <c r="D235" s="366">
        <v>203119</v>
      </c>
      <c r="E235" s="366">
        <v>75551.31</v>
      </c>
      <c r="F235" s="367">
        <v>0.37195589777421117</v>
      </c>
      <c r="G235" s="366">
        <v>38140.160000000003</v>
      </c>
      <c r="H235" s="366">
        <v>37757</v>
      </c>
      <c r="I235" s="367">
        <v>0.98995389636540587</v>
      </c>
    </row>
    <row r="236" spans="1:9" x14ac:dyDescent="0.2">
      <c r="A236" s="5" t="s">
        <v>2219</v>
      </c>
      <c r="B236" s="366">
        <v>203119</v>
      </c>
      <c r="C236" s="366">
        <v>203119</v>
      </c>
      <c r="D236" s="366">
        <v>203119</v>
      </c>
      <c r="E236" s="366">
        <v>75551.31</v>
      </c>
      <c r="F236" s="367">
        <v>0.37195589777421117</v>
      </c>
      <c r="G236" s="366">
        <v>38140.160000000003</v>
      </c>
      <c r="H236" s="366">
        <v>37757</v>
      </c>
      <c r="I236" s="367">
        <v>0.98995389636540587</v>
      </c>
    </row>
    <row r="237" spans="1:9" x14ac:dyDescent="0.2">
      <c r="A237" s="5" t="s">
        <v>1587</v>
      </c>
      <c r="B237" s="366">
        <v>324023</v>
      </c>
      <c r="C237" s="366">
        <v>324023</v>
      </c>
      <c r="D237" s="366">
        <v>324023</v>
      </c>
      <c r="E237" s="366">
        <v>122332.23</v>
      </c>
      <c r="F237" s="367">
        <v>0.37754181030358952</v>
      </c>
      <c r="G237" s="366">
        <v>77327.830000000016</v>
      </c>
      <c r="H237" s="366">
        <v>54888.59</v>
      </c>
      <c r="I237" s="367">
        <v>0.70981676325328136</v>
      </c>
    </row>
    <row r="238" spans="1:9" x14ac:dyDescent="0.2">
      <c r="A238" s="5" t="s">
        <v>2219</v>
      </c>
      <c r="B238" s="366">
        <v>324023</v>
      </c>
      <c r="C238" s="366">
        <v>324023</v>
      </c>
      <c r="D238" s="366">
        <v>324023</v>
      </c>
      <c r="E238" s="366">
        <v>122332.23</v>
      </c>
      <c r="F238" s="367">
        <v>0.37754181030358952</v>
      </c>
      <c r="G238" s="366">
        <v>77327.830000000016</v>
      </c>
      <c r="H238" s="366">
        <v>54888.59</v>
      </c>
      <c r="I238" s="367">
        <v>0.70981676325328136</v>
      </c>
    </row>
    <row r="239" spans="1:9" x14ac:dyDescent="0.2">
      <c r="A239" s="5" t="s">
        <v>1589</v>
      </c>
      <c r="B239" s="366">
        <v>326886</v>
      </c>
      <c r="C239" s="366">
        <v>326886</v>
      </c>
      <c r="D239" s="366">
        <v>326886</v>
      </c>
      <c r="E239" s="366">
        <v>142282.31</v>
      </c>
      <c r="F239" s="367">
        <v>0.43526584191430651</v>
      </c>
      <c r="G239" s="366">
        <v>71397.62</v>
      </c>
      <c r="H239" s="366">
        <v>71126.070000000007</v>
      </c>
      <c r="I239" s="367">
        <v>0.99619665193321583</v>
      </c>
    </row>
    <row r="240" spans="1:9" x14ac:dyDescent="0.2">
      <c r="A240" s="5" t="s">
        <v>2219</v>
      </c>
      <c r="B240" s="366">
        <v>326886</v>
      </c>
      <c r="C240" s="366">
        <v>326886</v>
      </c>
      <c r="D240" s="366">
        <v>326886</v>
      </c>
      <c r="E240" s="366">
        <v>142282.31</v>
      </c>
      <c r="F240" s="367">
        <v>0.43526584191430651</v>
      </c>
      <c r="G240" s="366">
        <v>71397.62</v>
      </c>
      <c r="H240" s="366">
        <v>71126.070000000007</v>
      </c>
      <c r="I240" s="367">
        <v>0.99619665193321583</v>
      </c>
    </row>
    <row r="241" spans="1:9" x14ac:dyDescent="0.2">
      <c r="A241" s="5" t="s">
        <v>1591</v>
      </c>
      <c r="B241" s="366">
        <v>116672</v>
      </c>
      <c r="C241" s="366">
        <v>116672</v>
      </c>
      <c r="D241" s="366">
        <v>116672</v>
      </c>
      <c r="E241" s="366">
        <v>57885.22</v>
      </c>
      <c r="F241" s="367">
        <v>0.49613634805266044</v>
      </c>
      <c r="G241" s="366">
        <v>35442.61</v>
      </c>
      <c r="H241" s="366">
        <v>22442.61</v>
      </c>
      <c r="I241" s="367">
        <v>0.63320985672330565</v>
      </c>
    </row>
    <row r="242" spans="1:9" x14ac:dyDescent="0.2">
      <c r="A242" s="5" t="s">
        <v>2219</v>
      </c>
      <c r="B242" s="366">
        <v>90672</v>
      </c>
      <c r="C242" s="366">
        <v>90672</v>
      </c>
      <c r="D242" s="366">
        <v>90672</v>
      </c>
      <c r="E242" s="366">
        <v>44885.22</v>
      </c>
      <c r="F242" s="367">
        <v>0.495028454208576</v>
      </c>
      <c r="G242" s="366">
        <v>22442.61</v>
      </c>
      <c r="H242" s="366">
        <v>22442.61</v>
      </c>
      <c r="I242" s="367">
        <v>1</v>
      </c>
    </row>
    <row r="243" spans="1:9" x14ac:dyDescent="0.2">
      <c r="A243" s="5" t="s">
        <v>2220</v>
      </c>
      <c r="B243" s="366">
        <v>26000</v>
      </c>
      <c r="C243" s="366">
        <v>26000</v>
      </c>
      <c r="D243" s="366">
        <v>26000</v>
      </c>
      <c r="E243" s="366">
        <v>13000</v>
      </c>
      <c r="F243" s="367">
        <v>0.5</v>
      </c>
      <c r="G243" s="366">
        <v>13000</v>
      </c>
      <c r="H243" s="366">
        <v>0</v>
      </c>
      <c r="I243" s="367">
        <v>0</v>
      </c>
    </row>
    <row r="244" spans="1:9" x14ac:dyDescent="0.2">
      <c r="A244" s="5" t="s">
        <v>775</v>
      </c>
      <c r="B244" s="366">
        <v>26000</v>
      </c>
      <c r="C244" s="366">
        <v>26000</v>
      </c>
      <c r="D244" s="366">
        <v>26000</v>
      </c>
      <c r="E244" s="366">
        <v>13000</v>
      </c>
      <c r="F244" s="367">
        <v>0.5</v>
      </c>
      <c r="G244" s="366">
        <v>13000</v>
      </c>
      <c r="H244" s="366">
        <v>0</v>
      </c>
      <c r="I244" s="367">
        <v>0</v>
      </c>
    </row>
    <row r="245" spans="1:9" x14ac:dyDescent="0.2">
      <c r="A245" s="5" t="s">
        <v>1593</v>
      </c>
      <c r="B245" s="366">
        <v>250499</v>
      </c>
      <c r="C245" s="366">
        <v>250499</v>
      </c>
      <c r="D245" s="366">
        <v>250499</v>
      </c>
      <c r="E245" s="366">
        <v>118421.20999999999</v>
      </c>
      <c r="F245" s="367">
        <v>0.47274124846805771</v>
      </c>
      <c r="G245" s="366">
        <v>65151.030000000006</v>
      </c>
      <c r="H245" s="366">
        <v>53271.03</v>
      </c>
      <c r="I245" s="367">
        <v>0.81765445611527543</v>
      </c>
    </row>
    <row r="246" spans="1:9" x14ac:dyDescent="0.2">
      <c r="A246" s="5" t="s">
        <v>2219</v>
      </c>
      <c r="B246" s="366">
        <v>214499</v>
      </c>
      <c r="C246" s="366">
        <v>214499</v>
      </c>
      <c r="D246" s="366">
        <v>214499</v>
      </c>
      <c r="E246" s="366">
        <v>106541.20999999999</v>
      </c>
      <c r="F246" s="367">
        <v>0.49669793332369844</v>
      </c>
      <c r="G246" s="366">
        <v>53271.030000000006</v>
      </c>
      <c r="H246" s="366">
        <v>53271.03</v>
      </c>
      <c r="I246" s="367">
        <v>0.99999999999999989</v>
      </c>
    </row>
    <row r="247" spans="1:9" x14ac:dyDescent="0.2">
      <c r="A247" s="5" t="s">
        <v>2220</v>
      </c>
      <c r="B247" s="366">
        <v>36000</v>
      </c>
      <c r="C247" s="366">
        <v>36000</v>
      </c>
      <c r="D247" s="366">
        <v>36000</v>
      </c>
      <c r="E247" s="366">
        <v>11880</v>
      </c>
      <c r="F247" s="367">
        <v>0.33</v>
      </c>
      <c r="G247" s="366">
        <v>11880</v>
      </c>
      <c r="H247" s="366">
        <v>0</v>
      </c>
      <c r="I247" s="367">
        <v>0</v>
      </c>
    </row>
    <row r="248" spans="1:9" x14ac:dyDescent="0.2">
      <c r="A248" s="5" t="s">
        <v>775</v>
      </c>
      <c r="B248" s="366">
        <v>36000</v>
      </c>
      <c r="C248" s="366">
        <v>36000</v>
      </c>
      <c r="D248" s="366">
        <v>36000</v>
      </c>
      <c r="E248" s="366">
        <v>11880</v>
      </c>
      <c r="F248" s="367">
        <v>0.33</v>
      </c>
      <c r="G248" s="366">
        <v>11880</v>
      </c>
      <c r="H248" s="366">
        <v>0</v>
      </c>
      <c r="I248" s="367">
        <v>0</v>
      </c>
    </row>
    <row r="249" spans="1:9" x14ac:dyDescent="0.2">
      <c r="A249" s="368" t="s">
        <v>30</v>
      </c>
      <c r="B249" s="366">
        <v>48103240</v>
      </c>
      <c r="C249" s="366">
        <v>39116812.969999991</v>
      </c>
      <c r="D249" s="366">
        <v>38216462.599999994</v>
      </c>
      <c r="E249" s="366">
        <v>28266737.550000004</v>
      </c>
      <c r="F249" s="367">
        <v>0.58762647900640386</v>
      </c>
      <c r="G249" s="366">
        <v>3092882.8000000003</v>
      </c>
      <c r="H249" s="366">
        <v>2342134.9399999995</v>
      </c>
      <c r="I249" s="367">
        <v>0.7572659849897968</v>
      </c>
    </row>
    <row r="250" spans="1:9" x14ac:dyDescent="0.2">
      <c r="E250"/>
      <c r="H250" s="194"/>
    </row>
    <row r="251" spans="1:9" x14ac:dyDescent="0.2">
      <c r="E251"/>
      <c r="H251" s="194"/>
    </row>
    <row r="252" spans="1:9" x14ac:dyDescent="0.2">
      <c r="E252"/>
      <c r="H252" s="194"/>
    </row>
    <row r="253" spans="1:9" x14ac:dyDescent="0.2">
      <c r="E253"/>
      <c r="H253" s="194"/>
    </row>
    <row r="254" spans="1:9" x14ac:dyDescent="0.2">
      <c r="E254"/>
      <c r="H254" s="194"/>
    </row>
    <row r="255" spans="1:9" x14ac:dyDescent="0.2">
      <c r="E255"/>
      <c r="H255" s="194"/>
    </row>
    <row r="256" spans="1:9" x14ac:dyDescent="0.2">
      <c r="E256"/>
      <c r="H256" s="194"/>
    </row>
    <row r="257" spans="5:8" x14ac:dyDescent="0.2">
      <c r="E257"/>
      <c r="H257" s="194"/>
    </row>
    <row r="258" spans="5:8" x14ac:dyDescent="0.2">
      <c r="E258"/>
      <c r="H258" s="194"/>
    </row>
    <row r="259" spans="5:8" x14ac:dyDescent="0.2">
      <c r="E259"/>
      <c r="H259" s="194"/>
    </row>
    <row r="260" spans="5:8" x14ac:dyDescent="0.2">
      <c r="E260"/>
      <c r="H260" s="194"/>
    </row>
    <row r="261" spans="5:8" x14ac:dyDescent="0.2">
      <c r="E261"/>
      <c r="H261" s="194"/>
    </row>
    <row r="262" spans="5:8" x14ac:dyDescent="0.2">
      <c r="E262"/>
      <c r="H262" s="194"/>
    </row>
    <row r="263" spans="5:8" x14ac:dyDescent="0.2">
      <c r="E263"/>
      <c r="H263" s="194"/>
    </row>
    <row r="264" spans="5:8" x14ac:dyDescent="0.2">
      <c r="E264"/>
      <c r="H264" s="194"/>
    </row>
    <row r="265" spans="5:8" x14ac:dyDescent="0.2">
      <c r="E265"/>
      <c r="H265" s="194"/>
    </row>
    <row r="266" spans="5:8" x14ac:dyDescent="0.2">
      <c r="E266"/>
      <c r="H266" s="194"/>
    </row>
    <row r="267" spans="5:8" x14ac:dyDescent="0.2">
      <c r="E267"/>
      <c r="H267" s="194"/>
    </row>
    <row r="268" spans="5:8" x14ac:dyDescent="0.2">
      <c r="E268"/>
      <c r="H268" s="194"/>
    </row>
    <row r="269" spans="5:8" x14ac:dyDescent="0.2">
      <c r="E269"/>
      <c r="H269" s="194"/>
    </row>
    <row r="270" spans="5:8" x14ac:dyDescent="0.2">
      <c r="E270"/>
      <c r="H270" s="194"/>
    </row>
    <row r="271" spans="5:8" x14ac:dyDescent="0.2">
      <c r="E271"/>
      <c r="H271" s="194"/>
    </row>
    <row r="272" spans="5:8" x14ac:dyDescent="0.2">
      <c r="E272"/>
      <c r="H272" s="194"/>
    </row>
    <row r="273" spans="5:8" x14ac:dyDescent="0.2">
      <c r="E273"/>
      <c r="H273" s="194"/>
    </row>
    <row r="274" spans="5:8" x14ac:dyDescent="0.2">
      <c r="E274"/>
      <c r="H274" s="194"/>
    </row>
    <row r="275" spans="5:8" x14ac:dyDescent="0.2">
      <c r="E275"/>
      <c r="H275" s="194"/>
    </row>
    <row r="276" spans="5:8" x14ac:dyDescent="0.2">
      <c r="E276"/>
      <c r="H276" s="194"/>
    </row>
    <row r="277" spans="5:8" x14ac:dyDescent="0.2">
      <c r="E277"/>
      <c r="H277" s="194"/>
    </row>
    <row r="278" spans="5:8" x14ac:dyDescent="0.2">
      <c r="E278"/>
      <c r="H278" s="194"/>
    </row>
    <row r="279" spans="5:8" x14ac:dyDescent="0.2">
      <c r="E279"/>
      <c r="H279" s="194"/>
    </row>
    <row r="280" spans="5:8" x14ac:dyDescent="0.2">
      <c r="E280"/>
      <c r="H280" s="194"/>
    </row>
    <row r="281" spans="5:8" x14ac:dyDescent="0.2">
      <c r="E281"/>
      <c r="H281" s="194"/>
    </row>
    <row r="282" spans="5:8" x14ac:dyDescent="0.2">
      <c r="E282"/>
      <c r="H282" s="194"/>
    </row>
    <row r="283" spans="5:8" x14ac:dyDescent="0.2">
      <c r="E283"/>
      <c r="H283" s="194"/>
    </row>
    <row r="284" spans="5:8" x14ac:dyDescent="0.2">
      <c r="E284"/>
      <c r="H284" s="194"/>
    </row>
    <row r="285" spans="5:8" x14ac:dyDescent="0.2">
      <c r="E285"/>
      <c r="H285" s="194"/>
    </row>
    <row r="286" spans="5:8" x14ac:dyDescent="0.2">
      <c r="E286"/>
      <c r="H286" s="194"/>
    </row>
    <row r="287" spans="5:8" x14ac:dyDescent="0.2">
      <c r="E287"/>
      <c r="H287" s="194"/>
    </row>
    <row r="288" spans="5:8" x14ac:dyDescent="0.2">
      <c r="E288"/>
      <c r="H288" s="194"/>
    </row>
    <row r="289" spans="5:8" x14ac:dyDescent="0.2">
      <c r="E289"/>
      <c r="H289" s="194"/>
    </row>
    <row r="290" spans="5:8" x14ac:dyDescent="0.2">
      <c r="E290"/>
      <c r="H290" s="194"/>
    </row>
    <row r="291" spans="5:8" x14ac:dyDescent="0.2">
      <c r="E291"/>
      <c r="H291" s="194"/>
    </row>
    <row r="292" spans="5:8" x14ac:dyDescent="0.2">
      <c r="E292"/>
      <c r="H292" s="194"/>
    </row>
    <row r="293" spans="5:8" x14ac:dyDescent="0.2">
      <c r="E293"/>
      <c r="H293" s="194"/>
    </row>
    <row r="294" spans="5:8" x14ac:dyDescent="0.2">
      <c r="E294"/>
      <c r="H294" s="194"/>
    </row>
    <row r="295" spans="5:8" x14ac:dyDescent="0.2">
      <c r="E295"/>
      <c r="H295" s="194"/>
    </row>
    <row r="296" spans="5:8" x14ac:dyDescent="0.2">
      <c r="E296"/>
      <c r="H296" s="194"/>
    </row>
    <row r="297" spans="5:8" x14ac:dyDescent="0.2">
      <c r="E297"/>
      <c r="H297" s="194"/>
    </row>
    <row r="298" spans="5:8" x14ac:dyDescent="0.2">
      <c r="E298"/>
      <c r="H298" s="194"/>
    </row>
    <row r="299" spans="5:8" x14ac:dyDescent="0.2">
      <c r="E299"/>
      <c r="H299" s="194"/>
    </row>
    <row r="300" spans="5:8" x14ac:dyDescent="0.2">
      <c r="E300"/>
      <c r="H300" s="194"/>
    </row>
    <row r="301" spans="5:8" x14ac:dyDescent="0.2">
      <c r="E301"/>
      <c r="H301" s="194"/>
    </row>
    <row r="302" spans="5:8" x14ac:dyDescent="0.2">
      <c r="E302"/>
      <c r="H302" s="194"/>
    </row>
    <row r="303" spans="5:8" x14ac:dyDescent="0.2">
      <c r="E303"/>
      <c r="H303" s="194"/>
    </row>
    <row r="304" spans="5:8" x14ac:dyDescent="0.2">
      <c r="E304"/>
      <c r="H304" s="194"/>
    </row>
    <row r="305" spans="5:8" x14ac:dyDescent="0.2">
      <c r="E305"/>
      <c r="H305" s="194"/>
    </row>
    <row r="306" spans="5:8" x14ac:dyDescent="0.2">
      <c r="E306"/>
      <c r="H306" s="194"/>
    </row>
    <row r="307" spans="5:8" x14ac:dyDescent="0.2">
      <c r="E307"/>
      <c r="H307" s="194"/>
    </row>
    <row r="308" spans="5:8" x14ac:dyDescent="0.2">
      <c r="E308"/>
      <c r="H308" s="194"/>
    </row>
    <row r="309" spans="5:8" x14ac:dyDescent="0.2">
      <c r="E309"/>
      <c r="H309" s="194"/>
    </row>
    <row r="310" spans="5:8" x14ac:dyDescent="0.2">
      <c r="E310"/>
      <c r="H310" s="194"/>
    </row>
    <row r="311" spans="5:8" x14ac:dyDescent="0.2">
      <c r="E311"/>
      <c r="H311" s="194"/>
    </row>
    <row r="312" spans="5:8" x14ac:dyDescent="0.2">
      <c r="E312"/>
      <c r="H312" s="194"/>
    </row>
    <row r="313" spans="5:8" x14ac:dyDescent="0.2">
      <c r="E313"/>
      <c r="H313" s="194"/>
    </row>
    <row r="314" spans="5:8" x14ac:dyDescent="0.2">
      <c r="E314"/>
      <c r="H314" s="194"/>
    </row>
    <row r="315" spans="5:8" x14ac:dyDescent="0.2">
      <c r="E315"/>
      <c r="H315" s="194"/>
    </row>
    <row r="316" spans="5:8" x14ac:dyDescent="0.2">
      <c r="E316"/>
      <c r="H316" s="194"/>
    </row>
    <row r="317" spans="5:8" x14ac:dyDescent="0.2">
      <c r="E317"/>
      <c r="H317" s="194"/>
    </row>
    <row r="318" spans="5:8" x14ac:dyDescent="0.2">
      <c r="E318"/>
      <c r="H318" s="194"/>
    </row>
    <row r="319" spans="5:8" x14ac:dyDescent="0.2">
      <c r="E319"/>
      <c r="H319" s="194"/>
    </row>
    <row r="320" spans="5:8" x14ac:dyDescent="0.2">
      <c r="E320"/>
      <c r="H320" s="194"/>
    </row>
    <row r="321" spans="5:8" x14ac:dyDescent="0.2">
      <c r="E321"/>
      <c r="H321" s="194"/>
    </row>
    <row r="322" spans="5:8" x14ac:dyDescent="0.2">
      <c r="E322"/>
      <c r="H322" s="194"/>
    </row>
    <row r="323" spans="5:8" x14ac:dyDescent="0.2">
      <c r="E323"/>
      <c r="H323" s="194"/>
    </row>
    <row r="324" spans="5:8" x14ac:dyDescent="0.2">
      <c r="E324"/>
      <c r="H324" s="194"/>
    </row>
    <row r="325" spans="5:8" x14ac:dyDescent="0.2">
      <c r="E325"/>
      <c r="H325" s="194"/>
    </row>
    <row r="326" spans="5:8" x14ac:dyDescent="0.2">
      <c r="E326"/>
      <c r="H326" s="194"/>
    </row>
    <row r="327" spans="5:8" x14ac:dyDescent="0.2">
      <c r="E327"/>
      <c r="H327" s="194"/>
    </row>
    <row r="328" spans="5:8" x14ac:dyDescent="0.2">
      <c r="E328"/>
      <c r="H328" s="194"/>
    </row>
    <row r="329" spans="5:8" x14ac:dyDescent="0.2">
      <c r="E329"/>
      <c r="H329" s="194"/>
    </row>
    <row r="330" spans="5:8" x14ac:dyDescent="0.2">
      <c r="E330"/>
      <c r="H330" s="194"/>
    </row>
    <row r="331" spans="5:8" x14ac:dyDescent="0.2">
      <c r="E331"/>
      <c r="H331" s="194"/>
    </row>
    <row r="332" spans="5:8" x14ac:dyDescent="0.2">
      <c r="E332"/>
      <c r="H332" s="194"/>
    </row>
    <row r="333" spans="5:8" x14ac:dyDescent="0.2">
      <c r="E333"/>
      <c r="H333" s="194"/>
    </row>
    <row r="334" spans="5:8" x14ac:dyDescent="0.2">
      <c r="E334"/>
      <c r="H334" s="194"/>
    </row>
    <row r="335" spans="5:8" x14ac:dyDescent="0.2">
      <c r="E335"/>
      <c r="H335" s="194"/>
    </row>
    <row r="336" spans="5:8" x14ac:dyDescent="0.2">
      <c r="E336"/>
      <c r="H336" s="194"/>
    </row>
    <row r="337" spans="5:8" x14ac:dyDescent="0.2">
      <c r="E337"/>
      <c r="H337" s="194"/>
    </row>
    <row r="338" spans="5:8" x14ac:dyDescent="0.2">
      <c r="E338"/>
      <c r="H338" s="194"/>
    </row>
    <row r="339" spans="5:8" x14ac:dyDescent="0.2">
      <c r="E339"/>
      <c r="H339" s="194"/>
    </row>
    <row r="340" spans="5:8" x14ac:dyDescent="0.2">
      <c r="E340"/>
      <c r="H340" s="194"/>
    </row>
    <row r="341" spans="5:8" x14ac:dyDescent="0.2">
      <c r="E341"/>
      <c r="H341" s="194"/>
    </row>
    <row r="342" spans="5:8" x14ac:dyDescent="0.2">
      <c r="E342"/>
      <c r="H342" s="194"/>
    </row>
    <row r="343" spans="5:8" x14ac:dyDescent="0.2">
      <c r="E343"/>
      <c r="H343" s="194"/>
    </row>
    <row r="344" spans="5:8" x14ac:dyDescent="0.2">
      <c r="E344"/>
      <c r="H344" s="194"/>
    </row>
    <row r="345" spans="5:8" x14ac:dyDescent="0.2">
      <c r="E345"/>
      <c r="H345" s="194"/>
    </row>
    <row r="346" spans="5:8" x14ac:dyDescent="0.2">
      <c r="E346"/>
      <c r="H346" s="194"/>
    </row>
    <row r="347" spans="5:8" x14ac:dyDescent="0.2">
      <c r="E347"/>
      <c r="H347" s="194"/>
    </row>
    <row r="348" spans="5:8" x14ac:dyDescent="0.2">
      <c r="E348"/>
      <c r="H348" s="194"/>
    </row>
    <row r="349" spans="5:8" x14ac:dyDescent="0.2">
      <c r="E349"/>
      <c r="H349" s="194"/>
    </row>
    <row r="350" spans="5:8" x14ac:dyDescent="0.2">
      <c r="E350"/>
      <c r="H350" s="194"/>
    </row>
    <row r="351" spans="5:8" x14ac:dyDescent="0.2">
      <c r="E351"/>
      <c r="H351" s="194"/>
    </row>
    <row r="352" spans="5:8" x14ac:dyDescent="0.2">
      <c r="E352"/>
      <c r="H352" s="194"/>
    </row>
    <row r="353" spans="5:8" x14ac:dyDescent="0.2">
      <c r="E353"/>
      <c r="H353" s="194"/>
    </row>
    <row r="354" spans="5:8" x14ac:dyDescent="0.2">
      <c r="E354"/>
      <c r="H354" s="194"/>
    </row>
    <row r="355" spans="5:8" x14ac:dyDescent="0.2">
      <c r="E355"/>
      <c r="H355" s="194"/>
    </row>
    <row r="356" spans="5:8" x14ac:dyDescent="0.2">
      <c r="E356"/>
      <c r="H356" s="194"/>
    </row>
    <row r="357" spans="5:8" x14ac:dyDescent="0.2">
      <c r="E357"/>
      <c r="H357" s="194"/>
    </row>
    <row r="358" spans="5:8" x14ac:dyDescent="0.2">
      <c r="E358"/>
      <c r="H358" s="194"/>
    </row>
    <row r="359" spans="5:8" x14ac:dyDescent="0.2">
      <c r="E359"/>
      <c r="H359" s="194"/>
    </row>
    <row r="360" spans="5:8" x14ac:dyDescent="0.2">
      <c r="E360"/>
      <c r="H360" s="194"/>
    </row>
    <row r="361" spans="5:8" x14ac:dyDescent="0.2">
      <c r="E361"/>
      <c r="H361" s="194"/>
    </row>
    <row r="362" spans="5:8" x14ac:dyDescent="0.2">
      <c r="E362"/>
      <c r="H362" s="194"/>
    </row>
    <row r="363" spans="5:8" x14ac:dyDescent="0.2">
      <c r="E363"/>
      <c r="H363" s="194"/>
    </row>
    <row r="364" spans="5:8" x14ac:dyDescent="0.2">
      <c r="E364"/>
      <c r="H364" s="194"/>
    </row>
    <row r="365" spans="5:8" x14ac:dyDescent="0.2">
      <c r="E365"/>
      <c r="H365" s="194"/>
    </row>
    <row r="366" spans="5:8" x14ac:dyDescent="0.2">
      <c r="E366"/>
      <c r="H366" s="194"/>
    </row>
    <row r="367" spans="5:8" x14ac:dyDescent="0.2">
      <c r="E367"/>
      <c r="H367" s="194"/>
    </row>
    <row r="368" spans="5:8" x14ac:dyDescent="0.2">
      <c r="E368"/>
      <c r="H368" s="194"/>
    </row>
    <row r="369" spans="5:8" x14ac:dyDescent="0.2">
      <c r="E369"/>
      <c r="H369" s="194"/>
    </row>
    <row r="370" spans="5:8" x14ac:dyDescent="0.2">
      <c r="E370"/>
      <c r="H370" s="194"/>
    </row>
    <row r="371" spans="5:8" x14ac:dyDescent="0.2">
      <c r="E371"/>
      <c r="H371" s="194"/>
    </row>
    <row r="372" spans="5:8" x14ac:dyDescent="0.2">
      <c r="E372"/>
      <c r="H372" s="194"/>
    </row>
    <row r="373" spans="5:8" x14ac:dyDescent="0.2">
      <c r="E373"/>
      <c r="H373" s="194"/>
    </row>
    <row r="374" spans="5:8" x14ac:dyDescent="0.2">
      <c r="E374"/>
      <c r="H374" s="194"/>
    </row>
    <row r="375" spans="5:8" x14ac:dyDescent="0.2">
      <c r="E375"/>
      <c r="H375" s="194"/>
    </row>
    <row r="376" spans="5:8" x14ac:dyDescent="0.2">
      <c r="E376"/>
      <c r="H376" s="194"/>
    </row>
    <row r="377" spans="5:8" x14ac:dyDescent="0.2">
      <c r="E377"/>
      <c r="H377" s="194"/>
    </row>
    <row r="378" spans="5:8" x14ac:dyDescent="0.2">
      <c r="E378"/>
      <c r="H378" s="194"/>
    </row>
    <row r="379" spans="5:8" x14ac:dyDescent="0.2">
      <c r="E379"/>
      <c r="H379" s="194"/>
    </row>
    <row r="380" spans="5:8" x14ac:dyDescent="0.2">
      <c r="E380"/>
      <c r="H380" s="194"/>
    </row>
    <row r="381" spans="5:8" x14ac:dyDescent="0.2">
      <c r="E381"/>
      <c r="H381" s="194"/>
    </row>
    <row r="382" spans="5:8" x14ac:dyDescent="0.2">
      <c r="E382"/>
      <c r="H382" s="194"/>
    </row>
    <row r="383" spans="5:8" x14ac:dyDescent="0.2">
      <c r="E383"/>
      <c r="H383" s="194"/>
    </row>
    <row r="384" spans="5:8" x14ac:dyDescent="0.2">
      <c r="E384"/>
      <c r="H384" s="194"/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C00000"/>
  </sheetPr>
  <dimension ref="A1:AA317"/>
  <sheetViews>
    <sheetView topLeftCell="A288" zoomScaleNormal="100" workbookViewId="0">
      <selection activeCell="B321" sqref="B321"/>
    </sheetView>
  </sheetViews>
  <sheetFormatPr baseColWidth="10" defaultColWidth="51.7109375" defaultRowHeight="11.25" x14ac:dyDescent="0.2"/>
  <cols>
    <col min="1" max="1" width="23.7109375" style="123" customWidth="1"/>
    <col min="2" max="2" width="15.42578125" style="123" customWidth="1"/>
    <col min="3" max="3" width="18.85546875" style="123" customWidth="1"/>
    <col min="4" max="4" width="16" style="123" customWidth="1"/>
    <col min="5" max="6" width="19.5703125" style="123" customWidth="1"/>
    <col min="7" max="7" width="18.5703125" style="123" customWidth="1"/>
    <col min="8" max="9" width="21.7109375" style="123" customWidth="1"/>
    <col min="10" max="10" width="16.140625" style="123" customWidth="1"/>
    <col min="11" max="13" width="21.7109375" style="123" customWidth="1"/>
    <col min="14" max="14" width="18.42578125" style="123" customWidth="1"/>
    <col min="15" max="15" width="15.5703125" style="123" customWidth="1"/>
    <col min="16" max="16" width="11.140625" style="123" customWidth="1"/>
    <col min="17" max="17" width="25.5703125" style="272" customWidth="1"/>
    <col min="18" max="16384" width="51.7109375" style="123"/>
  </cols>
  <sheetData>
    <row r="1" spans="1:12" ht="31.5" customHeight="1" x14ac:dyDescent="0.6">
      <c r="A1" s="184" t="s">
        <v>2223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2" x14ac:dyDescent="0.2">
      <c r="A2" s="413" t="s">
        <v>2224</v>
      </c>
      <c r="B2" s="413"/>
      <c r="C2" s="413"/>
      <c r="D2" s="413"/>
      <c r="E2" s="413"/>
      <c r="F2" s="413"/>
      <c r="G2" s="413"/>
      <c r="H2" s="413"/>
      <c r="I2" s="413"/>
      <c r="J2" s="124"/>
      <c r="K2" s="124"/>
    </row>
    <row r="3" spans="1:12" x14ac:dyDescent="0.2">
      <c r="A3" s="414" t="s">
        <v>2225</v>
      </c>
      <c r="B3" s="414"/>
      <c r="C3" s="414"/>
      <c r="D3" s="414"/>
      <c r="E3" s="414"/>
      <c r="F3" s="414"/>
      <c r="G3" s="414"/>
      <c r="H3" s="414"/>
      <c r="I3" s="414"/>
      <c r="J3" s="124"/>
      <c r="K3" s="124"/>
    </row>
    <row r="4" spans="1:12" x14ac:dyDescent="0.2">
      <c r="A4" s="415" t="s">
        <v>2226</v>
      </c>
      <c r="B4" s="415"/>
      <c r="C4" s="415"/>
      <c r="D4" s="415"/>
      <c r="E4" s="415"/>
      <c r="F4" s="415"/>
      <c r="G4" s="415"/>
      <c r="H4" s="415"/>
      <c r="I4" s="415"/>
      <c r="J4" s="124"/>
      <c r="K4" s="124"/>
    </row>
    <row r="5" spans="1:12" x14ac:dyDescent="0.2">
      <c r="A5" s="416" t="s">
        <v>2227</v>
      </c>
      <c r="B5" s="416"/>
      <c r="C5" s="416"/>
      <c r="D5" s="416"/>
      <c r="E5" s="416"/>
      <c r="F5" s="416"/>
      <c r="G5" s="416"/>
      <c r="H5" s="416"/>
      <c r="I5" s="416"/>
      <c r="J5" s="124"/>
      <c r="K5" s="124"/>
    </row>
    <row r="6" spans="1:12" x14ac:dyDescent="0.2">
      <c r="A6" s="415"/>
      <c r="B6" s="415"/>
      <c r="C6" s="415"/>
      <c r="D6" s="415"/>
      <c r="E6" s="415"/>
      <c r="F6" s="415"/>
      <c r="G6" s="415"/>
      <c r="H6" s="415"/>
      <c r="I6" s="415"/>
      <c r="J6" s="124"/>
      <c r="K6" s="124"/>
    </row>
    <row r="7" spans="1:12" x14ac:dyDescent="0.2">
      <c r="A7" s="405" t="s">
        <v>2228</v>
      </c>
      <c r="B7" s="405"/>
      <c r="C7" s="405"/>
      <c r="D7" s="405"/>
      <c r="E7" s="405"/>
      <c r="F7" s="405"/>
      <c r="G7" s="405"/>
      <c r="H7" s="405"/>
      <c r="I7" s="405"/>
      <c r="J7" s="124"/>
      <c r="K7" s="124"/>
    </row>
    <row r="8" spans="1:12" x14ac:dyDescent="0.2">
      <c r="A8" s="405" t="s">
        <v>2229</v>
      </c>
      <c r="B8" s="405"/>
      <c r="C8" s="405"/>
      <c r="D8" s="405"/>
      <c r="E8" s="405"/>
      <c r="F8" s="405"/>
      <c r="G8" s="405"/>
      <c r="H8" s="405"/>
      <c r="I8" s="405"/>
      <c r="J8" s="124"/>
      <c r="K8" s="124"/>
    </row>
    <row r="9" spans="1:12" ht="23.25" thickBot="1" x14ac:dyDescent="0.25">
      <c r="A9" s="175" t="s">
        <v>2230</v>
      </c>
      <c r="B9" s="176">
        <v>48950248777</v>
      </c>
      <c r="C9" s="176">
        <v>43409120572</v>
      </c>
      <c r="D9" s="176">
        <v>39777903756</v>
      </c>
      <c r="E9" s="176">
        <v>39065354621</v>
      </c>
      <c r="F9" s="177">
        <v>32505651990</v>
      </c>
      <c r="G9" s="176">
        <v>32279177515</v>
      </c>
      <c r="H9" s="176">
        <v>32206706497</v>
      </c>
      <c r="I9" s="178" t="s">
        <v>2231</v>
      </c>
      <c r="J9" s="125"/>
      <c r="K9" s="126"/>
    </row>
    <row r="10" spans="1:12" ht="12" thickBot="1" x14ac:dyDescent="0.25">
      <c r="A10" s="406" t="s">
        <v>2232</v>
      </c>
      <c r="B10" s="408" t="s">
        <v>2233</v>
      </c>
      <c r="C10" s="408" t="s">
        <v>2078</v>
      </c>
      <c r="D10" s="406" t="s">
        <v>2234</v>
      </c>
      <c r="E10" s="406" t="s">
        <v>2235</v>
      </c>
      <c r="F10" s="410" t="s">
        <v>2236</v>
      </c>
      <c r="G10" s="411"/>
      <c r="H10" s="412"/>
      <c r="I10" s="406" t="s">
        <v>2237</v>
      </c>
      <c r="J10" s="125"/>
      <c r="K10" s="126"/>
    </row>
    <row r="11" spans="1:12" ht="39" customHeight="1" thickBot="1" x14ac:dyDescent="0.25">
      <c r="A11" s="407"/>
      <c r="B11" s="409"/>
      <c r="C11" s="409"/>
      <c r="D11" s="407"/>
      <c r="E11" s="407"/>
      <c r="F11" s="127" t="s">
        <v>2238</v>
      </c>
      <c r="G11" s="128" t="s">
        <v>2239</v>
      </c>
      <c r="H11" s="128" t="s">
        <v>2240</v>
      </c>
      <c r="I11" s="407"/>
      <c r="J11" s="125"/>
      <c r="K11" s="126"/>
    </row>
    <row r="12" spans="1:12" ht="12.75" customHeight="1" thickBot="1" x14ac:dyDescent="0.25">
      <c r="A12" s="167" t="s">
        <v>2241</v>
      </c>
      <c r="B12" s="119">
        <v>237192872</v>
      </c>
      <c r="C12" s="119">
        <v>501250395</v>
      </c>
      <c r="D12" s="119">
        <v>482957485</v>
      </c>
      <c r="E12" s="119">
        <v>474017900</v>
      </c>
      <c r="F12" s="119">
        <v>461848443</v>
      </c>
      <c r="G12" s="119">
        <v>432569767</v>
      </c>
      <c r="H12" s="119">
        <v>431953185</v>
      </c>
      <c r="I12" s="120" t="s">
        <v>2242</v>
      </c>
      <c r="J12" s="125"/>
      <c r="K12" s="247" t="s">
        <v>2241</v>
      </c>
      <c r="L12" s="123" t="s">
        <v>2243</v>
      </c>
    </row>
    <row r="13" spans="1:12" ht="12.75" customHeight="1" thickBot="1" x14ac:dyDescent="0.25">
      <c r="A13" s="166" t="s">
        <v>2244</v>
      </c>
      <c r="B13" s="121">
        <v>36436785807</v>
      </c>
      <c r="C13" s="121">
        <v>30626550645</v>
      </c>
      <c r="D13" s="121">
        <v>27695157421</v>
      </c>
      <c r="E13" s="121">
        <v>27210149620</v>
      </c>
      <c r="F13" s="121">
        <v>23174412651</v>
      </c>
      <c r="G13" s="121">
        <v>23136343351</v>
      </c>
      <c r="H13" s="121">
        <v>23102832590</v>
      </c>
      <c r="I13" s="122" t="s">
        <v>2245</v>
      </c>
      <c r="J13" s="125"/>
      <c r="K13" s="247" t="s">
        <v>2244</v>
      </c>
      <c r="L13" s="123" t="s">
        <v>2246</v>
      </c>
    </row>
    <row r="14" spans="1:12" ht="12.75" customHeight="1" thickBot="1" x14ac:dyDescent="0.25">
      <c r="A14" s="167" t="s">
        <v>2247</v>
      </c>
      <c r="B14" s="121">
        <v>9280712218</v>
      </c>
      <c r="C14" s="121">
        <v>9298153652</v>
      </c>
      <c r="D14" s="121">
        <v>8834159699</v>
      </c>
      <c r="E14" s="121">
        <v>8782364122</v>
      </c>
      <c r="F14" s="121">
        <v>6898077432</v>
      </c>
      <c r="G14" s="121">
        <v>6818957167</v>
      </c>
      <c r="H14" s="121">
        <v>6789279376</v>
      </c>
      <c r="I14" s="122" t="s">
        <v>2248</v>
      </c>
      <c r="J14" s="125"/>
      <c r="K14" s="247" t="s">
        <v>2249</v>
      </c>
      <c r="L14" s="123" t="s">
        <v>2250</v>
      </c>
    </row>
    <row r="15" spans="1:12" ht="12.75" customHeight="1" thickBot="1" x14ac:dyDescent="0.25">
      <c r="A15" s="167" t="s">
        <v>2249</v>
      </c>
      <c r="B15" s="121">
        <v>2734245781</v>
      </c>
      <c r="C15" s="121">
        <v>2718495887</v>
      </c>
      <c r="D15" s="121">
        <v>2547855858</v>
      </c>
      <c r="E15" s="121">
        <v>2387241964</v>
      </c>
      <c r="F15" s="121">
        <v>1803166694</v>
      </c>
      <c r="G15" s="121">
        <v>1743324533</v>
      </c>
      <c r="H15" s="121">
        <v>1735939234</v>
      </c>
      <c r="I15" s="122" t="s">
        <v>2251</v>
      </c>
      <c r="J15" s="125"/>
      <c r="K15" s="247" t="s">
        <v>2247</v>
      </c>
      <c r="L15" s="123" t="s">
        <v>2252</v>
      </c>
    </row>
    <row r="16" spans="1:12" ht="12.75" customHeight="1" thickBot="1" x14ac:dyDescent="0.25">
      <c r="A16" s="167" t="s">
        <v>2253</v>
      </c>
      <c r="B16" s="121">
        <v>122959928</v>
      </c>
      <c r="C16" s="121">
        <v>127994189</v>
      </c>
      <c r="D16" s="121">
        <v>119381892</v>
      </c>
      <c r="E16" s="121">
        <v>115379858</v>
      </c>
      <c r="F16" s="121">
        <v>92381600</v>
      </c>
      <c r="G16" s="121">
        <v>81325179</v>
      </c>
      <c r="H16" s="121">
        <v>81239763</v>
      </c>
      <c r="I16" s="122" t="s">
        <v>2254</v>
      </c>
      <c r="J16" s="125"/>
      <c r="K16" s="247" t="s">
        <v>2253</v>
      </c>
      <c r="L16" s="123" t="s">
        <v>2255</v>
      </c>
    </row>
    <row r="17" spans="1:12" ht="12.75" customHeight="1" thickBot="1" x14ac:dyDescent="0.25">
      <c r="A17" s="167" t="s">
        <v>2256</v>
      </c>
      <c r="B17" s="121">
        <v>52698511</v>
      </c>
      <c r="C17" s="121">
        <v>50999444</v>
      </c>
      <c r="D17" s="121">
        <v>39820765</v>
      </c>
      <c r="E17" s="121">
        <v>38669610</v>
      </c>
      <c r="F17" s="121">
        <v>31300476</v>
      </c>
      <c r="G17" s="121">
        <v>25983278</v>
      </c>
      <c r="H17" s="121">
        <v>25983278</v>
      </c>
      <c r="I17" s="122" t="s">
        <v>2257</v>
      </c>
      <c r="J17" s="125"/>
      <c r="K17" s="247" t="s">
        <v>2256</v>
      </c>
      <c r="L17" s="123" t="s">
        <v>2258</v>
      </c>
    </row>
    <row r="18" spans="1:12" ht="12.75" customHeight="1" thickBot="1" x14ac:dyDescent="0.25">
      <c r="A18" s="167" t="s">
        <v>2259</v>
      </c>
      <c r="B18" s="121">
        <v>85653660</v>
      </c>
      <c r="C18" s="121">
        <v>85676360</v>
      </c>
      <c r="D18" s="121">
        <v>58570636</v>
      </c>
      <c r="E18" s="121">
        <v>57531547</v>
      </c>
      <c r="F18" s="121">
        <v>44464693</v>
      </c>
      <c r="G18" s="121">
        <v>40674241</v>
      </c>
      <c r="H18" s="121">
        <v>39479070</v>
      </c>
      <c r="I18" s="122" t="s">
        <v>2260</v>
      </c>
      <c r="J18" s="125"/>
      <c r="K18" s="247" t="s">
        <v>2259</v>
      </c>
      <c r="L18" s="123" t="s">
        <v>2261</v>
      </c>
    </row>
    <row r="19" spans="1:12" x14ac:dyDescent="0.2">
      <c r="A19" s="126"/>
      <c r="B19" s="126"/>
      <c r="C19" s="126"/>
      <c r="D19" s="126"/>
      <c r="E19" s="126"/>
      <c r="F19" s="129"/>
      <c r="G19" s="126"/>
      <c r="H19" s="126"/>
      <c r="I19" s="126"/>
      <c r="J19" s="125"/>
      <c r="K19" s="126"/>
    </row>
    <row r="20" spans="1:12" x14ac:dyDescent="0.2">
      <c r="A20" s="126"/>
      <c r="B20" s="126"/>
      <c r="C20" s="126"/>
      <c r="D20" s="126"/>
      <c r="E20" s="126"/>
      <c r="F20" s="129"/>
      <c r="G20" s="126"/>
      <c r="H20" s="126"/>
      <c r="I20" s="126"/>
      <c r="J20" s="125"/>
      <c r="K20" s="126"/>
    </row>
    <row r="21" spans="1:12" ht="12" thickBot="1" x14ac:dyDescent="0.25">
      <c r="A21" s="126"/>
      <c r="B21" s="126"/>
      <c r="C21" s="126"/>
      <c r="D21" s="126"/>
      <c r="E21" s="126"/>
      <c r="F21" s="129"/>
      <c r="G21" s="126"/>
      <c r="H21" s="126"/>
      <c r="I21" s="126"/>
      <c r="J21" s="125"/>
      <c r="K21" s="126"/>
    </row>
    <row r="22" spans="1:12" ht="23.25" thickBot="1" x14ac:dyDescent="0.25">
      <c r="A22" s="130" t="s">
        <v>2232</v>
      </c>
      <c r="B22" s="131" t="s">
        <v>2078</v>
      </c>
      <c r="C22" s="132" t="s">
        <v>2262</v>
      </c>
      <c r="D22" s="130" t="s">
        <v>2237</v>
      </c>
      <c r="E22" s="133"/>
      <c r="F22" s="134" t="s">
        <v>2263</v>
      </c>
      <c r="G22" s="135" t="s">
        <v>2232</v>
      </c>
      <c r="H22" s="136" t="s">
        <v>2078</v>
      </c>
      <c r="I22" s="137" t="s">
        <v>2262</v>
      </c>
      <c r="J22" s="138" t="s">
        <v>2237</v>
      </c>
      <c r="K22" s="139"/>
    </row>
    <row r="23" spans="1:12" ht="12" thickBot="1" x14ac:dyDescent="0.25">
      <c r="A23" s="140"/>
      <c r="B23" s="141"/>
      <c r="C23" s="142"/>
      <c r="D23" s="140"/>
      <c r="E23" s="133"/>
      <c r="F23" s="133"/>
      <c r="G23" s="143"/>
      <c r="H23" s="144"/>
      <c r="I23" s="145"/>
      <c r="J23" s="143"/>
      <c r="K23" s="139"/>
    </row>
    <row r="24" spans="1:12" ht="16.5" customHeight="1" thickBot="1" x14ac:dyDescent="0.25">
      <c r="A24" s="146" t="str">
        <f t="shared" ref="A24:A30" si="0">+A12</f>
        <v>055: AGENCIA DE PROMOCION DE LA INVERSION PRIVADA</v>
      </c>
      <c r="B24" s="147">
        <f t="shared" ref="B24:B30" si="1">+C12/1000000</f>
        <v>501.25039500000003</v>
      </c>
      <c r="C24" s="147">
        <f t="shared" ref="C24:C30" si="2">+G12/1000000</f>
        <v>432.56976700000001</v>
      </c>
      <c r="D24" s="148">
        <f t="shared" ref="D24:D30" si="3">+C24/B24</f>
        <v>0.86298139874782542</v>
      </c>
      <c r="E24" s="133"/>
      <c r="F24" s="149" t="str">
        <f t="shared" ref="F24:F30" si="4">+VLOOKUP(G24,PLIEGOS,2,0)</f>
        <v>PROINVERSIÓN</v>
      </c>
      <c r="G24" s="146" t="str">
        <f>+A24</f>
        <v>055: AGENCIA DE PROMOCION DE LA INVERSION PRIVADA</v>
      </c>
      <c r="H24" s="150">
        <f>+B24</f>
        <v>501.25039500000003</v>
      </c>
      <c r="I24" s="150">
        <f>+C24</f>
        <v>432.56976700000001</v>
      </c>
      <c r="J24" s="250">
        <f>+D24</f>
        <v>0.86298139874782542</v>
      </c>
      <c r="K24" s="139"/>
    </row>
    <row r="25" spans="1:12" ht="16.5" customHeight="1" thickBot="1" x14ac:dyDescent="0.25">
      <c r="A25" s="146" t="str">
        <f t="shared" si="0"/>
        <v>009: M. DE ECONOMIA Y FINANZAS</v>
      </c>
      <c r="B25" s="147">
        <f t="shared" si="1"/>
        <v>30626.550644999999</v>
      </c>
      <c r="C25" s="147">
        <f t="shared" si="2"/>
        <v>23136.343351</v>
      </c>
      <c r="D25" s="148">
        <f t="shared" si="3"/>
        <v>0.75543418582063437</v>
      </c>
      <c r="E25" s="133"/>
      <c r="F25" s="149" t="str">
        <f t="shared" si="4"/>
        <v>MEF</v>
      </c>
      <c r="G25" s="146" t="str">
        <f t="shared" ref="G25:J30" si="5">+A25</f>
        <v>009: M. DE ECONOMIA Y FINANZAS</v>
      </c>
      <c r="H25" s="150">
        <f t="shared" si="5"/>
        <v>30626.550644999999</v>
      </c>
      <c r="I25" s="150">
        <f t="shared" si="5"/>
        <v>23136.343351</v>
      </c>
      <c r="J25" s="250">
        <f t="shared" si="5"/>
        <v>0.75543418582063437</v>
      </c>
      <c r="K25" s="139"/>
    </row>
    <row r="26" spans="1:12" ht="16.5" customHeight="1" thickBot="1" x14ac:dyDescent="0.25">
      <c r="A26" s="146" t="str">
        <f t="shared" si="0"/>
        <v>095: OFICINA DE NORMALIZACION PREVISIONAL-ONP</v>
      </c>
      <c r="B26" s="147">
        <f t="shared" si="1"/>
        <v>9298.1536520000009</v>
      </c>
      <c r="C26" s="147">
        <f t="shared" si="2"/>
        <v>6818.9571669999996</v>
      </c>
      <c r="D26" s="148">
        <f t="shared" si="3"/>
        <v>0.7333667975612842</v>
      </c>
      <c r="E26" s="133"/>
      <c r="F26" s="149" t="str">
        <f t="shared" si="4"/>
        <v>ONP</v>
      </c>
      <c r="G26" s="146" t="str">
        <f t="shared" si="5"/>
        <v>095: OFICINA DE NORMALIZACION PREVISIONAL-ONP</v>
      </c>
      <c r="H26" s="150">
        <f t="shared" si="5"/>
        <v>9298.1536520000009</v>
      </c>
      <c r="I26" s="150">
        <f t="shared" si="5"/>
        <v>6818.9571669999996</v>
      </c>
      <c r="J26" s="250">
        <f t="shared" si="5"/>
        <v>0.7333667975612842</v>
      </c>
      <c r="K26" s="139"/>
    </row>
    <row r="27" spans="1:12" ht="16.5" customHeight="1" thickBot="1" x14ac:dyDescent="0.25">
      <c r="A27" s="146" t="str">
        <f t="shared" si="0"/>
        <v>057: SUPERINTENDENCIA NACIONAL DE ADUANAS Y DE ADMINISTRACION TRIBUTARIA</v>
      </c>
      <c r="B27" s="147">
        <f t="shared" si="1"/>
        <v>2718.495887</v>
      </c>
      <c r="C27" s="147">
        <f t="shared" si="2"/>
        <v>1743.324533</v>
      </c>
      <c r="D27" s="148">
        <f t="shared" si="3"/>
        <v>0.64128275541510871</v>
      </c>
      <c r="E27" s="133"/>
      <c r="F27" s="149" t="str">
        <f t="shared" si="4"/>
        <v>SUNAT</v>
      </c>
      <c r="G27" s="146" t="str">
        <f t="shared" si="5"/>
        <v>057: SUPERINTENDENCIA NACIONAL DE ADUANAS Y DE ADMINISTRACION TRIBUTARIA</v>
      </c>
      <c r="H27" s="150">
        <f t="shared" si="5"/>
        <v>2718.495887</v>
      </c>
      <c r="I27" s="150">
        <f t="shared" si="5"/>
        <v>1743.324533</v>
      </c>
      <c r="J27" s="250">
        <f t="shared" si="5"/>
        <v>0.64128275541510871</v>
      </c>
      <c r="K27" s="139"/>
    </row>
    <row r="28" spans="1:12" ht="16.5" customHeight="1" thickBot="1" x14ac:dyDescent="0.25">
      <c r="A28" s="146" t="str">
        <f t="shared" si="0"/>
        <v>059: ORGANISMO ESPECIALIZADO PARA LAS CONTRATACIONES PUBLICAS EFICIENTES (OECE)</v>
      </c>
      <c r="B28" s="147">
        <f t="shared" si="1"/>
        <v>127.99418900000001</v>
      </c>
      <c r="C28" s="147">
        <f t="shared" si="2"/>
        <v>81.325179000000006</v>
      </c>
      <c r="D28" s="148">
        <f t="shared" si="3"/>
        <v>0.63538180627872098</v>
      </c>
      <c r="E28" s="133"/>
      <c r="F28" s="149" t="str">
        <f t="shared" si="4"/>
        <v>OECE</v>
      </c>
      <c r="G28" s="146" t="str">
        <f t="shared" si="5"/>
        <v>059: ORGANISMO ESPECIALIZADO PARA LAS CONTRATACIONES PUBLICAS EFICIENTES (OECE)</v>
      </c>
      <c r="H28" s="150">
        <f t="shared" si="5"/>
        <v>127.99418900000001</v>
      </c>
      <c r="I28" s="150">
        <f t="shared" si="5"/>
        <v>81.325179000000006</v>
      </c>
      <c r="J28" s="250">
        <f t="shared" si="5"/>
        <v>0.63538180627872098</v>
      </c>
      <c r="K28" s="139"/>
    </row>
    <row r="29" spans="1:12" ht="16.5" customHeight="1" thickBot="1" x14ac:dyDescent="0.25">
      <c r="A29" s="146" t="str">
        <f t="shared" si="0"/>
        <v>096: CENTRAL DE COMPRAS PUBLICAS - PERU COMPRAS</v>
      </c>
      <c r="B29" s="147">
        <f t="shared" si="1"/>
        <v>50.999443999999997</v>
      </c>
      <c r="C29" s="147">
        <f t="shared" si="2"/>
        <v>25.983277999999999</v>
      </c>
      <c r="D29" s="148">
        <f t="shared" si="3"/>
        <v>0.50948159356403966</v>
      </c>
      <c r="E29" s="133"/>
      <c r="F29" s="149" t="str">
        <f t="shared" si="4"/>
        <v>PERÚ COMPRAS</v>
      </c>
      <c r="G29" s="146" t="str">
        <f t="shared" si="5"/>
        <v>096: CENTRAL DE COMPRAS PUBLICAS - PERU COMPRAS</v>
      </c>
      <c r="H29" s="150">
        <f t="shared" si="5"/>
        <v>50.999443999999997</v>
      </c>
      <c r="I29" s="150">
        <f t="shared" si="5"/>
        <v>25.983277999999999</v>
      </c>
      <c r="J29" s="250">
        <f t="shared" si="5"/>
        <v>0.50948159356403966</v>
      </c>
      <c r="K29" s="139"/>
    </row>
    <row r="30" spans="1:12" ht="16.5" customHeight="1" thickBot="1" x14ac:dyDescent="0.25">
      <c r="A30" s="146" t="str">
        <f t="shared" si="0"/>
        <v>058: SUPERINTENDENCIA DEL MERCADO DE VALORES</v>
      </c>
      <c r="B30" s="147">
        <f t="shared" si="1"/>
        <v>85.676360000000003</v>
      </c>
      <c r="C30" s="147">
        <f t="shared" si="2"/>
        <v>40.674241000000002</v>
      </c>
      <c r="D30" s="148">
        <f t="shared" si="3"/>
        <v>0.47474286956168538</v>
      </c>
      <c r="E30" s="133"/>
      <c r="F30" s="149" t="str">
        <f t="shared" si="4"/>
        <v>SMV</v>
      </c>
      <c r="G30" s="146" t="str">
        <f t="shared" si="5"/>
        <v>058: SUPERINTENDENCIA DEL MERCADO DE VALORES</v>
      </c>
      <c r="H30" s="150">
        <f t="shared" si="5"/>
        <v>85.676360000000003</v>
      </c>
      <c r="I30" s="150">
        <f t="shared" si="5"/>
        <v>40.674241000000002</v>
      </c>
      <c r="J30" s="250">
        <f t="shared" si="5"/>
        <v>0.47474286956168538</v>
      </c>
      <c r="K30" s="139"/>
    </row>
    <row r="31" spans="1:12" ht="16.5" customHeight="1" thickBot="1" x14ac:dyDescent="0.25">
      <c r="A31" s="151"/>
      <c r="B31" s="152"/>
      <c r="C31" s="152"/>
      <c r="D31" s="148"/>
      <c r="E31" s="133"/>
      <c r="F31" s="133"/>
      <c r="G31" s="153"/>
      <c r="H31" s="154"/>
      <c r="I31" s="154"/>
      <c r="J31" s="251"/>
      <c r="K31" s="139"/>
    </row>
    <row r="32" spans="1:12" ht="12" thickBot="1" x14ac:dyDescent="0.25">
      <c r="A32" s="155" t="s">
        <v>1818</v>
      </c>
      <c r="B32" s="156">
        <f>SUM(B24:B30)</f>
        <v>43409.120571999993</v>
      </c>
      <c r="C32" s="156">
        <f>SUM(C24:C30)</f>
        <v>32279.177516</v>
      </c>
      <c r="D32" s="157">
        <f>+C32/B32</f>
        <v>0.74360358124418913</v>
      </c>
      <c r="E32" s="133"/>
      <c r="F32" s="158"/>
      <c r="G32" s="159" t="s">
        <v>1818</v>
      </c>
      <c r="H32" s="160">
        <f>+B32</f>
        <v>43409.120571999993</v>
      </c>
      <c r="I32" s="160">
        <f>+C32</f>
        <v>32279.177516</v>
      </c>
      <c r="J32" s="252">
        <f>+D32</f>
        <v>0.74360358124418913</v>
      </c>
      <c r="K32" s="139"/>
    </row>
    <row r="33" spans="1:17" x14ac:dyDescent="0.2">
      <c r="C33" s="161"/>
      <c r="D33" s="133"/>
      <c r="E33" s="133"/>
      <c r="F33" s="133"/>
      <c r="G33" s="133"/>
      <c r="H33" s="133"/>
      <c r="I33" s="162"/>
      <c r="J33" s="162"/>
      <c r="K33" s="162"/>
    </row>
    <row r="34" spans="1:17" x14ac:dyDescent="0.2">
      <c r="B34" s="163">
        <f>+C9/1000000</f>
        <v>43409.120572</v>
      </c>
      <c r="C34" s="163">
        <f>+G9/1000000</f>
        <v>32279.177514999999</v>
      </c>
      <c r="D34" s="164" t="str">
        <f>+I9</f>
        <v> 74.4</v>
      </c>
      <c r="E34" s="133"/>
      <c r="F34" s="133"/>
      <c r="G34" s="133"/>
      <c r="H34" s="133"/>
      <c r="I34" s="162"/>
      <c r="J34" s="162"/>
      <c r="K34" s="162"/>
    </row>
    <row r="35" spans="1:17" x14ac:dyDescent="0.2">
      <c r="B35" s="165">
        <f>+B32-B34</f>
        <v>0</v>
      </c>
      <c r="C35" s="162">
        <f>+C32-C34</f>
        <v>1.0000003385357559E-6</v>
      </c>
      <c r="D35" s="133"/>
      <c r="E35" s="133"/>
      <c r="F35" s="133"/>
      <c r="G35" s="133"/>
      <c r="H35" s="133"/>
      <c r="I35" s="162"/>
      <c r="J35" s="162"/>
      <c r="K35" s="162"/>
    </row>
    <row r="36" spans="1:17" s="182" customFormat="1" ht="31.5" x14ac:dyDescent="0.6">
      <c r="A36" s="184" t="s">
        <v>2264</v>
      </c>
      <c r="B36" s="180"/>
      <c r="C36" s="180"/>
      <c r="D36" s="180"/>
      <c r="E36" s="180"/>
      <c r="F36" s="180"/>
      <c r="G36" s="180"/>
      <c r="H36" s="180"/>
      <c r="I36" s="180"/>
      <c r="J36" s="181"/>
      <c r="K36" s="181"/>
      <c r="L36" s="183"/>
      <c r="Q36" s="295"/>
    </row>
    <row r="37" spans="1:17" x14ac:dyDescent="0.2">
      <c r="C37" s="161"/>
      <c r="D37" s="133"/>
      <c r="E37" s="133"/>
      <c r="F37" s="133"/>
      <c r="G37" s="133"/>
      <c r="H37" s="133"/>
      <c r="I37" s="162"/>
      <c r="J37" s="162"/>
      <c r="K37" s="162"/>
    </row>
    <row r="38" spans="1:17" ht="12.75" x14ac:dyDescent="0.2">
      <c r="C38" s="161"/>
      <c r="D38" s="133"/>
      <c r="E38" s="133"/>
      <c r="F38" s="171" t="s">
        <v>3</v>
      </c>
      <c r="G38" s="364" t="s">
        <v>1</v>
      </c>
    </row>
    <row r="39" spans="1:17" x14ac:dyDescent="0.2">
      <c r="B39" s="165">
        <f>+B32-B34</f>
        <v>0</v>
      </c>
      <c r="C39" s="165">
        <f t="shared" ref="C39" si="6">+C32-C34</f>
        <v>1.0000003385357559E-6</v>
      </c>
      <c r="D39" s="165"/>
      <c r="E39" s="133"/>
    </row>
    <row r="40" spans="1:17" ht="38.25" x14ac:dyDescent="0.2">
      <c r="A40" s="115" t="s">
        <v>3</v>
      </c>
      <c r="B40" t="s">
        <v>1</v>
      </c>
      <c r="F40" s="171" t="s">
        <v>4</v>
      </c>
      <c r="G40" s="172" t="s">
        <v>6</v>
      </c>
      <c r="H40" s="173" t="s">
        <v>2214</v>
      </c>
      <c r="I40" s="174" t="s">
        <v>2265</v>
      </c>
      <c r="J40" s="173" t="s">
        <v>2266</v>
      </c>
      <c r="K40" s="174" t="s">
        <v>2267</v>
      </c>
      <c r="L40" s="173" t="s">
        <v>7</v>
      </c>
    </row>
    <row r="41" spans="1:17" ht="12.75" x14ac:dyDescent="0.2">
      <c r="A41" s="169" t="s">
        <v>1837</v>
      </c>
      <c r="B41" t="s">
        <v>1</v>
      </c>
      <c r="F41" s="5">
        <v>2025</v>
      </c>
      <c r="G41" s="381">
        <v>47779217</v>
      </c>
      <c r="H41" s="381">
        <v>38792789.970000006</v>
      </c>
      <c r="I41" s="381">
        <v>8986427.0299999993</v>
      </c>
      <c r="J41" s="381">
        <v>37892439.600000009</v>
      </c>
      <c r="K41" s="381">
        <v>900350.37000000058</v>
      </c>
      <c r="L41" s="381">
        <v>28144405.320000004</v>
      </c>
    </row>
    <row r="42" spans="1:17" ht="12.75" x14ac:dyDescent="0.2">
      <c r="F42" s="5" t="s">
        <v>2219</v>
      </c>
      <c r="G42" s="381">
        <v>32516566</v>
      </c>
      <c r="H42" s="381">
        <v>27564151.150000006</v>
      </c>
      <c r="I42" s="381">
        <v>4952414.8499999987</v>
      </c>
      <c r="J42" s="381">
        <v>27151731.330000002</v>
      </c>
      <c r="K42" s="381">
        <v>412419.82000000059</v>
      </c>
      <c r="L42" s="381">
        <v>20876406.890000004</v>
      </c>
    </row>
    <row r="43" spans="1:17" s="170" customFormat="1" ht="25.5" x14ac:dyDescent="0.2">
      <c r="A43" s="168" t="s">
        <v>6</v>
      </c>
      <c r="B43" s="13" t="s">
        <v>2214</v>
      </c>
      <c r="C43" s="13" t="s">
        <v>2266</v>
      </c>
      <c r="D43" s="13" t="s">
        <v>7</v>
      </c>
      <c r="E43"/>
      <c r="F43" s="5" t="s">
        <v>2220</v>
      </c>
      <c r="G43" s="381">
        <v>8229667</v>
      </c>
      <c r="H43" s="381">
        <v>6477274.7500000019</v>
      </c>
      <c r="I43" s="381">
        <v>1752392.2500000005</v>
      </c>
      <c r="J43" s="381">
        <v>6229344.9000000013</v>
      </c>
      <c r="K43" s="381">
        <v>247929.84999999998</v>
      </c>
      <c r="L43" s="381">
        <v>4692215.7100000018</v>
      </c>
      <c r="Q43" s="296"/>
    </row>
    <row r="44" spans="1:17" ht="12.75" x14ac:dyDescent="0.2">
      <c r="A44" s="6">
        <v>47779217</v>
      </c>
      <c r="B44" s="6">
        <v>38792789.969999976</v>
      </c>
      <c r="C44" s="6">
        <v>37892439.599999979</v>
      </c>
      <c r="D44" s="6">
        <v>28144405.320000011</v>
      </c>
      <c r="E44"/>
      <c r="F44" s="5" t="s">
        <v>2222</v>
      </c>
      <c r="G44" s="381">
        <v>89869</v>
      </c>
      <c r="H44" s="381">
        <v>89869</v>
      </c>
      <c r="I44" s="381">
        <v>0</v>
      </c>
      <c r="J44" s="381">
        <v>89869</v>
      </c>
      <c r="K44" s="381">
        <v>0</v>
      </c>
      <c r="L44" s="381">
        <v>89869</v>
      </c>
    </row>
    <row r="45" spans="1:17" ht="12.75" x14ac:dyDescent="0.2">
      <c r="A45"/>
      <c r="B45"/>
      <c r="C45"/>
      <c r="D45"/>
      <c r="E45"/>
      <c r="F45" s="5" t="s">
        <v>2221</v>
      </c>
      <c r="G45" s="381">
        <v>186598</v>
      </c>
      <c r="H45" s="381">
        <v>186354.44</v>
      </c>
      <c r="I45" s="381">
        <v>243.55999999999767</v>
      </c>
      <c r="J45" s="381">
        <v>186353.74</v>
      </c>
      <c r="K45" s="381">
        <v>0.6999999999998181</v>
      </c>
      <c r="L45" s="381">
        <v>184740.04</v>
      </c>
    </row>
    <row r="46" spans="1:17" ht="12.75" x14ac:dyDescent="0.2">
      <c r="A46"/>
      <c r="B46"/>
      <c r="C46"/>
      <c r="D46"/>
      <c r="E46"/>
      <c r="F46" s="5" t="s">
        <v>2218</v>
      </c>
      <c r="G46" s="381">
        <v>6756517</v>
      </c>
      <c r="H46" s="381">
        <v>4475140.6300000008</v>
      </c>
      <c r="I46" s="381">
        <v>2281376.3699999996</v>
      </c>
      <c r="J46" s="381">
        <v>4235140.6300000008</v>
      </c>
      <c r="K46" s="381">
        <v>240000</v>
      </c>
      <c r="L46" s="381">
        <v>2301173.6800000002</v>
      </c>
    </row>
    <row r="47" spans="1:17" ht="12.75" x14ac:dyDescent="0.2">
      <c r="A47"/>
      <c r="B47"/>
      <c r="C47"/>
      <c r="D47"/>
      <c r="E47"/>
      <c r="F47" s="5" t="s">
        <v>30</v>
      </c>
      <c r="G47" s="381">
        <v>47779217</v>
      </c>
      <c r="H47" s="381">
        <v>38792789.970000006</v>
      </c>
      <c r="I47" s="381">
        <v>8986427.0299999993</v>
      </c>
      <c r="J47" s="381">
        <v>37892439.600000009</v>
      </c>
      <c r="K47" s="381">
        <v>900350.37000000058</v>
      </c>
      <c r="L47" s="381">
        <v>28144405.320000004</v>
      </c>
    </row>
    <row r="48" spans="1:17" ht="12.75" x14ac:dyDescent="0.2">
      <c r="A48"/>
      <c r="B48"/>
      <c r="C48"/>
      <c r="D48"/>
      <c r="E48"/>
      <c r="F48"/>
      <c r="G48"/>
      <c r="H48"/>
      <c r="I48"/>
      <c r="J48"/>
      <c r="K48"/>
      <c r="L48"/>
    </row>
    <row r="49" spans="1:17" ht="12.75" x14ac:dyDescent="0.2">
      <c r="A49">
        <v>1</v>
      </c>
      <c r="B49" s="20" t="s">
        <v>2268</v>
      </c>
      <c r="C49" s="60">
        <f>+A44/1000000</f>
        <v>47.779217000000003</v>
      </c>
      <c r="D49"/>
      <c r="E49"/>
      <c r="F49"/>
      <c r="G49"/>
      <c r="H49"/>
      <c r="I49"/>
      <c r="J49"/>
      <c r="K49"/>
      <c r="L49"/>
    </row>
    <row r="50" spans="1:17" ht="12.75" x14ac:dyDescent="0.2">
      <c r="A50"/>
      <c r="B50"/>
      <c r="C50"/>
      <c r="D50"/>
      <c r="E50"/>
    </row>
    <row r="51" spans="1:17" ht="15" x14ac:dyDescent="0.25">
      <c r="A51" s="61" t="s">
        <v>2269</v>
      </c>
      <c r="B51" s="62" t="s">
        <v>2270</v>
      </c>
      <c r="C51" s="62" t="s">
        <v>2271</v>
      </c>
      <c r="D51" s="62" t="s">
        <v>2272</v>
      </c>
      <c r="E51"/>
      <c r="F51" s="80" t="s">
        <v>2273</v>
      </c>
      <c r="G51" s="62" t="s">
        <v>2274</v>
      </c>
      <c r="H51" s="62" t="s">
        <v>2275</v>
      </c>
    </row>
    <row r="52" spans="1:17" ht="12.75" x14ac:dyDescent="0.2">
      <c r="A52" s="63">
        <v>1</v>
      </c>
      <c r="B52" s="64" t="s">
        <v>2276</v>
      </c>
      <c r="C52" s="65">
        <f>+B44/1000000</f>
        <v>38.79278996999998</v>
      </c>
      <c r="D52" s="65">
        <f>+C49-C52</f>
        <v>8.9864270300000229</v>
      </c>
      <c r="E52"/>
      <c r="F52" s="81" t="s">
        <v>2219</v>
      </c>
      <c r="G52" s="69">
        <f>+I42/1000000</f>
        <v>4.9524148499999985</v>
      </c>
      <c r="H52" s="69">
        <f>+K42/1000000</f>
        <v>0.4124198200000006</v>
      </c>
    </row>
    <row r="53" spans="1:17" ht="12.75" x14ac:dyDescent="0.2">
      <c r="A53" s="63">
        <v>2</v>
      </c>
      <c r="B53" s="64" t="s">
        <v>2235</v>
      </c>
      <c r="C53" s="65">
        <f>+C44/1000000</f>
        <v>37.892439599999982</v>
      </c>
      <c r="D53" s="68">
        <f>+C52-C53</f>
        <v>0.90035036999999818</v>
      </c>
      <c r="E53"/>
      <c r="F53" s="81" t="s">
        <v>2220</v>
      </c>
      <c r="G53" s="69">
        <f>+I43/1000000</f>
        <v>1.7523922500000004</v>
      </c>
      <c r="H53" s="69">
        <f>+K43/1000000</f>
        <v>0.24792984999999998</v>
      </c>
    </row>
    <row r="54" spans="1:17" ht="12.75" x14ac:dyDescent="0.2">
      <c r="A54" s="63">
        <v>3</v>
      </c>
      <c r="B54" s="64" t="s">
        <v>2277</v>
      </c>
      <c r="C54" s="65">
        <f>+D44/1000000</f>
        <v>28.144405320000011</v>
      </c>
      <c r="D54" s="65">
        <f>+C53-C54</f>
        <v>9.7480342799999704</v>
      </c>
      <c r="E54"/>
      <c r="F54" s="82" t="s">
        <v>2278</v>
      </c>
      <c r="G54" s="69">
        <f>(I44+I45)/1000000</f>
        <v>2.4355999999999767E-4</v>
      </c>
      <c r="H54" s="69">
        <f>(K44+K45)/1000000</f>
        <v>6.9999999999981807E-7</v>
      </c>
    </row>
    <row r="55" spans="1:17" ht="12.75" x14ac:dyDescent="0.2">
      <c r="A55"/>
      <c r="B55"/>
      <c r="C55"/>
      <c r="D55"/>
      <c r="E55"/>
      <c r="F55" s="81" t="s">
        <v>2218</v>
      </c>
      <c r="G55" s="69">
        <f>+I46/1000000</f>
        <v>2.2813763699999998</v>
      </c>
      <c r="H55" s="69">
        <f>+K46/1000000</f>
        <v>0.24</v>
      </c>
    </row>
    <row r="56" spans="1:17" ht="12.75" x14ac:dyDescent="0.2">
      <c r="A56"/>
      <c r="B56"/>
      <c r="C56"/>
      <c r="D56"/>
      <c r="E56"/>
    </row>
    <row r="57" spans="1:17" ht="12.75" x14ac:dyDescent="0.2">
      <c r="A57"/>
      <c r="B57"/>
      <c r="C57"/>
      <c r="D57"/>
      <c r="E57"/>
    </row>
    <row r="58" spans="1:17" s="182" customFormat="1" ht="31.5" x14ac:dyDescent="0.6">
      <c r="A58" s="184" t="s">
        <v>2279</v>
      </c>
      <c r="B58" s="180"/>
      <c r="C58" s="180"/>
      <c r="D58" s="180"/>
      <c r="E58" s="180"/>
      <c r="F58" s="180"/>
      <c r="G58" s="180"/>
      <c r="H58" s="180"/>
      <c r="I58" s="180"/>
      <c r="J58" s="181"/>
      <c r="K58" s="181"/>
      <c r="L58" s="183"/>
      <c r="Q58" s="295"/>
    </row>
    <row r="59" spans="1:17" ht="12.75" x14ac:dyDescent="0.2">
      <c r="A59"/>
      <c r="B59"/>
      <c r="C59"/>
      <c r="D59"/>
      <c r="E59"/>
    </row>
    <row r="60" spans="1:17" ht="12.75" hidden="1" x14ac:dyDescent="0.2">
      <c r="A60"/>
      <c r="B60"/>
      <c r="C60"/>
      <c r="D60"/>
      <c r="E60"/>
    </row>
    <row r="61" spans="1:17" ht="12.75" hidden="1" x14ac:dyDescent="0.2">
      <c r="A61"/>
      <c r="B61"/>
      <c r="C61"/>
      <c r="D61"/>
      <c r="E61"/>
    </row>
    <row r="62" spans="1:17" ht="12.75" hidden="1" x14ac:dyDescent="0.2">
      <c r="A62"/>
      <c r="B62"/>
      <c r="C62"/>
      <c r="D62"/>
    </row>
    <row r="65" spans="1:7" ht="12.75" x14ac:dyDescent="0.2">
      <c r="A65" s="365" t="s">
        <v>0</v>
      </c>
      <c r="B65" s="364" t="s">
        <v>1</v>
      </c>
    </row>
    <row r="66" spans="1:7" ht="12.75" x14ac:dyDescent="0.2">
      <c r="A66" s="171" t="s">
        <v>1837</v>
      </c>
      <c r="B66" s="364" t="s">
        <v>1</v>
      </c>
    </row>
    <row r="68" spans="1:7" ht="12.75" x14ac:dyDescent="0.2">
      <c r="A68" s="171" t="s">
        <v>4</v>
      </c>
      <c r="B68" s="364" t="s">
        <v>2280</v>
      </c>
      <c r="C68" s="382" t="s">
        <v>2281</v>
      </c>
      <c r="D68"/>
      <c r="E68"/>
      <c r="F68"/>
      <c r="G68"/>
    </row>
    <row r="69" spans="1:7" ht="12.75" x14ac:dyDescent="0.2">
      <c r="A69" s="193" t="s">
        <v>9</v>
      </c>
      <c r="B69" s="385">
        <v>193047.15000000002</v>
      </c>
      <c r="C69" s="386">
        <v>0</v>
      </c>
      <c r="D69"/>
      <c r="E69"/>
      <c r="F69"/>
      <c r="G69"/>
    </row>
    <row r="70" spans="1:7" ht="12.75" x14ac:dyDescent="0.2">
      <c r="A70" s="193" t="s">
        <v>1522</v>
      </c>
      <c r="B70" s="385">
        <v>605891.06000000006</v>
      </c>
      <c r="C70" s="386">
        <v>0</v>
      </c>
      <c r="D70"/>
      <c r="E70"/>
      <c r="F70"/>
      <c r="G70"/>
    </row>
    <row r="71" spans="1:7" ht="12.75" x14ac:dyDescent="0.2">
      <c r="A71" s="193" t="s">
        <v>1531</v>
      </c>
      <c r="B71" s="385">
        <v>434773.08000000007</v>
      </c>
      <c r="C71" s="386">
        <v>0</v>
      </c>
      <c r="D71"/>
      <c r="E71"/>
      <c r="F71"/>
      <c r="G71"/>
    </row>
    <row r="72" spans="1:7" ht="12.75" x14ac:dyDescent="0.2">
      <c r="A72" s="193" t="s">
        <v>12</v>
      </c>
      <c r="B72" s="385">
        <v>26581</v>
      </c>
      <c r="C72" s="386">
        <v>0</v>
      </c>
      <c r="D72"/>
      <c r="E72"/>
      <c r="F72"/>
      <c r="G72"/>
    </row>
    <row r="73" spans="1:7" ht="12.75" x14ac:dyDescent="0.2">
      <c r="A73" s="193" t="s">
        <v>13</v>
      </c>
      <c r="B73" s="385">
        <v>164069.57</v>
      </c>
      <c r="C73" s="386">
        <v>0</v>
      </c>
      <c r="D73"/>
      <c r="E73"/>
      <c r="F73"/>
      <c r="G73"/>
    </row>
    <row r="74" spans="1:7" ht="12.75" x14ac:dyDescent="0.2">
      <c r="A74" s="193" t="s">
        <v>14</v>
      </c>
      <c r="B74" s="385">
        <v>40495.94</v>
      </c>
      <c r="C74" s="386">
        <v>0</v>
      </c>
      <c r="D74"/>
      <c r="E74"/>
      <c r="F74"/>
      <c r="G74"/>
    </row>
    <row r="75" spans="1:7" ht="12.75" x14ac:dyDescent="0.2">
      <c r="A75" s="193" t="s">
        <v>15</v>
      </c>
      <c r="B75" s="385">
        <v>48238.97</v>
      </c>
      <c r="C75" s="386">
        <v>0</v>
      </c>
      <c r="D75"/>
      <c r="E75"/>
      <c r="F75"/>
      <c r="G75"/>
    </row>
    <row r="76" spans="1:7" ht="12.75" x14ac:dyDescent="0.2">
      <c r="A76" s="193" t="s">
        <v>16</v>
      </c>
      <c r="B76" s="385">
        <v>125270.46999999999</v>
      </c>
      <c r="C76" s="386">
        <v>0</v>
      </c>
      <c r="D76"/>
    </row>
    <row r="77" spans="1:7" ht="12.75" x14ac:dyDescent="0.2">
      <c r="A77" s="193" t="s">
        <v>17</v>
      </c>
      <c r="B77" s="385">
        <v>287815.05000000005</v>
      </c>
      <c r="C77" s="386">
        <v>0</v>
      </c>
      <c r="D77"/>
    </row>
    <row r="78" spans="1:7" ht="12.75" x14ac:dyDescent="0.2">
      <c r="A78" s="193" t="s">
        <v>18</v>
      </c>
      <c r="B78" s="385">
        <v>677131.99</v>
      </c>
      <c r="C78" s="386">
        <v>0</v>
      </c>
      <c r="D78"/>
    </row>
    <row r="79" spans="1:7" ht="12.75" x14ac:dyDescent="0.2">
      <c r="A79" s="193" t="s">
        <v>19</v>
      </c>
      <c r="B79" s="385">
        <v>61624.210000000006</v>
      </c>
      <c r="C79" s="386">
        <v>0</v>
      </c>
      <c r="D79"/>
    </row>
    <row r="80" spans="1:7" ht="12.75" x14ac:dyDescent="0.2">
      <c r="A80" s="193" t="s">
        <v>20</v>
      </c>
      <c r="B80" s="385">
        <v>65427.630000000005</v>
      </c>
      <c r="C80" s="386">
        <v>0</v>
      </c>
      <c r="D80"/>
    </row>
    <row r="81" spans="1:17" ht="12.75" x14ac:dyDescent="0.2">
      <c r="A81" s="193" t="s">
        <v>21</v>
      </c>
      <c r="B81" s="385">
        <v>0</v>
      </c>
      <c r="C81" s="386">
        <v>0</v>
      </c>
      <c r="D81"/>
    </row>
    <row r="82" spans="1:17" ht="12.75" x14ac:dyDescent="0.2">
      <c r="A82" s="193" t="s">
        <v>22</v>
      </c>
      <c r="B82" s="385">
        <v>5681.6500000000005</v>
      </c>
      <c r="C82" s="386">
        <v>0</v>
      </c>
      <c r="D82"/>
    </row>
    <row r="83" spans="1:17" ht="12.75" x14ac:dyDescent="0.2">
      <c r="A83" s="193" t="s">
        <v>1571</v>
      </c>
      <c r="B83" s="385">
        <v>103010.83000000002</v>
      </c>
      <c r="C83" s="386">
        <v>0</v>
      </c>
      <c r="D83"/>
    </row>
    <row r="84" spans="1:17" ht="12.75" x14ac:dyDescent="0.2">
      <c r="A84" s="193" t="s">
        <v>1577</v>
      </c>
      <c r="B84" s="385">
        <v>154043.02000000002</v>
      </c>
      <c r="C84" s="386">
        <v>0</v>
      </c>
      <c r="D84"/>
    </row>
    <row r="85" spans="1:17" ht="12.75" x14ac:dyDescent="0.2">
      <c r="A85" s="5" t="s">
        <v>30</v>
      </c>
      <c r="B85" s="381">
        <v>2993101.62</v>
      </c>
      <c r="C85" s="382">
        <v>0</v>
      </c>
      <c r="D85"/>
    </row>
    <row r="86" spans="1:17" ht="12.75" x14ac:dyDescent="0.2">
      <c r="A86"/>
      <c r="B86"/>
      <c r="C86"/>
      <c r="D86"/>
    </row>
    <row r="91" spans="1:17" s="182" customFormat="1" ht="31.5" x14ac:dyDescent="0.6">
      <c r="A91" s="184" t="s">
        <v>2282</v>
      </c>
      <c r="B91" s="180"/>
      <c r="C91" s="180"/>
      <c r="D91" s="180"/>
      <c r="E91" s="180"/>
      <c r="F91" s="180"/>
      <c r="G91" s="180"/>
      <c r="H91" s="180"/>
      <c r="I91" s="180"/>
      <c r="J91" s="181"/>
      <c r="K91" s="181"/>
      <c r="L91" s="183"/>
      <c r="Q91" s="295"/>
    </row>
    <row r="93" spans="1:17" ht="25.5" x14ac:dyDescent="0.2">
      <c r="A93" s="288" t="s">
        <v>4</v>
      </c>
      <c r="B93" s="289" t="s">
        <v>6</v>
      </c>
      <c r="C93" s="290" t="s">
        <v>2214</v>
      </c>
      <c r="D93" s="290" t="s">
        <v>7</v>
      </c>
      <c r="E93" s="287" t="s">
        <v>8</v>
      </c>
      <c r="F93" s="288" t="s">
        <v>2283</v>
      </c>
      <c r="G93" s="288" t="s">
        <v>2284</v>
      </c>
      <c r="H93" s="287" t="s">
        <v>2285</v>
      </c>
    </row>
    <row r="96" spans="1:17" ht="12.75" x14ac:dyDescent="0.2">
      <c r="A96" s="171" t="s">
        <v>3</v>
      </c>
      <c r="B96" s="364" t="s">
        <v>1</v>
      </c>
    </row>
    <row r="97" spans="1:17" ht="12.75" x14ac:dyDescent="0.2">
      <c r="A97" s="171" t="s">
        <v>1837</v>
      </c>
      <c r="B97" s="364" t="s">
        <v>1</v>
      </c>
    </row>
    <row r="99" spans="1:17" s="293" customFormat="1" ht="25.5" x14ac:dyDescent="0.2">
      <c r="A99" s="291" t="s">
        <v>4</v>
      </c>
      <c r="B99" s="168" t="s">
        <v>6</v>
      </c>
      <c r="C99" s="13" t="s">
        <v>2214</v>
      </c>
      <c r="D99" s="13" t="s">
        <v>7</v>
      </c>
      <c r="E99" s="292" t="s">
        <v>8</v>
      </c>
      <c r="F99" s="364" t="s">
        <v>2215</v>
      </c>
      <c r="G99" s="364" t="s">
        <v>2216</v>
      </c>
      <c r="H99" s="382" t="s">
        <v>2217</v>
      </c>
      <c r="I99"/>
      <c r="Q99" s="297"/>
    </row>
    <row r="100" spans="1:17" ht="12.75" x14ac:dyDescent="0.2">
      <c r="A100" s="246" t="s">
        <v>2219</v>
      </c>
      <c r="B100" s="383">
        <v>32840589</v>
      </c>
      <c r="C100" s="383">
        <v>27888174.150000002</v>
      </c>
      <c r="D100" s="383">
        <v>20998739.120000005</v>
      </c>
      <c r="E100" s="384">
        <v>0.6394142053907742</v>
      </c>
      <c r="F100" s="383">
        <v>2275600.33</v>
      </c>
      <c r="G100" s="383">
        <v>2090713.58</v>
      </c>
      <c r="H100" s="384">
        <v>0.91875253858835515</v>
      </c>
      <c r="I100"/>
    </row>
    <row r="101" spans="1:17" ht="12.75" x14ac:dyDescent="0.2">
      <c r="A101" s="246" t="s">
        <v>117</v>
      </c>
      <c r="B101" s="383">
        <v>30399548</v>
      </c>
      <c r="C101" s="383">
        <v>25810106.630000003</v>
      </c>
      <c r="D101" s="383">
        <v>19785432.380000006</v>
      </c>
      <c r="E101" s="384">
        <v>0.65084626850372929</v>
      </c>
      <c r="F101" s="383">
        <v>2111340.8200000003</v>
      </c>
      <c r="G101" s="383">
        <v>1940861.9500000002</v>
      </c>
      <c r="H101" s="384">
        <v>0.91925563680429379</v>
      </c>
      <c r="I101"/>
    </row>
    <row r="102" spans="1:17" ht="12.75" x14ac:dyDescent="0.2">
      <c r="A102" s="246" t="s">
        <v>73</v>
      </c>
      <c r="B102" s="383">
        <v>2441041</v>
      </c>
      <c r="C102" s="383">
        <v>2078067.5199999998</v>
      </c>
      <c r="D102" s="383">
        <v>1213306.74</v>
      </c>
      <c r="E102" s="384">
        <v>0.49704480178743415</v>
      </c>
      <c r="F102" s="383">
        <v>164259.51</v>
      </c>
      <c r="G102" s="383">
        <v>149851.63</v>
      </c>
      <c r="H102" s="384">
        <v>0.91228587008447792</v>
      </c>
      <c r="I102"/>
    </row>
    <row r="103" spans="1:17" ht="12.75" x14ac:dyDescent="0.2">
      <c r="A103" s="246" t="s">
        <v>2220</v>
      </c>
      <c r="B103" s="383">
        <v>8229667</v>
      </c>
      <c r="C103" s="383">
        <v>6477274.75</v>
      </c>
      <c r="D103" s="383">
        <v>4692215.7100000009</v>
      </c>
      <c r="E103" s="384">
        <v>0.57015863582329651</v>
      </c>
      <c r="F103" s="383">
        <v>597133.51</v>
      </c>
      <c r="G103" s="383">
        <v>106860.17</v>
      </c>
      <c r="H103" s="384">
        <v>0.17895523900509283</v>
      </c>
      <c r="I103"/>
    </row>
    <row r="104" spans="1:17" ht="12.75" x14ac:dyDescent="0.2">
      <c r="A104" s="246" t="s">
        <v>396</v>
      </c>
      <c r="B104" s="383">
        <v>6630</v>
      </c>
      <c r="C104" s="383">
        <v>6629.9</v>
      </c>
      <c r="D104" s="383">
        <v>6629.9</v>
      </c>
      <c r="E104" s="384">
        <v>0.99998491704374048</v>
      </c>
      <c r="F104" s="383">
        <v>0</v>
      </c>
      <c r="G104" s="383">
        <v>0</v>
      </c>
      <c r="H104" s="384">
        <v>0</v>
      </c>
      <c r="I104"/>
    </row>
    <row r="105" spans="1:17" ht="12.75" x14ac:dyDescent="0.2">
      <c r="A105" s="246" t="s">
        <v>418</v>
      </c>
      <c r="B105" s="383">
        <v>2625</v>
      </c>
      <c r="C105" s="383">
        <v>1700</v>
      </c>
      <c r="D105" s="383">
        <v>386.68999999999994</v>
      </c>
      <c r="E105" s="384">
        <v>0.14731047619047616</v>
      </c>
      <c r="F105" s="383">
        <v>150</v>
      </c>
      <c r="G105" s="383">
        <v>0</v>
      </c>
      <c r="H105" s="384">
        <v>0</v>
      </c>
      <c r="I105"/>
    </row>
    <row r="106" spans="1:17" ht="12.75" x14ac:dyDescent="0.2">
      <c r="A106" s="246" t="s">
        <v>435</v>
      </c>
      <c r="B106" s="383">
        <v>4353</v>
      </c>
      <c r="C106" s="383">
        <v>4352.88</v>
      </c>
      <c r="D106" s="383">
        <v>2329</v>
      </c>
      <c r="E106" s="384">
        <v>0.53503331036067081</v>
      </c>
      <c r="F106" s="383">
        <v>0</v>
      </c>
      <c r="G106" s="383">
        <v>0</v>
      </c>
      <c r="H106" s="384">
        <v>0</v>
      </c>
      <c r="I106"/>
    </row>
    <row r="107" spans="1:17" ht="12.75" x14ac:dyDescent="0.2">
      <c r="A107" s="246" t="s">
        <v>446</v>
      </c>
      <c r="B107" s="383">
        <v>15000</v>
      </c>
      <c r="C107" s="383">
        <v>12585.6</v>
      </c>
      <c r="D107" s="383">
        <v>12585.6</v>
      </c>
      <c r="E107" s="384">
        <v>0.83904000000000001</v>
      </c>
      <c r="F107" s="383">
        <v>0</v>
      </c>
      <c r="G107" s="383">
        <v>0</v>
      </c>
      <c r="H107" s="384">
        <v>0</v>
      </c>
      <c r="I107"/>
    </row>
    <row r="108" spans="1:17" ht="12.75" x14ac:dyDescent="0.2">
      <c r="A108" s="246" t="s">
        <v>461</v>
      </c>
      <c r="B108" s="383">
        <v>162734</v>
      </c>
      <c r="C108" s="383">
        <v>126907.82</v>
      </c>
      <c r="D108" s="383">
        <v>95770.01999999999</v>
      </c>
      <c r="E108" s="384">
        <v>0.58850651984219637</v>
      </c>
      <c r="F108" s="383">
        <v>32980</v>
      </c>
      <c r="G108" s="383">
        <v>32.200000000000003</v>
      </c>
      <c r="H108" s="384">
        <v>9.7634930260764104E-4</v>
      </c>
      <c r="I108"/>
    </row>
    <row r="109" spans="1:17" ht="12.75" x14ac:dyDescent="0.2">
      <c r="A109" s="246" t="s">
        <v>478</v>
      </c>
      <c r="B109" s="383">
        <v>3300</v>
      </c>
      <c r="C109" s="383">
        <v>3299</v>
      </c>
      <c r="D109" s="383">
        <v>999</v>
      </c>
      <c r="E109" s="384">
        <v>0.30272727272727273</v>
      </c>
      <c r="F109" s="383">
        <v>100</v>
      </c>
      <c r="G109" s="383">
        <v>0</v>
      </c>
      <c r="H109" s="384">
        <v>0</v>
      </c>
      <c r="I109"/>
    </row>
    <row r="110" spans="1:17" ht="12.75" x14ac:dyDescent="0.2">
      <c r="A110" s="246" t="s">
        <v>491</v>
      </c>
      <c r="B110" s="383">
        <v>4745</v>
      </c>
      <c r="C110" s="383">
        <v>4745</v>
      </c>
      <c r="D110" s="383">
        <v>4745</v>
      </c>
      <c r="E110" s="384">
        <v>1</v>
      </c>
      <c r="F110" s="383">
        <v>0</v>
      </c>
      <c r="G110" s="383">
        <v>0</v>
      </c>
      <c r="H110" s="384">
        <v>0</v>
      </c>
      <c r="I110"/>
    </row>
    <row r="111" spans="1:17" ht="12.75" x14ac:dyDescent="0.2">
      <c r="A111" s="246" t="s">
        <v>496</v>
      </c>
      <c r="B111" s="383">
        <v>2360</v>
      </c>
      <c r="C111" s="383">
        <v>2132.5</v>
      </c>
      <c r="D111" s="383">
        <v>360</v>
      </c>
      <c r="E111" s="384">
        <v>0.15254237288135594</v>
      </c>
      <c r="F111" s="383">
        <v>1413.5</v>
      </c>
      <c r="G111" s="383">
        <v>0</v>
      </c>
      <c r="H111" s="384">
        <v>0</v>
      </c>
      <c r="I111"/>
    </row>
    <row r="112" spans="1:17" ht="12.75" x14ac:dyDescent="0.2">
      <c r="A112" s="246" t="s">
        <v>516</v>
      </c>
      <c r="B112" s="383">
        <v>18714</v>
      </c>
      <c r="C112" s="383">
        <v>9815.39</v>
      </c>
      <c r="D112" s="383">
        <v>8889.42</v>
      </c>
      <c r="E112" s="384">
        <v>0.47501442770118629</v>
      </c>
      <c r="F112" s="383">
        <v>1620</v>
      </c>
      <c r="G112" s="383">
        <v>114.1</v>
      </c>
      <c r="H112" s="384">
        <v>7.0432098765432091E-2</v>
      </c>
      <c r="I112"/>
    </row>
    <row r="113" spans="1:9" ht="12.75" x14ac:dyDescent="0.2">
      <c r="A113" s="246" t="s">
        <v>531</v>
      </c>
      <c r="B113" s="383">
        <v>150546</v>
      </c>
      <c r="C113" s="383">
        <v>55071.199999999997</v>
      </c>
      <c r="D113" s="383">
        <v>49115.490000000005</v>
      </c>
      <c r="E113" s="384">
        <v>0.32624905344545857</v>
      </c>
      <c r="F113" s="383">
        <v>1200</v>
      </c>
      <c r="G113" s="383">
        <v>6836.9500000000007</v>
      </c>
      <c r="H113" s="384">
        <v>5.6974583333333335</v>
      </c>
      <c r="I113"/>
    </row>
    <row r="114" spans="1:9" ht="12.75" x14ac:dyDescent="0.2">
      <c r="A114" s="246" t="s">
        <v>556</v>
      </c>
      <c r="B114" s="383">
        <v>1801535</v>
      </c>
      <c r="C114" s="383">
        <v>1575938.29</v>
      </c>
      <c r="D114" s="383">
        <v>1013523.38</v>
      </c>
      <c r="E114" s="384">
        <v>0.5625887812337812</v>
      </c>
      <c r="F114" s="383">
        <v>216343.4</v>
      </c>
      <c r="G114" s="383">
        <v>22123.93</v>
      </c>
      <c r="H114" s="384">
        <v>0.10226302258354079</v>
      </c>
      <c r="I114"/>
    </row>
    <row r="115" spans="1:9" ht="12.75" x14ac:dyDescent="0.2">
      <c r="A115" s="246" t="s">
        <v>583</v>
      </c>
      <c r="B115" s="383">
        <v>657983</v>
      </c>
      <c r="C115" s="383">
        <v>657979.96</v>
      </c>
      <c r="D115" s="383">
        <v>508476.79</v>
      </c>
      <c r="E115" s="384">
        <v>0.77278104449507046</v>
      </c>
      <c r="F115" s="383">
        <v>56517.54</v>
      </c>
      <c r="G115" s="383">
        <v>22746.58</v>
      </c>
      <c r="H115" s="384">
        <v>0.40246939268765064</v>
      </c>
      <c r="I115"/>
    </row>
    <row r="116" spans="1:9" ht="12.75" x14ac:dyDescent="0.2">
      <c r="A116" s="246" t="s">
        <v>590</v>
      </c>
      <c r="B116" s="383">
        <v>359239</v>
      </c>
      <c r="C116" s="383">
        <v>317753.27</v>
      </c>
      <c r="D116" s="383">
        <v>274607.66000000003</v>
      </c>
      <c r="E116" s="384">
        <v>0.76441494381177999</v>
      </c>
      <c r="F116" s="383">
        <v>18120.38</v>
      </c>
      <c r="G116" s="383">
        <v>5023.47</v>
      </c>
      <c r="H116" s="384">
        <v>0.27722762988414151</v>
      </c>
      <c r="I116"/>
    </row>
    <row r="117" spans="1:9" ht="12.75" x14ac:dyDescent="0.2">
      <c r="A117" s="246" t="s">
        <v>615</v>
      </c>
      <c r="B117" s="383">
        <v>668393</v>
      </c>
      <c r="C117" s="383">
        <v>621880.79</v>
      </c>
      <c r="D117" s="383">
        <v>376196.57000000007</v>
      </c>
      <c r="E117" s="384">
        <v>0.56283738758484914</v>
      </c>
      <c r="F117" s="383">
        <v>51334.64</v>
      </c>
      <c r="G117" s="383">
        <v>7410.95</v>
      </c>
      <c r="H117" s="384">
        <v>0.14436548108645547</v>
      </c>
      <c r="I117"/>
    </row>
    <row r="118" spans="1:9" ht="12.75" x14ac:dyDescent="0.2">
      <c r="A118" s="246" t="s">
        <v>628</v>
      </c>
      <c r="B118" s="383">
        <v>98305</v>
      </c>
      <c r="C118" s="383">
        <v>97697.11</v>
      </c>
      <c r="D118" s="383">
        <v>71748.829999999987</v>
      </c>
      <c r="E118" s="384">
        <v>0.72985941712018709</v>
      </c>
      <c r="F118" s="383">
        <v>6150.28</v>
      </c>
      <c r="G118" s="383">
        <v>4546.1000000000004</v>
      </c>
      <c r="H118" s="384">
        <v>0.73916959878249455</v>
      </c>
      <c r="I118"/>
    </row>
    <row r="119" spans="1:9" ht="12.75" x14ac:dyDescent="0.2">
      <c r="A119" s="246" t="s">
        <v>653</v>
      </c>
      <c r="B119" s="383">
        <v>1736197</v>
      </c>
      <c r="C119" s="383">
        <v>954306.0399999998</v>
      </c>
      <c r="D119" s="383">
        <v>637092.35999999987</v>
      </c>
      <c r="E119" s="384">
        <v>0.36694704575575232</v>
      </c>
      <c r="F119" s="383">
        <v>59023.770000000004</v>
      </c>
      <c r="G119" s="383">
        <v>9225.89</v>
      </c>
      <c r="H119" s="384">
        <v>0.15630804335270349</v>
      </c>
      <c r="I119"/>
    </row>
    <row r="120" spans="1:9" ht="12.75" x14ac:dyDescent="0.2">
      <c r="A120" s="246" t="s">
        <v>776</v>
      </c>
      <c r="B120" s="383">
        <v>2537008</v>
      </c>
      <c r="C120" s="383">
        <v>2024480</v>
      </c>
      <c r="D120" s="383">
        <v>1628760</v>
      </c>
      <c r="E120" s="384">
        <v>0.6420003405586423</v>
      </c>
      <c r="F120" s="383">
        <v>152180</v>
      </c>
      <c r="G120" s="383">
        <v>28800</v>
      </c>
      <c r="H120" s="384">
        <v>0.18924957287422789</v>
      </c>
      <c r="I120"/>
    </row>
    <row r="121" spans="1:9" ht="12.75" x14ac:dyDescent="0.2">
      <c r="A121" s="246" t="s">
        <v>2222</v>
      </c>
      <c r="B121" s="383">
        <v>89869</v>
      </c>
      <c r="C121" s="383">
        <v>89869</v>
      </c>
      <c r="D121" s="383">
        <v>89869</v>
      </c>
      <c r="E121" s="384">
        <v>1</v>
      </c>
      <c r="F121" s="383">
        <v>0</v>
      </c>
      <c r="G121" s="383">
        <v>0</v>
      </c>
      <c r="H121" s="384">
        <v>0</v>
      </c>
      <c r="I121"/>
    </row>
    <row r="122" spans="1:9" ht="12.75" x14ac:dyDescent="0.2">
      <c r="A122" s="246" t="s">
        <v>799</v>
      </c>
      <c r="B122" s="383">
        <v>89869</v>
      </c>
      <c r="C122" s="383">
        <v>89869</v>
      </c>
      <c r="D122" s="383">
        <v>89869</v>
      </c>
      <c r="E122" s="384">
        <v>1</v>
      </c>
      <c r="F122" s="383">
        <v>0</v>
      </c>
      <c r="G122" s="383">
        <v>0</v>
      </c>
      <c r="H122" s="384">
        <v>0</v>
      </c>
      <c r="I122"/>
    </row>
    <row r="123" spans="1:9" ht="12.75" x14ac:dyDescent="0.2">
      <c r="A123" s="246" t="s">
        <v>2221</v>
      </c>
      <c r="B123" s="383">
        <v>186598</v>
      </c>
      <c r="C123" s="383">
        <v>186354.44</v>
      </c>
      <c r="D123" s="383">
        <v>184740.04</v>
      </c>
      <c r="E123" s="384">
        <v>0.99004298009624969</v>
      </c>
      <c r="F123" s="383">
        <v>530</v>
      </c>
      <c r="G123" s="383">
        <v>315.89999999999998</v>
      </c>
      <c r="H123" s="384">
        <v>0.59603773584905662</v>
      </c>
      <c r="I123"/>
    </row>
    <row r="124" spans="1:9" ht="12.75" x14ac:dyDescent="0.2">
      <c r="A124" s="246" t="s">
        <v>904</v>
      </c>
      <c r="B124" s="381">
        <v>76355</v>
      </c>
      <c r="C124" s="381">
        <v>76112</v>
      </c>
      <c r="D124" s="381">
        <v>74497.600000000006</v>
      </c>
      <c r="E124" s="382">
        <v>0.97567415362451715</v>
      </c>
      <c r="F124" s="381">
        <v>530</v>
      </c>
      <c r="G124" s="381">
        <v>315.89999999999998</v>
      </c>
      <c r="H124" s="382">
        <v>0.59603773584905662</v>
      </c>
      <c r="I124"/>
    </row>
    <row r="125" spans="1:9" ht="12.75" x14ac:dyDescent="0.2">
      <c r="A125" s="246" t="s">
        <v>920</v>
      </c>
      <c r="B125" s="381">
        <v>110243</v>
      </c>
      <c r="C125" s="381">
        <v>110242.44</v>
      </c>
      <c r="D125" s="381">
        <v>110242.44</v>
      </c>
      <c r="E125" s="382">
        <v>0.99999492031240078</v>
      </c>
      <c r="F125" s="381">
        <v>0</v>
      </c>
      <c r="G125" s="381">
        <v>0</v>
      </c>
      <c r="H125" s="382">
        <v>0</v>
      </c>
      <c r="I125"/>
    </row>
    <row r="126" spans="1:9" ht="12.75" x14ac:dyDescent="0.2">
      <c r="A126" s="246" t="s">
        <v>2218</v>
      </c>
      <c r="B126" s="383">
        <v>6756517</v>
      </c>
      <c r="C126" s="383">
        <v>4475140.6300000008</v>
      </c>
      <c r="D126" s="383">
        <v>2301173.6799999997</v>
      </c>
      <c r="E126" s="384">
        <v>0.34058578998617184</v>
      </c>
      <c r="F126" s="383">
        <v>219618.96000000002</v>
      </c>
      <c r="G126" s="383">
        <v>144245.28999999998</v>
      </c>
      <c r="H126" s="384">
        <v>0.65679798319780758</v>
      </c>
      <c r="I126"/>
    </row>
    <row r="127" spans="1:9" ht="12.75" x14ac:dyDescent="0.2">
      <c r="A127" s="246" t="s">
        <v>1140</v>
      </c>
      <c r="B127" s="381">
        <v>462773</v>
      </c>
      <c r="C127" s="381">
        <v>358102.26</v>
      </c>
      <c r="D127" s="381">
        <v>118102.26</v>
      </c>
      <c r="E127" s="382">
        <v>0.25520559756079114</v>
      </c>
      <c r="F127" s="381">
        <v>18880</v>
      </c>
      <c r="G127" s="381">
        <v>0</v>
      </c>
      <c r="H127" s="382">
        <v>0</v>
      </c>
      <c r="I127"/>
    </row>
    <row r="128" spans="1:9" ht="12.75" x14ac:dyDescent="0.2">
      <c r="A128" s="5" t="s">
        <v>1209</v>
      </c>
      <c r="B128" s="381">
        <v>37867</v>
      </c>
      <c r="C128" s="381">
        <v>37866.5</v>
      </c>
      <c r="D128" s="381">
        <v>37866.5</v>
      </c>
      <c r="E128" s="382">
        <v>0.99998679589088124</v>
      </c>
      <c r="F128" s="381">
        <v>0</v>
      </c>
      <c r="G128" s="381">
        <v>0</v>
      </c>
      <c r="H128" s="382">
        <v>0</v>
      </c>
      <c r="I128"/>
    </row>
    <row r="129" spans="1:9" ht="12.75" x14ac:dyDescent="0.2">
      <c r="A129" s="5" t="s">
        <v>1242</v>
      </c>
      <c r="B129" s="381">
        <v>4826252</v>
      </c>
      <c r="C129" s="381">
        <v>2761703.27</v>
      </c>
      <c r="D129" s="381">
        <v>1149130.1599999999</v>
      </c>
      <c r="E129" s="382">
        <v>0.23809990858330646</v>
      </c>
      <c r="F129" s="381">
        <v>107460.35</v>
      </c>
      <c r="G129" s="381">
        <v>92359.62</v>
      </c>
      <c r="H129" s="382">
        <v>0.85947626264012722</v>
      </c>
      <c r="I129"/>
    </row>
    <row r="130" spans="1:9" ht="12.75" x14ac:dyDescent="0.2">
      <c r="A130" s="5" t="s">
        <v>1275</v>
      </c>
      <c r="B130" s="381">
        <v>1429625</v>
      </c>
      <c r="C130" s="381">
        <v>1317468.6000000001</v>
      </c>
      <c r="D130" s="381">
        <v>996074.75999999989</v>
      </c>
      <c r="E130" s="382">
        <v>0.69673848736556787</v>
      </c>
      <c r="F130" s="381">
        <v>93278.61</v>
      </c>
      <c r="G130" s="381">
        <v>51885.67</v>
      </c>
      <c r="H130" s="382">
        <v>0.55624403065182892</v>
      </c>
      <c r="I130"/>
    </row>
    <row r="131" spans="1:9" ht="12.75" x14ac:dyDescent="0.2">
      <c r="A131" s="5" t="s">
        <v>30</v>
      </c>
      <c r="B131" s="381">
        <v>48103240</v>
      </c>
      <c r="C131" s="381">
        <v>39116812.969999999</v>
      </c>
      <c r="D131" s="381">
        <v>28266737.550000008</v>
      </c>
      <c r="E131" s="382">
        <v>0.58762647900640386</v>
      </c>
      <c r="F131" s="381">
        <v>3092882.8</v>
      </c>
      <c r="G131" s="381">
        <v>2342134.9400000009</v>
      </c>
      <c r="H131" s="382">
        <v>0.75726598498979669</v>
      </c>
      <c r="I131"/>
    </row>
    <row r="132" spans="1:9" ht="12.75" x14ac:dyDescent="0.2">
      <c r="A132"/>
      <c r="B132"/>
      <c r="C132"/>
      <c r="D132"/>
      <c r="E132"/>
      <c r="F132"/>
      <c r="G132"/>
      <c r="H132"/>
    </row>
    <row r="133" spans="1:9" ht="12.75" x14ac:dyDescent="0.2">
      <c r="A133"/>
      <c r="B133"/>
      <c r="C133"/>
      <c r="D133"/>
      <c r="E133"/>
      <c r="F133"/>
      <c r="G133"/>
      <c r="H133"/>
    </row>
    <row r="134" spans="1:9" ht="12.75" x14ac:dyDescent="0.2">
      <c r="A134" s="171" t="s">
        <v>1837</v>
      </c>
      <c r="B134" s="364" t="s">
        <v>1</v>
      </c>
      <c r="H134" s="257"/>
    </row>
    <row r="135" spans="1:9" ht="12.75" x14ac:dyDescent="0.2">
      <c r="A135" s="365" t="s">
        <v>32</v>
      </c>
      <c r="B135" s="364" t="s">
        <v>1</v>
      </c>
      <c r="H135" s="257"/>
    </row>
    <row r="136" spans="1:9" x14ac:dyDescent="0.2">
      <c r="H136" s="257"/>
    </row>
    <row r="137" spans="1:9" ht="25.5" x14ac:dyDescent="0.2">
      <c r="A137" s="171" t="s">
        <v>4</v>
      </c>
      <c r="B137" s="172" t="s">
        <v>6</v>
      </c>
      <c r="C137" s="173" t="s">
        <v>2214</v>
      </c>
      <c r="D137" s="173" t="s">
        <v>7</v>
      </c>
      <c r="E137" s="382" t="s">
        <v>8</v>
      </c>
      <c r="F137" s="364" t="s">
        <v>2215</v>
      </c>
      <c r="G137" s="364" t="s">
        <v>2216</v>
      </c>
      <c r="H137" s="382" t="s">
        <v>2217</v>
      </c>
    </row>
    <row r="138" spans="1:9" ht="12.75" x14ac:dyDescent="0.2">
      <c r="A138" s="246" t="s">
        <v>2218</v>
      </c>
      <c r="B138" s="366">
        <v>6423509</v>
      </c>
      <c r="C138" s="366">
        <v>4194301.63</v>
      </c>
      <c r="D138" s="366">
        <v>2260334.6799999997</v>
      </c>
      <c r="E138" s="367">
        <v>0.35188472219778943</v>
      </c>
      <c r="F138" s="366">
        <v>200738.96000000002</v>
      </c>
      <c r="G138" s="366">
        <v>144245.28999999998</v>
      </c>
      <c r="H138" s="367">
        <v>0.71857147212479311</v>
      </c>
    </row>
    <row r="139" spans="1:9" ht="12.75" x14ac:dyDescent="0.2">
      <c r="A139" s="5" t="s">
        <v>9</v>
      </c>
      <c r="B139" s="383">
        <v>6178842</v>
      </c>
      <c r="C139" s="383">
        <v>4018535.37</v>
      </c>
      <c r="D139" s="383">
        <v>2124568.42</v>
      </c>
      <c r="E139" s="384">
        <v>0.34384572707960487</v>
      </c>
      <c r="F139" s="383">
        <v>191138.96000000002</v>
      </c>
      <c r="G139" s="383">
        <v>134645.28999999998</v>
      </c>
      <c r="H139" s="384">
        <v>0.70443665697459046</v>
      </c>
    </row>
    <row r="140" spans="1:9" ht="12.75" x14ac:dyDescent="0.2">
      <c r="A140" s="5" t="s">
        <v>12</v>
      </c>
      <c r="B140" s="383">
        <v>244667</v>
      </c>
      <c r="C140" s="383">
        <v>175766.26</v>
      </c>
      <c r="D140" s="383">
        <v>135766.26</v>
      </c>
      <c r="E140" s="384">
        <v>0.55490221402968121</v>
      </c>
      <c r="F140" s="383">
        <v>9600</v>
      </c>
      <c r="G140" s="383">
        <v>9600</v>
      </c>
      <c r="H140" s="384">
        <v>1</v>
      </c>
    </row>
    <row r="141" spans="1:9" ht="12.75" x14ac:dyDescent="0.2">
      <c r="A141" s="5" t="s">
        <v>30</v>
      </c>
      <c r="B141" s="381">
        <v>6423509</v>
      </c>
      <c r="C141" s="381">
        <v>4194301.63</v>
      </c>
      <c r="D141" s="381">
        <v>2260334.6799999997</v>
      </c>
      <c r="E141" s="382">
        <v>0.35188472219778943</v>
      </c>
      <c r="F141" s="381">
        <v>200738.96000000002</v>
      </c>
      <c r="G141" s="381">
        <v>144245.28999999998</v>
      </c>
      <c r="H141" s="382">
        <v>0.71857147212479311</v>
      </c>
    </row>
    <row r="142" spans="1:9" ht="12.75" x14ac:dyDescent="0.2">
      <c r="A142"/>
      <c r="B142"/>
      <c r="C142"/>
      <c r="D142"/>
      <c r="E142"/>
      <c r="F142"/>
      <c r="G142"/>
      <c r="H142" s="258"/>
    </row>
    <row r="143" spans="1:9" ht="12.75" x14ac:dyDescent="0.2">
      <c r="A143"/>
      <c r="B143"/>
      <c r="C143"/>
      <c r="D143"/>
      <c r="E143"/>
      <c r="F143"/>
      <c r="G143"/>
      <c r="H143" s="257"/>
    </row>
    <row r="144" spans="1:9" ht="12.75" x14ac:dyDescent="0.2">
      <c r="A144" s="171" t="s">
        <v>1837</v>
      </c>
      <c r="B144" s="364" t="s">
        <v>1</v>
      </c>
      <c r="H144" s="257"/>
    </row>
    <row r="145" spans="1:17" ht="12.75" x14ac:dyDescent="0.2">
      <c r="A145" s="365" t="s">
        <v>32</v>
      </c>
      <c r="B145" s="364" t="s">
        <v>1</v>
      </c>
      <c r="H145" s="257"/>
    </row>
    <row r="146" spans="1:17" x14ac:dyDescent="0.2">
      <c r="H146" s="257"/>
    </row>
    <row r="147" spans="1:17" ht="25.5" x14ac:dyDescent="0.2">
      <c r="A147" s="171" t="s">
        <v>4</v>
      </c>
      <c r="B147" s="172" t="s">
        <v>6</v>
      </c>
      <c r="C147" s="173" t="s">
        <v>2214</v>
      </c>
      <c r="D147" s="173" t="s">
        <v>7</v>
      </c>
      <c r="E147" s="382" t="s">
        <v>8</v>
      </c>
      <c r="F147" s="364" t="s">
        <v>2215</v>
      </c>
      <c r="G147" s="364" t="s">
        <v>2216</v>
      </c>
      <c r="H147" s="382" t="s">
        <v>2217</v>
      </c>
    </row>
    <row r="148" spans="1:17" ht="12.75" x14ac:dyDescent="0.2">
      <c r="A148" s="246" t="s">
        <v>2218</v>
      </c>
      <c r="B148" s="383">
        <v>333008</v>
      </c>
      <c r="C148" s="383">
        <v>280839</v>
      </c>
      <c r="D148" s="383">
        <v>40839</v>
      </c>
      <c r="E148" s="384">
        <v>0.12263669341277086</v>
      </c>
      <c r="F148" s="383">
        <v>18880</v>
      </c>
      <c r="G148" s="383">
        <v>0</v>
      </c>
      <c r="H148" s="384">
        <v>0</v>
      </c>
    </row>
    <row r="149" spans="1:17" ht="12.75" x14ac:dyDescent="0.2">
      <c r="A149" s="5" t="s">
        <v>16</v>
      </c>
      <c r="B149" s="383">
        <v>0</v>
      </c>
      <c r="C149" s="383">
        <v>0</v>
      </c>
      <c r="D149" s="383">
        <v>0</v>
      </c>
      <c r="E149" s="384">
        <v>0</v>
      </c>
      <c r="F149" s="383">
        <v>0</v>
      </c>
      <c r="G149" s="383">
        <v>0</v>
      </c>
      <c r="H149" s="384">
        <v>0</v>
      </c>
    </row>
    <row r="150" spans="1:17" ht="12.75" x14ac:dyDescent="0.2">
      <c r="A150" s="5" t="s">
        <v>17</v>
      </c>
      <c r="B150" s="383">
        <v>317628</v>
      </c>
      <c r="C150" s="383">
        <v>276139</v>
      </c>
      <c r="D150" s="383">
        <v>36139</v>
      </c>
      <c r="E150" s="384">
        <v>0.11377775259108139</v>
      </c>
      <c r="F150" s="383">
        <v>13000</v>
      </c>
      <c r="G150" s="383">
        <v>0</v>
      </c>
      <c r="H150" s="384">
        <v>0</v>
      </c>
    </row>
    <row r="151" spans="1:17" ht="12.75" x14ac:dyDescent="0.2">
      <c r="A151" s="5" t="s">
        <v>18</v>
      </c>
      <c r="B151" s="383">
        <v>9500</v>
      </c>
      <c r="C151" s="383">
        <v>4700</v>
      </c>
      <c r="D151" s="383">
        <v>4700</v>
      </c>
      <c r="E151" s="384">
        <v>0.49473684210526314</v>
      </c>
      <c r="F151" s="383">
        <v>0</v>
      </c>
      <c r="G151" s="383">
        <v>0</v>
      </c>
      <c r="H151" s="384">
        <v>0</v>
      </c>
    </row>
    <row r="152" spans="1:17" ht="12.75" x14ac:dyDescent="0.2">
      <c r="A152" s="5" t="s">
        <v>19</v>
      </c>
      <c r="B152" s="383">
        <v>5880</v>
      </c>
      <c r="C152" s="383">
        <v>0</v>
      </c>
      <c r="D152" s="383">
        <v>0</v>
      </c>
      <c r="E152" s="384">
        <v>0</v>
      </c>
      <c r="F152" s="383">
        <v>5880</v>
      </c>
      <c r="G152" s="383">
        <v>0</v>
      </c>
      <c r="H152" s="384">
        <v>0</v>
      </c>
    </row>
    <row r="153" spans="1:17" ht="12.75" x14ac:dyDescent="0.2">
      <c r="A153" s="5" t="s">
        <v>30</v>
      </c>
      <c r="B153" s="381">
        <v>333008</v>
      </c>
      <c r="C153" s="381">
        <v>280839</v>
      </c>
      <c r="D153" s="381">
        <v>40839</v>
      </c>
      <c r="E153" s="382">
        <v>0.12263669341277086</v>
      </c>
      <c r="F153" s="381">
        <v>18880</v>
      </c>
      <c r="G153" s="381">
        <v>0</v>
      </c>
      <c r="H153" s="382">
        <v>0</v>
      </c>
    </row>
    <row r="154" spans="1:17" ht="12.75" x14ac:dyDescent="0.2">
      <c r="A154"/>
      <c r="B154"/>
      <c r="C154"/>
      <c r="D154"/>
      <c r="E154"/>
      <c r="F154"/>
      <c r="G154"/>
      <c r="H154" s="258"/>
    </row>
    <row r="155" spans="1:17" ht="12.75" x14ac:dyDescent="0.2">
      <c r="A155"/>
      <c r="B155"/>
      <c r="C155"/>
      <c r="D155"/>
      <c r="E155"/>
      <c r="F155"/>
      <c r="G155"/>
      <c r="H155" s="258"/>
    </row>
    <row r="156" spans="1:17" ht="12.75" x14ac:dyDescent="0.2">
      <c r="A156"/>
      <c r="B156"/>
      <c r="C156"/>
      <c r="D156"/>
      <c r="E156"/>
      <c r="F156"/>
      <c r="G156"/>
      <c r="H156" s="258"/>
    </row>
    <row r="157" spans="1:17" s="182" customFormat="1" ht="31.5" x14ac:dyDescent="0.6">
      <c r="A157" s="184" t="s">
        <v>2286</v>
      </c>
      <c r="B157" s="180"/>
      <c r="C157" s="180"/>
      <c r="D157" s="180"/>
      <c r="E157" s="180"/>
      <c r="F157" s="180"/>
      <c r="G157" s="180"/>
      <c r="H157" s="294"/>
      <c r="I157" s="180"/>
      <c r="J157" s="181"/>
      <c r="K157" s="181"/>
      <c r="L157" s="183"/>
      <c r="Q157" s="295"/>
    </row>
    <row r="158" spans="1:17" ht="12.75" x14ac:dyDescent="0.2">
      <c r="A158"/>
      <c r="B158"/>
      <c r="H158" s="257"/>
      <c r="J158"/>
      <c r="K158"/>
    </row>
    <row r="159" spans="1:17" ht="12.75" x14ac:dyDescent="0.2">
      <c r="A159" s="171" t="s">
        <v>1837</v>
      </c>
      <c r="B159" s="364" t="s">
        <v>1</v>
      </c>
      <c r="H159" s="257"/>
      <c r="J159" s="171" t="s">
        <v>1837</v>
      </c>
      <c r="K159" s="364" t="s">
        <v>1</v>
      </c>
    </row>
    <row r="160" spans="1:17" ht="12.75" x14ac:dyDescent="0.2">
      <c r="A160" s="365" t="s">
        <v>0</v>
      </c>
      <c r="B160" s="387" t="s">
        <v>1</v>
      </c>
      <c r="H160" s="257"/>
      <c r="J160" s="365" t="s">
        <v>1921</v>
      </c>
      <c r="K160" s="364" t="s">
        <v>1</v>
      </c>
    </row>
    <row r="161" spans="1:17" x14ac:dyDescent="0.2">
      <c r="H161" s="257"/>
    </row>
    <row r="162" spans="1:17" ht="25.5" x14ac:dyDescent="0.2">
      <c r="A162" s="365" t="s">
        <v>4</v>
      </c>
      <c r="B162" s="172" t="s">
        <v>6</v>
      </c>
      <c r="C162" s="173" t="s">
        <v>2214</v>
      </c>
      <c r="D162" s="173" t="s">
        <v>7</v>
      </c>
      <c r="E162" s="382" t="s">
        <v>8</v>
      </c>
      <c r="F162" s="364" t="s">
        <v>2215</v>
      </c>
      <c r="G162" s="364" t="s">
        <v>2216</v>
      </c>
      <c r="H162" s="382" t="s">
        <v>2217</v>
      </c>
      <c r="J162" s="365" t="s">
        <v>4</v>
      </c>
      <c r="K162" s="172" t="s">
        <v>6</v>
      </c>
      <c r="L162" s="173" t="s">
        <v>2214</v>
      </c>
      <c r="M162" s="173" t="s">
        <v>7</v>
      </c>
      <c r="N162" s="382" t="s">
        <v>8</v>
      </c>
      <c r="O162" s="364" t="s">
        <v>2215</v>
      </c>
      <c r="P162" s="364" t="s">
        <v>2216</v>
      </c>
      <c r="Q162" s="382" t="s">
        <v>2217</v>
      </c>
    </row>
    <row r="163" spans="1:17" ht="12.75" x14ac:dyDescent="0.2">
      <c r="A163" s="5" t="s">
        <v>9</v>
      </c>
      <c r="B163" s="381">
        <v>6178842</v>
      </c>
      <c r="C163" s="381">
        <v>4018535.37</v>
      </c>
      <c r="D163" s="381">
        <v>2124568.42</v>
      </c>
      <c r="E163" s="382">
        <v>0.34384572707960487</v>
      </c>
      <c r="F163" s="381">
        <v>191138.96000000002</v>
      </c>
      <c r="G163" s="381">
        <v>134645.28999999998</v>
      </c>
      <c r="H163" s="382">
        <v>0.70443665697459046</v>
      </c>
      <c r="J163" s="246" t="s">
        <v>2219</v>
      </c>
      <c r="K163" s="383">
        <v>32840589</v>
      </c>
      <c r="L163" s="383">
        <v>27888174.150000006</v>
      </c>
      <c r="M163" s="383">
        <v>20998739.120000005</v>
      </c>
      <c r="N163" s="384">
        <v>0.63941420539077432</v>
      </c>
      <c r="O163" s="383">
        <v>2275600.33</v>
      </c>
      <c r="P163" s="383">
        <v>2090713.5799999991</v>
      </c>
      <c r="Q163" s="384">
        <v>0.91875253858835526</v>
      </c>
    </row>
    <row r="164" spans="1:17" ht="12.75" x14ac:dyDescent="0.2">
      <c r="A164" s="5" t="s">
        <v>10</v>
      </c>
      <c r="B164" s="381">
        <v>8149030</v>
      </c>
      <c r="C164" s="381">
        <v>7244430.7599999998</v>
      </c>
      <c r="D164" s="381">
        <v>5637664.9000000004</v>
      </c>
      <c r="E164" s="382">
        <v>0.69182036389607116</v>
      </c>
      <c r="F164" s="381">
        <v>633068.44000000018</v>
      </c>
      <c r="G164" s="381">
        <v>564824.33000000007</v>
      </c>
      <c r="H164" s="382">
        <v>0.89220105491279889</v>
      </c>
      <c r="J164" s="246" t="s">
        <v>2220</v>
      </c>
      <c r="K164" s="383">
        <v>8229667</v>
      </c>
      <c r="L164" s="383">
        <v>6477274.7500000019</v>
      </c>
      <c r="M164" s="383">
        <v>4692215.7100000018</v>
      </c>
      <c r="N164" s="384">
        <v>0.57015863582329662</v>
      </c>
      <c r="O164" s="383">
        <v>597133.51000000013</v>
      </c>
      <c r="P164" s="383">
        <v>106860.17000000001</v>
      </c>
      <c r="Q164" s="384">
        <v>0.17895523900509283</v>
      </c>
    </row>
    <row r="165" spans="1:17" ht="12.75" x14ac:dyDescent="0.2">
      <c r="A165" s="5" t="s">
        <v>11</v>
      </c>
      <c r="B165" s="381">
        <v>7033865</v>
      </c>
      <c r="C165" s="381">
        <v>5894389.7700000005</v>
      </c>
      <c r="D165" s="381">
        <v>4414654.51</v>
      </c>
      <c r="E165" s="382">
        <v>0.62762855272314721</v>
      </c>
      <c r="F165" s="381">
        <v>430357.14000000007</v>
      </c>
      <c r="G165" s="381">
        <v>375230.62000000005</v>
      </c>
      <c r="H165" s="382">
        <v>0.8719051808923165</v>
      </c>
      <c r="J165" s="246" t="s">
        <v>2222</v>
      </c>
      <c r="K165" s="383">
        <v>89869</v>
      </c>
      <c r="L165" s="383">
        <v>89869</v>
      </c>
      <c r="M165" s="383">
        <v>89869</v>
      </c>
      <c r="N165" s="384">
        <v>1</v>
      </c>
      <c r="O165" s="383">
        <v>0</v>
      </c>
      <c r="P165" s="383">
        <v>0</v>
      </c>
      <c r="Q165" s="384">
        <v>0</v>
      </c>
    </row>
    <row r="166" spans="1:17" ht="12.75" x14ac:dyDescent="0.2">
      <c r="A166" s="5" t="s">
        <v>12</v>
      </c>
      <c r="B166" s="381">
        <v>244667</v>
      </c>
      <c r="C166" s="381">
        <v>175766.26</v>
      </c>
      <c r="D166" s="381">
        <v>135766.26</v>
      </c>
      <c r="E166" s="382">
        <v>0.55490221402968121</v>
      </c>
      <c r="F166" s="381">
        <v>9600</v>
      </c>
      <c r="G166" s="381">
        <v>9600</v>
      </c>
      <c r="H166" s="382">
        <v>1</v>
      </c>
      <c r="J166" s="246" t="s">
        <v>2221</v>
      </c>
      <c r="K166" s="383">
        <v>186598</v>
      </c>
      <c r="L166" s="383">
        <v>186354.44</v>
      </c>
      <c r="M166" s="383">
        <v>184740.04</v>
      </c>
      <c r="N166" s="384">
        <v>0.99004298009624969</v>
      </c>
      <c r="O166" s="383">
        <v>530</v>
      </c>
      <c r="P166" s="383">
        <v>315.89999999999998</v>
      </c>
      <c r="Q166" s="384">
        <v>0.59603773584905662</v>
      </c>
    </row>
    <row r="167" spans="1:17" ht="12.75" x14ac:dyDescent="0.2">
      <c r="A167" s="5" t="s">
        <v>13</v>
      </c>
      <c r="B167" s="381">
        <v>2455982</v>
      </c>
      <c r="C167" s="381">
        <v>2031648.39</v>
      </c>
      <c r="D167" s="381">
        <v>1544276.6300000001</v>
      </c>
      <c r="E167" s="382">
        <v>0.62878173781403945</v>
      </c>
      <c r="F167" s="381">
        <v>165628.35</v>
      </c>
      <c r="G167" s="381">
        <v>151625.39000000001</v>
      </c>
      <c r="H167" s="382">
        <v>0.91545553644650812</v>
      </c>
      <c r="J167" s="246" t="s">
        <v>2218</v>
      </c>
      <c r="K167" s="383">
        <v>6756517</v>
      </c>
      <c r="L167" s="383">
        <v>4475140.6300000008</v>
      </c>
      <c r="M167" s="383">
        <v>2301173.6800000002</v>
      </c>
      <c r="N167" s="384">
        <v>0.34058578998617189</v>
      </c>
      <c r="O167" s="383">
        <v>219618.96000000002</v>
      </c>
      <c r="P167" s="383">
        <v>144245.28999999998</v>
      </c>
      <c r="Q167" s="384">
        <v>0.65679798319780758</v>
      </c>
    </row>
    <row r="168" spans="1:17" ht="12.75" x14ac:dyDescent="0.2">
      <c r="A168" s="5" t="s">
        <v>14</v>
      </c>
      <c r="B168" s="381">
        <v>871313</v>
      </c>
      <c r="C168" s="381">
        <v>599226.32000000007</v>
      </c>
      <c r="D168" s="381">
        <v>320763.57000000007</v>
      </c>
      <c r="E168" s="382">
        <v>0.36813816619286072</v>
      </c>
      <c r="F168" s="381">
        <v>44465.74</v>
      </c>
      <c r="G168" s="381">
        <v>22484.87</v>
      </c>
      <c r="H168" s="382">
        <v>0.50566728452062193</v>
      </c>
      <c r="J168" s="5" t="s">
        <v>30</v>
      </c>
      <c r="K168" s="381">
        <v>48103240</v>
      </c>
      <c r="L168" s="381">
        <v>39116812.970000006</v>
      </c>
      <c r="M168" s="381">
        <v>28266737.550000004</v>
      </c>
      <c r="N168" s="382">
        <v>0.58762647900640386</v>
      </c>
      <c r="O168" s="381">
        <v>3092882.8000000003</v>
      </c>
      <c r="P168" s="381">
        <v>2342134.939999999</v>
      </c>
      <c r="Q168" s="382">
        <v>0.75726598498979703</v>
      </c>
    </row>
    <row r="169" spans="1:17" ht="12.75" x14ac:dyDescent="0.2">
      <c r="A169" s="5" t="s">
        <v>15</v>
      </c>
      <c r="B169" s="381">
        <v>1299208</v>
      </c>
      <c r="C169" s="381">
        <v>1193524.2</v>
      </c>
      <c r="D169" s="381">
        <v>681230.22</v>
      </c>
      <c r="E169" s="382">
        <v>0.52434269185534566</v>
      </c>
      <c r="F169" s="381">
        <v>69229.03</v>
      </c>
      <c r="G169" s="381">
        <v>52203.93</v>
      </c>
      <c r="H169" s="382">
        <v>0.75407571072424384</v>
      </c>
      <c r="J169"/>
      <c r="K169"/>
      <c r="L169"/>
      <c r="M169"/>
      <c r="N169"/>
      <c r="O169"/>
      <c r="P169"/>
      <c r="Q169" s="194"/>
    </row>
    <row r="170" spans="1:17" ht="12.75" x14ac:dyDescent="0.2">
      <c r="A170" s="5" t="s">
        <v>16</v>
      </c>
      <c r="B170" s="381">
        <v>1543777</v>
      </c>
      <c r="C170" s="381">
        <v>1355008.6199999999</v>
      </c>
      <c r="D170" s="381">
        <v>1054664.95</v>
      </c>
      <c r="E170" s="382">
        <v>0.68317182468711479</v>
      </c>
      <c r="F170" s="381">
        <v>109017.4</v>
      </c>
      <c r="G170" s="381">
        <v>89222.27</v>
      </c>
      <c r="H170" s="382">
        <v>0.81842228855210275</v>
      </c>
      <c r="J170"/>
      <c r="K170"/>
      <c r="L170"/>
      <c r="M170"/>
      <c r="N170"/>
      <c r="O170"/>
      <c r="P170"/>
      <c r="Q170" s="194"/>
    </row>
    <row r="171" spans="1:17" ht="12.75" x14ac:dyDescent="0.2">
      <c r="A171" s="5" t="s">
        <v>17</v>
      </c>
      <c r="B171" s="381">
        <v>5248466</v>
      </c>
      <c r="C171" s="381">
        <v>4189144.7600000012</v>
      </c>
      <c r="D171" s="381">
        <v>2662994.1700000004</v>
      </c>
      <c r="E171" s="382">
        <v>0.50738523789617773</v>
      </c>
      <c r="F171" s="381">
        <v>429492.65000000008</v>
      </c>
      <c r="G171" s="381">
        <v>165531.24000000002</v>
      </c>
      <c r="H171" s="382">
        <v>0.38541111239039827</v>
      </c>
      <c r="J171"/>
      <c r="K171"/>
      <c r="L171"/>
      <c r="M171"/>
      <c r="N171"/>
      <c r="O171"/>
      <c r="P171"/>
      <c r="Q171" s="194"/>
    </row>
    <row r="172" spans="1:17" ht="12.75" x14ac:dyDescent="0.2">
      <c r="A172" s="5" t="s">
        <v>18</v>
      </c>
      <c r="B172" s="381">
        <v>7267335</v>
      </c>
      <c r="C172" s="381">
        <v>6894756.0000000009</v>
      </c>
      <c r="D172" s="381">
        <v>5501927.3499999987</v>
      </c>
      <c r="E172" s="382">
        <v>0.75707633541043573</v>
      </c>
      <c r="F172" s="381">
        <v>477328.56000000006</v>
      </c>
      <c r="G172" s="381">
        <v>387631.24999999994</v>
      </c>
      <c r="H172" s="382">
        <v>0.81208476190907142</v>
      </c>
      <c r="J172"/>
      <c r="K172"/>
      <c r="L172"/>
      <c r="M172"/>
      <c r="N172"/>
      <c r="O172"/>
      <c r="P172"/>
      <c r="Q172" s="194"/>
    </row>
    <row r="173" spans="1:17" ht="12.75" x14ac:dyDescent="0.2">
      <c r="A173" s="5" t="s">
        <v>19</v>
      </c>
      <c r="B173" s="381">
        <v>1267007</v>
      </c>
      <c r="C173" s="381">
        <v>861370.45</v>
      </c>
      <c r="D173" s="381">
        <v>701366.67</v>
      </c>
      <c r="E173" s="382">
        <v>0.55356179563333119</v>
      </c>
      <c r="F173" s="381">
        <v>150551.70000000001</v>
      </c>
      <c r="G173" s="381">
        <v>71323.520000000004</v>
      </c>
      <c r="H173" s="382">
        <v>0.47374768933197031</v>
      </c>
      <c r="J173" s="171" t="s">
        <v>1837</v>
      </c>
      <c r="K173" s="364" t="s">
        <v>1</v>
      </c>
    </row>
    <row r="174" spans="1:17" ht="12.75" x14ac:dyDescent="0.2">
      <c r="A174" s="5" t="s">
        <v>20</v>
      </c>
      <c r="B174" s="381">
        <v>1285309</v>
      </c>
      <c r="C174" s="381">
        <v>1065293.31</v>
      </c>
      <c r="D174" s="381">
        <v>713187.45</v>
      </c>
      <c r="E174" s="382">
        <v>0.55487625932752349</v>
      </c>
      <c r="F174" s="381">
        <v>73628.899999999994</v>
      </c>
      <c r="G174" s="381">
        <v>73073.279999999999</v>
      </c>
      <c r="H174" s="382">
        <v>0.99245377833975523</v>
      </c>
      <c r="J174" s="365" t="s">
        <v>1921</v>
      </c>
      <c r="K174" s="364" t="s">
        <v>1</v>
      </c>
    </row>
    <row r="175" spans="1:17" ht="12.75" x14ac:dyDescent="0.2">
      <c r="A175" s="5" t="s">
        <v>21</v>
      </c>
      <c r="B175" s="381">
        <v>0</v>
      </c>
      <c r="C175" s="381">
        <v>0</v>
      </c>
      <c r="D175" s="381">
        <v>0</v>
      </c>
      <c r="E175" s="382">
        <v>0</v>
      </c>
      <c r="F175" s="381">
        <v>0</v>
      </c>
      <c r="G175" s="381">
        <v>0</v>
      </c>
      <c r="H175" s="382">
        <v>0</v>
      </c>
    </row>
    <row r="176" spans="1:17" ht="25.5" x14ac:dyDescent="0.2">
      <c r="A176" s="5" t="s">
        <v>22</v>
      </c>
      <c r="B176" s="381">
        <v>373097</v>
      </c>
      <c r="C176" s="381">
        <v>204954.32</v>
      </c>
      <c r="D176" s="381">
        <v>108196.14</v>
      </c>
      <c r="E176" s="382">
        <v>0.28999466626641329</v>
      </c>
      <c r="F176" s="381">
        <v>8916.68</v>
      </c>
      <c r="G176" s="381">
        <v>5334.71</v>
      </c>
      <c r="H176" s="382">
        <v>0.59828433901407252</v>
      </c>
      <c r="J176" s="365" t="s">
        <v>4</v>
      </c>
      <c r="K176" s="172" t="s">
        <v>6</v>
      </c>
      <c r="L176" s="173" t="s">
        <v>2214</v>
      </c>
      <c r="M176" s="173" t="s">
        <v>7</v>
      </c>
      <c r="N176" s="382" t="s">
        <v>8</v>
      </c>
      <c r="O176" s="364" t="s">
        <v>2215</v>
      </c>
      <c r="P176" s="364" t="s">
        <v>2216</v>
      </c>
      <c r="Q176" s="382" t="s">
        <v>2217</v>
      </c>
    </row>
    <row r="177" spans="1:17" ht="12.75" x14ac:dyDescent="0.2">
      <c r="A177" s="5" t="s">
        <v>23</v>
      </c>
      <c r="B177" s="381">
        <v>2052754</v>
      </c>
      <c r="C177" s="381">
        <v>987654.58</v>
      </c>
      <c r="D177" s="381">
        <v>974570.24</v>
      </c>
      <c r="E177" s="382">
        <v>0.47476231443222128</v>
      </c>
      <c r="F177" s="381">
        <v>13000</v>
      </c>
      <c r="G177" s="381">
        <v>-81.06</v>
      </c>
      <c r="H177" s="382">
        <v>-6.2353846153846157E-3</v>
      </c>
      <c r="J177" s="5" t="s">
        <v>1597</v>
      </c>
      <c r="K177" s="381">
        <v>21361737</v>
      </c>
      <c r="L177" s="381">
        <v>17157355.900000002</v>
      </c>
      <c r="M177" s="381">
        <v>12176887.83</v>
      </c>
      <c r="N177" s="382">
        <v>0.57003266307416867</v>
      </c>
      <c r="O177" s="381">
        <v>1254564.5400000003</v>
      </c>
      <c r="P177" s="381">
        <v>1074700.24</v>
      </c>
      <c r="Q177" s="382">
        <v>0.85663208685939696</v>
      </c>
    </row>
    <row r="178" spans="1:17" ht="12.75" x14ac:dyDescent="0.2">
      <c r="A178" s="5" t="s">
        <v>24</v>
      </c>
      <c r="B178" s="381">
        <v>1611389</v>
      </c>
      <c r="C178" s="381">
        <v>1179910.8599999999</v>
      </c>
      <c r="D178" s="381">
        <v>1174433.7900000003</v>
      </c>
      <c r="E178" s="382">
        <v>0.72883319297823201</v>
      </c>
      <c r="F178" s="381">
        <v>0</v>
      </c>
      <c r="G178" s="381">
        <v>0</v>
      </c>
      <c r="H178" s="382">
        <v>0</v>
      </c>
      <c r="J178" s="246" t="s">
        <v>2219</v>
      </c>
      <c r="K178" s="383">
        <v>13448495</v>
      </c>
      <c r="L178" s="383">
        <v>12371983.9</v>
      </c>
      <c r="M178" s="383">
        <v>9584789.8000000007</v>
      </c>
      <c r="N178" s="384">
        <v>0.71270352556178229</v>
      </c>
      <c r="O178" s="383">
        <v>1019860.7800000003</v>
      </c>
      <c r="P178" s="383">
        <v>930524.1399999999</v>
      </c>
      <c r="Q178" s="384">
        <v>0.91240310270584157</v>
      </c>
    </row>
    <row r="179" spans="1:17" ht="12.75" x14ac:dyDescent="0.2">
      <c r="A179" s="5" t="s">
        <v>25</v>
      </c>
      <c r="B179" s="381">
        <v>203119</v>
      </c>
      <c r="C179" s="381">
        <v>203119</v>
      </c>
      <c r="D179" s="381">
        <v>75551.31</v>
      </c>
      <c r="E179" s="382">
        <v>0.37195589777421117</v>
      </c>
      <c r="F179" s="381">
        <v>38140.160000000003</v>
      </c>
      <c r="G179" s="381">
        <v>37757</v>
      </c>
      <c r="H179" s="382">
        <v>0.98995389636540587</v>
      </c>
      <c r="J179" s="246" t="s">
        <v>2220</v>
      </c>
      <c r="K179" s="383">
        <v>1734400</v>
      </c>
      <c r="L179" s="383">
        <v>766836.63</v>
      </c>
      <c r="M179" s="383">
        <v>467529.61</v>
      </c>
      <c r="N179" s="384">
        <v>0.26956273639298894</v>
      </c>
      <c r="O179" s="383">
        <v>43564.800000000003</v>
      </c>
      <c r="P179" s="383">
        <v>9530.8100000000013</v>
      </c>
      <c r="Q179" s="384">
        <v>0.21877318385485531</v>
      </c>
    </row>
    <row r="180" spans="1:17" ht="12.75" x14ac:dyDescent="0.2">
      <c r="A180" s="5" t="s">
        <v>26</v>
      </c>
      <c r="B180" s="381">
        <v>324023</v>
      </c>
      <c r="C180" s="381">
        <v>324023</v>
      </c>
      <c r="D180" s="381">
        <v>122332.23</v>
      </c>
      <c r="E180" s="382">
        <v>0.37754181030358952</v>
      </c>
      <c r="F180" s="381">
        <v>77327.830000000016</v>
      </c>
      <c r="G180" s="381">
        <v>54888.59</v>
      </c>
      <c r="H180" s="382">
        <v>0.70981676325328136</v>
      </c>
      <c r="J180" s="246" t="s">
        <v>2218</v>
      </c>
      <c r="K180" s="383">
        <v>6178842</v>
      </c>
      <c r="L180" s="383">
        <v>4018535.37</v>
      </c>
      <c r="M180" s="383">
        <v>2124568.42</v>
      </c>
      <c r="N180" s="384">
        <v>0.34384572707960487</v>
      </c>
      <c r="O180" s="383">
        <v>191138.96000000002</v>
      </c>
      <c r="P180" s="383">
        <v>134645.28999999998</v>
      </c>
      <c r="Q180" s="384">
        <v>0.70443665697459046</v>
      </c>
    </row>
    <row r="181" spans="1:17" ht="12.75" x14ac:dyDescent="0.2">
      <c r="A181" s="5" t="s">
        <v>27</v>
      </c>
      <c r="B181" s="381">
        <v>326886</v>
      </c>
      <c r="C181" s="381">
        <v>326886</v>
      </c>
      <c r="D181" s="381">
        <v>142282.31</v>
      </c>
      <c r="E181" s="382">
        <v>0.43526584191430651</v>
      </c>
      <c r="F181" s="381">
        <v>71397.62</v>
      </c>
      <c r="G181" s="381">
        <v>71126.070000000007</v>
      </c>
      <c r="H181" s="382">
        <v>0.99619665193321583</v>
      </c>
      <c r="J181" s="5" t="s">
        <v>1599</v>
      </c>
      <c r="K181" s="381">
        <v>21856161</v>
      </c>
      <c r="L181" s="381">
        <v>18570692.629999995</v>
      </c>
      <c r="M181" s="381">
        <v>13424373.41</v>
      </c>
      <c r="N181" s="382">
        <v>0.61421461024193591</v>
      </c>
      <c r="O181" s="381">
        <v>1537859.0099999998</v>
      </c>
      <c r="P181" s="381">
        <v>1028030.46</v>
      </c>
      <c r="Q181" s="382">
        <v>0.66848160547565416</v>
      </c>
    </row>
    <row r="182" spans="1:17" ht="12.75" x14ac:dyDescent="0.2">
      <c r="A182" s="5" t="s">
        <v>28</v>
      </c>
      <c r="B182" s="381">
        <v>116672</v>
      </c>
      <c r="C182" s="381">
        <v>116672</v>
      </c>
      <c r="D182" s="381">
        <v>57885.22</v>
      </c>
      <c r="E182" s="382">
        <v>0.49613634805266044</v>
      </c>
      <c r="F182" s="381">
        <v>35442.61</v>
      </c>
      <c r="G182" s="381">
        <v>22442.61</v>
      </c>
      <c r="H182" s="382">
        <v>0.63320985672330565</v>
      </c>
      <c r="J182" s="5" t="s">
        <v>1601</v>
      </c>
      <c r="K182" s="381">
        <v>4885342</v>
      </c>
      <c r="L182" s="381">
        <v>3388764.44</v>
      </c>
      <c r="M182" s="381">
        <v>2665476.31</v>
      </c>
      <c r="N182" s="382">
        <v>0.54560690121592303</v>
      </c>
      <c r="O182" s="381">
        <v>300459.25</v>
      </c>
      <c r="P182" s="381">
        <v>239404.24</v>
      </c>
      <c r="Q182" s="382">
        <v>0.79679437394588448</v>
      </c>
    </row>
    <row r="183" spans="1:17" ht="12.75" x14ac:dyDescent="0.2">
      <c r="A183" s="5" t="s">
        <v>29</v>
      </c>
      <c r="B183" s="381">
        <v>250499</v>
      </c>
      <c r="C183" s="381">
        <v>250499</v>
      </c>
      <c r="D183" s="381">
        <v>118421.20999999999</v>
      </c>
      <c r="E183" s="382">
        <v>0.47274124846805771</v>
      </c>
      <c r="F183" s="381">
        <v>65151.030000000006</v>
      </c>
      <c r="G183" s="381">
        <v>53271.03</v>
      </c>
      <c r="H183" s="382">
        <v>0.81765445611527543</v>
      </c>
      <c r="J183" s="5" t="s">
        <v>30</v>
      </c>
      <c r="K183" s="381">
        <v>48103240</v>
      </c>
      <c r="L183" s="381">
        <v>39116812.969999999</v>
      </c>
      <c r="M183" s="381">
        <v>28266737.550000001</v>
      </c>
      <c r="N183" s="382">
        <v>0.58762647900640397</v>
      </c>
      <c r="O183" s="381">
        <v>3092882.8</v>
      </c>
      <c r="P183" s="381">
        <v>2342134.9400000004</v>
      </c>
      <c r="Q183" s="382">
        <v>0.75726598498979658</v>
      </c>
    </row>
    <row r="184" spans="1:17" ht="12.75" x14ac:dyDescent="0.2">
      <c r="A184" s="5" t="s">
        <v>30</v>
      </c>
      <c r="B184" s="381">
        <v>48103240</v>
      </c>
      <c r="C184" s="381">
        <v>39116812.970000006</v>
      </c>
      <c r="D184" s="381">
        <v>28266737.549999997</v>
      </c>
      <c r="E184" s="382">
        <v>0.58762647900640397</v>
      </c>
      <c r="F184" s="381">
        <v>3092882.8000000007</v>
      </c>
      <c r="G184" s="381">
        <v>2342134.9399999995</v>
      </c>
      <c r="H184" s="382">
        <v>0.75726598498979669</v>
      </c>
      <c r="J184"/>
      <c r="K184"/>
      <c r="L184"/>
      <c r="M184"/>
      <c r="N184"/>
      <c r="O184"/>
      <c r="P184"/>
      <c r="Q184" s="194"/>
    </row>
    <row r="185" spans="1:17" ht="12.75" x14ac:dyDescent="0.2">
      <c r="A185"/>
      <c r="B185"/>
      <c r="C185"/>
      <c r="D185"/>
      <c r="E185"/>
      <c r="F185"/>
      <c r="G185"/>
      <c r="H185" s="258"/>
      <c r="J185"/>
      <c r="K185"/>
      <c r="L185"/>
      <c r="M185"/>
      <c r="N185"/>
      <c r="O185"/>
      <c r="P185"/>
      <c r="Q185" s="194"/>
    </row>
    <row r="186" spans="1:17" ht="12.75" x14ac:dyDescent="0.2">
      <c r="A186"/>
      <c r="B186"/>
      <c r="C186"/>
      <c r="D186"/>
      <c r="E186"/>
      <c r="F186"/>
      <c r="G186"/>
      <c r="H186"/>
      <c r="J186"/>
      <c r="K186"/>
      <c r="L186"/>
      <c r="M186"/>
      <c r="N186"/>
      <c r="O186"/>
      <c r="P186"/>
      <c r="Q186" s="194"/>
    </row>
    <row r="187" spans="1:17" ht="12.75" x14ac:dyDescent="0.2">
      <c r="A187"/>
      <c r="B187"/>
      <c r="C187"/>
      <c r="D187"/>
      <c r="E187"/>
      <c r="F187"/>
      <c r="G187"/>
      <c r="H187"/>
      <c r="J187"/>
      <c r="K187"/>
      <c r="L187"/>
      <c r="M187"/>
      <c r="N187"/>
      <c r="O187"/>
      <c r="P187"/>
      <c r="Q187" s="194"/>
    </row>
    <row r="188" spans="1:17" ht="12.75" x14ac:dyDescent="0.2">
      <c r="A188"/>
      <c r="B188"/>
      <c r="C188"/>
      <c r="D188"/>
      <c r="E188"/>
      <c r="F188"/>
      <c r="G188"/>
      <c r="H188"/>
      <c r="J188"/>
      <c r="K188"/>
      <c r="L188"/>
      <c r="M188"/>
      <c r="N188"/>
      <c r="O188"/>
      <c r="P188"/>
      <c r="Q188" s="194"/>
    </row>
    <row r="189" spans="1:17" ht="12.75" x14ac:dyDescent="0.2">
      <c r="A189"/>
      <c r="B189"/>
      <c r="C189"/>
      <c r="D189"/>
      <c r="E189"/>
      <c r="F189"/>
      <c r="G189"/>
      <c r="H189"/>
      <c r="J189"/>
      <c r="K189"/>
      <c r="L189"/>
      <c r="M189"/>
      <c r="N189"/>
      <c r="O189"/>
      <c r="P189"/>
      <c r="Q189" s="194"/>
    </row>
    <row r="190" spans="1:17" ht="12.75" x14ac:dyDescent="0.2">
      <c r="A190"/>
      <c r="B190"/>
      <c r="C190"/>
      <c r="D190"/>
      <c r="E190"/>
      <c r="F190"/>
      <c r="G190"/>
      <c r="H190"/>
      <c r="J190"/>
      <c r="K190"/>
      <c r="L190"/>
      <c r="M190"/>
      <c r="N190"/>
      <c r="O190"/>
      <c r="P190"/>
      <c r="Q190" s="194"/>
    </row>
    <row r="191" spans="1:17" ht="12.75" x14ac:dyDescent="0.2">
      <c r="A191"/>
      <c r="B191"/>
      <c r="C191"/>
      <c r="D191"/>
      <c r="E191"/>
      <c r="F191"/>
      <c r="G191"/>
      <c r="H191"/>
    </row>
    <row r="192" spans="1:17" ht="12.75" x14ac:dyDescent="0.2">
      <c r="A192"/>
      <c r="B192"/>
      <c r="C192"/>
      <c r="D192"/>
      <c r="E192"/>
      <c r="F192"/>
      <c r="G192"/>
      <c r="H192"/>
    </row>
    <row r="193" spans="1:17" ht="12.75" x14ac:dyDescent="0.2">
      <c r="A193"/>
      <c r="B193"/>
      <c r="C193"/>
      <c r="D193"/>
      <c r="E193"/>
      <c r="F193"/>
      <c r="G193"/>
      <c r="H193"/>
    </row>
    <row r="194" spans="1:17" s="182" customFormat="1" ht="31.5" x14ac:dyDescent="0.6">
      <c r="A194" s="184" t="s">
        <v>2287</v>
      </c>
      <c r="B194" s="180"/>
      <c r="C194" s="180"/>
      <c r="D194" s="180"/>
      <c r="E194" s="180"/>
      <c r="F194" s="180"/>
      <c r="G194" s="180"/>
      <c r="H194" s="180"/>
      <c r="I194" s="180"/>
      <c r="J194" s="181"/>
      <c r="K194" s="181"/>
      <c r="L194" s="183"/>
      <c r="Q194" s="295"/>
    </row>
    <row r="196" spans="1:17" ht="12.75" x14ac:dyDescent="0.2">
      <c r="A196" s="171" t="s">
        <v>1837</v>
      </c>
      <c r="B196" s="364" t="s">
        <v>1</v>
      </c>
    </row>
    <row r="197" spans="1:17" ht="12.75" x14ac:dyDescent="0.2">
      <c r="A197" s="365" t="s">
        <v>0</v>
      </c>
      <c r="B197" s="387" t="s">
        <v>2220</v>
      </c>
    </row>
    <row r="199" spans="1:17" ht="25.5" x14ac:dyDescent="0.2">
      <c r="A199" s="171" t="s">
        <v>4</v>
      </c>
      <c r="B199" s="172" t="s">
        <v>6</v>
      </c>
      <c r="C199" s="173" t="s">
        <v>2214</v>
      </c>
      <c r="D199" s="173" t="s">
        <v>7</v>
      </c>
      <c r="E199" s="382" t="s">
        <v>8</v>
      </c>
      <c r="F199" s="364" t="s">
        <v>2284</v>
      </c>
      <c r="G199" s="382" t="s">
        <v>2285</v>
      </c>
      <c r="H199"/>
    </row>
    <row r="200" spans="1:17" ht="12.75" x14ac:dyDescent="0.2">
      <c r="A200" s="5" t="s">
        <v>1522</v>
      </c>
      <c r="B200" s="383">
        <v>799108</v>
      </c>
      <c r="C200" s="383">
        <v>367614.69</v>
      </c>
      <c r="D200" s="383">
        <v>248390.88</v>
      </c>
      <c r="E200" s="384">
        <v>0.31083518122706821</v>
      </c>
      <c r="F200" s="383">
        <v>60893.89</v>
      </c>
      <c r="G200" s="384">
        <v>0</v>
      </c>
      <c r="H200"/>
    </row>
    <row r="201" spans="1:17" ht="12.75" x14ac:dyDescent="0.2">
      <c r="A201" s="5" t="s">
        <v>1531</v>
      </c>
      <c r="B201" s="383">
        <v>935292</v>
      </c>
      <c r="C201" s="383">
        <v>399221.94000000006</v>
      </c>
      <c r="D201" s="383">
        <v>219138.73</v>
      </c>
      <c r="E201" s="384">
        <v>0.23429980155929914</v>
      </c>
      <c r="F201" s="383">
        <v>48240.5</v>
      </c>
      <c r="G201" s="384">
        <v>0</v>
      </c>
      <c r="H201"/>
    </row>
    <row r="202" spans="1:17" ht="12.75" x14ac:dyDescent="0.2">
      <c r="A202" s="368" t="s">
        <v>13</v>
      </c>
      <c r="B202" s="383">
        <v>385244</v>
      </c>
      <c r="C202" s="383">
        <v>286030</v>
      </c>
      <c r="D202" s="383">
        <v>242328.33</v>
      </c>
      <c r="E202" s="384">
        <v>0.62902557859434538</v>
      </c>
      <c r="F202" s="383">
        <v>1130</v>
      </c>
      <c r="G202" s="384">
        <v>0</v>
      </c>
      <c r="H202"/>
    </row>
    <row r="203" spans="1:17" ht="12.75" x14ac:dyDescent="0.2">
      <c r="A203" s="368" t="s">
        <v>14</v>
      </c>
      <c r="B203" s="383">
        <v>120000</v>
      </c>
      <c r="C203" s="383">
        <v>100000</v>
      </c>
      <c r="D203" s="383">
        <v>46000</v>
      </c>
      <c r="E203" s="384">
        <v>0.38333333333333336</v>
      </c>
      <c r="F203" s="383">
        <v>11000</v>
      </c>
      <c r="G203" s="384">
        <v>0</v>
      </c>
      <c r="H203"/>
    </row>
    <row r="204" spans="1:17" ht="12.75" x14ac:dyDescent="0.2">
      <c r="A204" s="368" t="s">
        <v>15</v>
      </c>
      <c r="B204" s="383">
        <v>206110</v>
      </c>
      <c r="C204" s="383">
        <v>191845</v>
      </c>
      <c r="D204" s="383">
        <v>156520</v>
      </c>
      <c r="E204" s="384">
        <v>0.7594003202173597</v>
      </c>
      <c r="F204" s="383">
        <v>1130</v>
      </c>
      <c r="G204" s="384">
        <v>0</v>
      </c>
      <c r="H204"/>
    </row>
    <row r="205" spans="1:17" ht="12.75" x14ac:dyDescent="0.2">
      <c r="A205" s="368" t="s">
        <v>16</v>
      </c>
      <c r="B205" s="383">
        <v>263040</v>
      </c>
      <c r="C205" s="383">
        <v>200325.74</v>
      </c>
      <c r="D205" s="383">
        <v>179113.24</v>
      </c>
      <c r="E205" s="384">
        <v>0.6809353710462287</v>
      </c>
      <c r="F205" s="383">
        <v>25810.79</v>
      </c>
      <c r="G205" s="384">
        <v>0</v>
      </c>
      <c r="H205"/>
    </row>
    <row r="206" spans="1:17" ht="12.75" x14ac:dyDescent="0.2">
      <c r="A206" s="5" t="s">
        <v>17</v>
      </c>
      <c r="B206" s="383">
        <v>1969243</v>
      </c>
      <c r="C206" s="383">
        <v>1682453.53</v>
      </c>
      <c r="D206" s="383">
        <v>1079071.76</v>
      </c>
      <c r="E206" s="384">
        <v>0.5479627247627642</v>
      </c>
      <c r="F206" s="383">
        <v>159660.11000000002</v>
      </c>
      <c r="G206" s="384">
        <v>0</v>
      </c>
      <c r="H206"/>
    </row>
    <row r="207" spans="1:17" ht="12.75" x14ac:dyDescent="0.2">
      <c r="A207" s="5" t="s">
        <v>18</v>
      </c>
      <c r="B207" s="383">
        <v>2971040</v>
      </c>
      <c r="C207" s="383">
        <v>2786699.6399999997</v>
      </c>
      <c r="D207" s="383">
        <v>2149129.5499999998</v>
      </c>
      <c r="E207" s="384">
        <v>0.72335934554903325</v>
      </c>
      <c r="F207" s="383">
        <v>282347.95</v>
      </c>
      <c r="G207" s="384">
        <v>0</v>
      </c>
      <c r="H207"/>
    </row>
    <row r="208" spans="1:17" ht="12.75" x14ac:dyDescent="0.2">
      <c r="A208" s="5" t="s">
        <v>19</v>
      </c>
      <c r="B208" s="383">
        <v>220280</v>
      </c>
      <c r="C208" s="383">
        <v>135036.49</v>
      </c>
      <c r="D208" s="383">
        <v>119225.49999999999</v>
      </c>
      <c r="E208" s="384">
        <v>0.54124523333938612</v>
      </c>
      <c r="F208" s="383">
        <v>16783.89</v>
      </c>
      <c r="G208" s="384">
        <v>0</v>
      </c>
      <c r="H208"/>
    </row>
    <row r="209" spans="1:17" ht="12.75" x14ac:dyDescent="0.2">
      <c r="A209" s="5" t="s">
        <v>20</v>
      </c>
      <c r="B209" s="383">
        <v>97940</v>
      </c>
      <c r="C209" s="383">
        <v>95677.72</v>
      </c>
      <c r="D209" s="383">
        <v>94547.72</v>
      </c>
      <c r="E209" s="384">
        <v>0.96536369205636108</v>
      </c>
      <c r="F209" s="383">
        <v>1130</v>
      </c>
      <c r="G209" s="384">
        <v>0</v>
      </c>
      <c r="H209"/>
    </row>
    <row r="210" spans="1:17" ht="12.75" x14ac:dyDescent="0.2">
      <c r="A210" s="5" t="s">
        <v>22</v>
      </c>
      <c r="B210" s="383">
        <v>30370</v>
      </c>
      <c r="C210" s="383">
        <v>25370</v>
      </c>
      <c r="D210" s="383">
        <v>1870</v>
      </c>
      <c r="E210" s="384">
        <v>6.1573921633190649E-2</v>
      </c>
      <c r="F210" s="383">
        <v>0</v>
      </c>
      <c r="G210" s="384">
        <v>0</v>
      </c>
      <c r="H210"/>
    </row>
    <row r="211" spans="1:17" ht="12.75" x14ac:dyDescent="0.2">
      <c r="A211" s="5" t="s">
        <v>1571</v>
      </c>
      <c r="B211" s="383">
        <v>91000</v>
      </c>
      <c r="C211" s="383">
        <v>79000</v>
      </c>
      <c r="D211" s="383">
        <v>66000</v>
      </c>
      <c r="E211" s="384">
        <v>0.72527472527472525</v>
      </c>
      <c r="F211" s="383">
        <v>26000</v>
      </c>
      <c r="G211" s="384">
        <v>0</v>
      </c>
      <c r="H211"/>
    </row>
    <row r="212" spans="1:17" ht="12.75" x14ac:dyDescent="0.2">
      <c r="A212" s="5" t="s">
        <v>1577</v>
      </c>
      <c r="B212" s="383">
        <v>79000</v>
      </c>
      <c r="C212" s="383">
        <v>66000</v>
      </c>
      <c r="D212" s="383">
        <v>66000</v>
      </c>
      <c r="E212" s="384">
        <v>0.83544303797468356</v>
      </c>
      <c r="F212" s="383">
        <v>0</v>
      </c>
      <c r="G212" s="384">
        <v>0</v>
      </c>
      <c r="H212"/>
    </row>
    <row r="213" spans="1:17" ht="12.75" x14ac:dyDescent="0.2">
      <c r="A213" s="5" t="s">
        <v>1591</v>
      </c>
      <c r="B213" s="383">
        <v>26000</v>
      </c>
      <c r="C213" s="383">
        <v>26000</v>
      </c>
      <c r="D213" s="383">
        <v>13000</v>
      </c>
      <c r="E213" s="384">
        <v>0.5</v>
      </c>
      <c r="F213" s="383">
        <v>13000</v>
      </c>
      <c r="G213" s="384">
        <v>0</v>
      </c>
      <c r="H213"/>
    </row>
    <row r="214" spans="1:17" ht="12.75" x14ac:dyDescent="0.2">
      <c r="A214" s="5" t="s">
        <v>1593</v>
      </c>
      <c r="B214" s="383">
        <v>36000</v>
      </c>
      <c r="C214" s="383">
        <v>36000</v>
      </c>
      <c r="D214" s="383">
        <v>11880</v>
      </c>
      <c r="E214" s="384">
        <v>0.33</v>
      </c>
      <c r="F214" s="383">
        <v>11880</v>
      </c>
      <c r="G214" s="384">
        <v>0</v>
      </c>
      <c r="H214"/>
    </row>
    <row r="215" spans="1:17" ht="12.75" x14ac:dyDescent="0.2">
      <c r="A215" s="5" t="s">
        <v>30</v>
      </c>
      <c r="B215" s="381">
        <v>8229667</v>
      </c>
      <c r="C215" s="381">
        <v>6477274.75</v>
      </c>
      <c r="D215" s="381">
        <v>4692215.71</v>
      </c>
      <c r="E215" s="382">
        <v>0.57015863582329662</v>
      </c>
      <c r="F215" s="381">
        <v>659007.13</v>
      </c>
      <c r="G215" s="382">
        <v>0</v>
      </c>
      <c r="H215"/>
    </row>
    <row r="216" spans="1:17" ht="12.75" x14ac:dyDescent="0.2">
      <c r="A216"/>
      <c r="B216"/>
      <c r="C216"/>
      <c r="D216"/>
      <c r="E216"/>
      <c r="F216"/>
      <c r="G216"/>
      <c r="H216"/>
    </row>
    <row r="217" spans="1:17" ht="12.75" x14ac:dyDescent="0.2">
      <c r="A217"/>
      <c r="B217"/>
      <c r="C217"/>
      <c r="D217"/>
      <c r="E217"/>
      <c r="F217"/>
      <c r="G217"/>
      <c r="H217"/>
    </row>
    <row r="218" spans="1:17" ht="12.75" x14ac:dyDescent="0.2">
      <c r="A218"/>
      <c r="B218"/>
      <c r="C218"/>
      <c r="D218"/>
      <c r="E218"/>
      <c r="F218"/>
      <c r="G218"/>
      <c r="H218"/>
    </row>
    <row r="219" spans="1:17" ht="12.75" x14ac:dyDescent="0.2">
      <c r="A219"/>
      <c r="B219"/>
      <c r="C219"/>
      <c r="D219"/>
      <c r="E219"/>
      <c r="F219"/>
      <c r="G219"/>
      <c r="H219"/>
    </row>
    <row r="220" spans="1:17" s="182" customFormat="1" ht="31.5" x14ac:dyDescent="0.6">
      <c r="A220" s="184" t="s">
        <v>2288</v>
      </c>
      <c r="B220" s="180"/>
      <c r="C220" s="180"/>
      <c r="D220" s="180"/>
      <c r="E220" s="180"/>
      <c r="F220" s="180"/>
      <c r="G220" s="180"/>
      <c r="H220" s="180"/>
      <c r="I220" s="180"/>
      <c r="J220" s="181"/>
      <c r="K220" s="181"/>
      <c r="L220" s="183"/>
      <c r="Q220" s="295"/>
    </row>
    <row r="223" spans="1:17" x14ac:dyDescent="0.2">
      <c r="B223" s="196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8"/>
    </row>
    <row r="224" spans="1:17" x14ac:dyDescent="0.2">
      <c r="B224" s="199" t="s">
        <v>2289</v>
      </c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1"/>
    </row>
    <row r="225" spans="1:27" x14ac:dyDescent="0.2">
      <c r="B225" s="202"/>
      <c r="N225" s="203"/>
    </row>
    <row r="226" spans="1:27" x14ac:dyDescent="0.2">
      <c r="B226" s="207" t="s">
        <v>1613</v>
      </c>
      <c r="C226" s="207" t="s">
        <v>1630</v>
      </c>
      <c r="D226" s="207" t="s">
        <v>1631</v>
      </c>
      <c r="E226" s="207" t="s">
        <v>1632</v>
      </c>
      <c r="F226" s="207" t="s">
        <v>1633</v>
      </c>
      <c r="G226" s="207" t="s">
        <v>1634</v>
      </c>
      <c r="H226" s="207" t="s">
        <v>1635</v>
      </c>
      <c r="I226" s="207" t="s">
        <v>1636</v>
      </c>
      <c r="J226" s="207" t="s">
        <v>1637</v>
      </c>
      <c r="K226" s="207" t="s">
        <v>1638</v>
      </c>
      <c r="L226" s="207" t="s">
        <v>1639</v>
      </c>
      <c r="M226" s="207" t="s">
        <v>1640</v>
      </c>
      <c r="N226" s="207" t="s">
        <v>1613</v>
      </c>
    </row>
    <row r="227" spans="1:27" x14ac:dyDescent="0.2">
      <c r="B227" s="209">
        <v>3936414.2999999993</v>
      </c>
      <c r="C227" s="209">
        <v>3199864.2800000003</v>
      </c>
      <c r="D227" s="209">
        <v>3982756.8400000003</v>
      </c>
      <c r="E227" s="209">
        <v>3186404.43</v>
      </c>
      <c r="F227" s="209">
        <v>3261464.63</v>
      </c>
      <c r="G227" s="209">
        <v>2923799.4120000005</v>
      </c>
      <c r="H227" s="209">
        <v>3211162.48</v>
      </c>
      <c r="I227" s="209">
        <v>2879863.94</v>
      </c>
      <c r="J227" s="208">
        <v>3105495.9000000004</v>
      </c>
      <c r="K227" s="208"/>
      <c r="L227" s="208"/>
      <c r="M227" s="208"/>
      <c r="N227" s="208"/>
    </row>
    <row r="228" spans="1:27" x14ac:dyDescent="0.2">
      <c r="B228" s="213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5"/>
      <c r="P228" s="260"/>
      <c r="Q228" s="298"/>
    </row>
    <row r="229" spans="1:27" x14ac:dyDescent="0.2">
      <c r="B229" s="209">
        <f>+B227/1000000</f>
        <v>3.9364142999999991</v>
      </c>
      <c r="C229" s="209">
        <f t="shared" ref="C229:N229" si="7">+C227/1000000</f>
        <v>3.1998642800000003</v>
      </c>
      <c r="D229" s="209">
        <f t="shared" si="7"/>
        <v>3.9827568400000004</v>
      </c>
      <c r="E229" s="209">
        <f t="shared" si="7"/>
        <v>3.1864044300000001</v>
      </c>
      <c r="F229" s="209">
        <f t="shared" si="7"/>
        <v>3.2614646299999999</v>
      </c>
      <c r="G229" s="209">
        <f t="shared" si="7"/>
        <v>2.9237994120000006</v>
      </c>
      <c r="H229" s="209">
        <f t="shared" si="7"/>
        <v>3.21116248</v>
      </c>
      <c r="I229" s="209">
        <f t="shared" si="7"/>
        <v>2.8798639399999999</v>
      </c>
      <c r="J229" s="209">
        <f t="shared" si="7"/>
        <v>3.1054959000000002</v>
      </c>
      <c r="K229" s="209">
        <f t="shared" si="7"/>
        <v>0</v>
      </c>
      <c r="L229" s="209">
        <f t="shared" si="7"/>
        <v>0</v>
      </c>
      <c r="M229" s="209">
        <f t="shared" si="7"/>
        <v>0</v>
      </c>
      <c r="N229" s="209">
        <f t="shared" si="7"/>
        <v>0</v>
      </c>
      <c r="P229" s="260"/>
      <c r="Q229" s="298"/>
    </row>
    <row r="230" spans="1:27" x14ac:dyDescent="0.2"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6"/>
      <c r="P230" s="260"/>
      <c r="Q230" s="298"/>
    </row>
    <row r="231" spans="1:27" x14ac:dyDescent="0.2">
      <c r="P231" s="260"/>
      <c r="Q231" s="298"/>
    </row>
    <row r="233" spans="1:27" ht="38.25" x14ac:dyDescent="0.2">
      <c r="B233" s="115" t="s">
        <v>3</v>
      </c>
      <c r="C233" t="s">
        <v>1</v>
      </c>
      <c r="P233" s="115" t="s">
        <v>3</v>
      </c>
      <c r="Q233" s="194" t="s">
        <v>1</v>
      </c>
    </row>
    <row r="235" spans="1:27" ht="12.75" x14ac:dyDescent="0.2">
      <c r="B235" t="s">
        <v>2290</v>
      </c>
      <c r="C235" t="s">
        <v>2291</v>
      </c>
      <c r="D235" t="s">
        <v>2292</v>
      </c>
      <c r="E235" t="s">
        <v>2293</v>
      </c>
      <c r="F235" t="s">
        <v>2294</v>
      </c>
      <c r="G235" t="s">
        <v>2295</v>
      </c>
      <c r="H235" t="s">
        <v>2296</v>
      </c>
      <c r="I235" t="s">
        <v>2297</v>
      </c>
      <c r="J235" t="s">
        <v>2298</v>
      </c>
      <c r="K235" t="s">
        <v>2215</v>
      </c>
      <c r="L235" t="s">
        <v>2299</v>
      </c>
      <c r="M235" t="s">
        <v>2300</v>
      </c>
      <c r="N235"/>
      <c r="P235" t="s">
        <v>2216</v>
      </c>
      <c r="Q235"/>
      <c r="R235"/>
      <c r="S235"/>
      <c r="T235"/>
      <c r="U235"/>
      <c r="V235"/>
      <c r="W235"/>
      <c r="X235"/>
      <c r="Y235"/>
      <c r="Z235"/>
      <c r="AA235"/>
    </row>
    <row r="236" spans="1:27" s="162" customFormat="1" ht="12.75" x14ac:dyDescent="0.2">
      <c r="B236" s="6">
        <v>2817688.0400000005</v>
      </c>
      <c r="C236" s="6">
        <v>2949884.7</v>
      </c>
      <c r="D236" s="6">
        <v>2649496.5799999991</v>
      </c>
      <c r="E236" s="6">
        <v>2986097.4799999977</v>
      </c>
      <c r="F236" s="6">
        <v>2964416.2899999986</v>
      </c>
      <c r="G236" s="6">
        <v>2877806.9400000004</v>
      </c>
      <c r="H236" s="6">
        <v>2993101.620000001</v>
      </c>
      <c r="I236" s="6">
        <v>2637313.36</v>
      </c>
      <c r="J236" s="6">
        <v>2981353.9599999986</v>
      </c>
      <c r="K236" s="6">
        <v>3015554.9699999988</v>
      </c>
      <c r="L236" s="6">
        <v>3646706.4200000004</v>
      </c>
      <c r="M236" s="6">
        <v>6711422.3999999985</v>
      </c>
      <c r="N236"/>
      <c r="P236" s="6">
        <v>2287246.3499999996</v>
      </c>
      <c r="Q236"/>
      <c r="R236"/>
      <c r="S236"/>
      <c r="T236"/>
      <c r="U236"/>
      <c r="V236"/>
      <c r="W236"/>
      <c r="X236"/>
      <c r="Y236"/>
      <c r="Z236"/>
      <c r="AA236"/>
    </row>
    <row r="237" spans="1:27" ht="12.75" x14ac:dyDescent="0.2">
      <c r="B237"/>
      <c r="C237"/>
      <c r="D237"/>
      <c r="E237"/>
      <c r="F237"/>
    </row>
    <row r="238" spans="1:27" ht="12.75" x14ac:dyDescent="0.2">
      <c r="B238" s="210">
        <f t="shared" ref="B238:N238" si="8">+B236/1000000</f>
        <v>2.8176880400000006</v>
      </c>
      <c r="C238" s="210">
        <f t="shared" si="8"/>
        <v>2.9498847000000001</v>
      </c>
      <c r="D238" s="210">
        <f t="shared" si="8"/>
        <v>2.6494965799999992</v>
      </c>
      <c r="E238" s="210">
        <f t="shared" si="8"/>
        <v>2.9860974799999975</v>
      </c>
      <c r="F238" s="210">
        <f t="shared" si="8"/>
        <v>2.9644162899999986</v>
      </c>
      <c r="G238" s="210">
        <f t="shared" si="8"/>
        <v>2.8778069400000006</v>
      </c>
      <c r="H238" s="210">
        <f t="shared" si="8"/>
        <v>2.9931016200000009</v>
      </c>
      <c r="I238" s="210">
        <f t="shared" si="8"/>
        <v>2.6373133599999998</v>
      </c>
      <c r="J238" s="210">
        <f t="shared" si="8"/>
        <v>2.9813539599999985</v>
      </c>
      <c r="K238" s="211">
        <f t="shared" si="8"/>
        <v>3.0155549699999988</v>
      </c>
      <c r="L238" s="211">
        <f t="shared" si="8"/>
        <v>3.6467064200000006</v>
      </c>
      <c r="M238" s="211">
        <f t="shared" si="8"/>
        <v>6.7114223999999982</v>
      </c>
      <c r="N238" s="212">
        <f t="shared" si="8"/>
        <v>0</v>
      </c>
      <c r="P238" s="212">
        <f>+P236/1000000</f>
        <v>2.2872463499999998</v>
      </c>
    </row>
    <row r="239" spans="1:27" ht="12.75" x14ac:dyDescent="0.2">
      <c r="A239"/>
      <c r="B239"/>
      <c r="C239"/>
      <c r="D239"/>
      <c r="E239"/>
    </row>
    <row r="240" spans="1:27" ht="12.75" x14ac:dyDescent="0.2">
      <c r="A240" s="115" t="s">
        <v>3</v>
      </c>
      <c r="B240" t="s">
        <v>1</v>
      </c>
    </row>
    <row r="242" spans="1:17" ht="12.75" x14ac:dyDescent="0.2">
      <c r="A242" s="9" t="s">
        <v>4</v>
      </c>
      <c r="B242" t="s">
        <v>2290</v>
      </c>
      <c r="C242" t="s">
        <v>2291</v>
      </c>
      <c r="D242" t="s">
        <v>2292</v>
      </c>
      <c r="E242" t="s">
        <v>2293</v>
      </c>
      <c r="F242" t="s">
        <v>2294</v>
      </c>
      <c r="G242" t="s">
        <v>2295</v>
      </c>
      <c r="H242" t="s">
        <v>2296</v>
      </c>
      <c r="I242" t="s">
        <v>2297</v>
      </c>
      <c r="J242" t="s">
        <v>2298</v>
      </c>
      <c r="K242" t="s">
        <v>2215</v>
      </c>
      <c r="L242" t="s">
        <v>2299</v>
      </c>
      <c r="M242" t="s">
        <v>2300</v>
      </c>
      <c r="N242"/>
    </row>
    <row r="243" spans="1:17" s="162" customFormat="1" ht="12.75" x14ac:dyDescent="0.2">
      <c r="A243" s="5" t="s">
        <v>2219</v>
      </c>
      <c r="B243" s="6">
        <v>2311384.9699999993</v>
      </c>
      <c r="C243" s="6">
        <v>2064519.29</v>
      </c>
      <c r="D243" s="6">
        <v>2018893.6000000003</v>
      </c>
      <c r="E243" s="6">
        <v>2163216.0199999991</v>
      </c>
      <c r="F243" s="6">
        <v>2043198.2299999995</v>
      </c>
      <c r="G243" s="6">
        <v>1964105.8799999994</v>
      </c>
      <c r="H243" s="6">
        <v>2164418.08</v>
      </c>
      <c r="I243" s="6">
        <v>2047896.1999999993</v>
      </c>
      <c r="J243" s="6">
        <v>2130393.2699999996</v>
      </c>
      <c r="K243" s="6">
        <v>2275600.33</v>
      </c>
      <c r="L243" s="6">
        <v>2373056.91</v>
      </c>
      <c r="M243" s="6">
        <v>3182286.3599999994</v>
      </c>
      <c r="N243"/>
      <c r="Q243" s="272"/>
    </row>
    <row r="244" spans="1:17" ht="12.75" x14ac:dyDescent="0.2">
      <c r="A244" s="5" t="s">
        <v>2220</v>
      </c>
      <c r="B244" s="6">
        <v>184112.94999999998</v>
      </c>
      <c r="C244" s="6">
        <v>428528.73999999993</v>
      </c>
      <c r="D244" s="6">
        <v>461929.5500000001</v>
      </c>
      <c r="E244" s="6">
        <v>622890.45999999985</v>
      </c>
      <c r="F244" s="6">
        <v>708950.89999999991</v>
      </c>
      <c r="G244" s="6">
        <v>536086.42000000004</v>
      </c>
      <c r="H244" s="6">
        <v>608696.48999999987</v>
      </c>
      <c r="I244" s="6">
        <v>375152.89999999997</v>
      </c>
      <c r="J244" s="6">
        <v>659007.13000000012</v>
      </c>
      <c r="K244" s="6">
        <v>597133.51000000013</v>
      </c>
      <c r="L244" s="6">
        <v>938417.37999999977</v>
      </c>
      <c r="M244" s="6">
        <v>1556388.8799999997</v>
      </c>
      <c r="N244"/>
    </row>
    <row r="245" spans="1:17" ht="12.75" x14ac:dyDescent="0.2">
      <c r="A245" s="5" t="s">
        <v>2222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89869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/>
    </row>
    <row r="246" spans="1:17" ht="12.75" x14ac:dyDescent="0.2">
      <c r="A246" s="5" t="s">
        <v>2221</v>
      </c>
      <c r="B246" s="6">
        <v>0</v>
      </c>
      <c r="C246" s="6">
        <v>169869.24</v>
      </c>
      <c r="D246" s="6">
        <v>1116.9000000000001</v>
      </c>
      <c r="E246" s="6">
        <v>1921.9</v>
      </c>
      <c r="F246" s="6">
        <v>621.6</v>
      </c>
      <c r="G246" s="6">
        <v>9536.9</v>
      </c>
      <c r="H246" s="6">
        <v>358.9</v>
      </c>
      <c r="I246" s="6">
        <v>336.6</v>
      </c>
      <c r="J246" s="6">
        <v>662.1</v>
      </c>
      <c r="K246" s="6">
        <v>530</v>
      </c>
      <c r="L246" s="6">
        <v>532.20000000000005</v>
      </c>
      <c r="M246" s="6">
        <v>868.1000000000023</v>
      </c>
      <c r="N246"/>
    </row>
    <row r="247" spans="1:17" ht="12.75" x14ac:dyDescent="0.2">
      <c r="A247" s="5" t="s">
        <v>2218</v>
      </c>
      <c r="B247" s="6">
        <v>322190.12</v>
      </c>
      <c r="C247" s="6">
        <v>286967.43000000005</v>
      </c>
      <c r="D247" s="6">
        <v>167556.53</v>
      </c>
      <c r="E247" s="6">
        <v>198069.1</v>
      </c>
      <c r="F247" s="6">
        <v>211645.56</v>
      </c>
      <c r="G247" s="6">
        <v>278208.74</v>
      </c>
      <c r="H247" s="6">
        <v>219628.15000000002</v>
      </c>
      <c r="I247" s="6">
        <v>213927.66</v>
      </c>
      <c r="J247" s="6">
        <v>258735.09999999998</v>
      </c>
      <c r="K247" s="6">
        <v>219618.96000000002</v>
      </c>
      <c r="L247" s="6">
        <v>412027.76</v>
      </c>
      <c r="M247" s="6">
        <v>2051306.8900000001</v>
      </c>
      <c r="N247"/>
    </row>
    <row r="248" spans="1:17" ht="12.75" x14ac:dyDescent="0.2">
      <c r="A248" s="5" t="s">
        <v>30</v>
      </c>
      <c r="B248" s="6">
        <v>2817688.0399999996</v>
      </c>
      <c r="C248" s="6">
        <v>2949884.6999999997</v>
      </c>
      <c r="D248" s="6">
        <v>2649496.58</v>
      </c>
      <c r="E248" s="6">
        <v>2986097.4799999991</v>
      </c>
      <c r="F248" s="6">
        <v>2964416.2899999996</v>
      </c>
      <c r="G248" s="6">
        <v>2877806.9399999995</v>
      </c>
      <c r="H248" s="6">
        <v>2993101.6199999996</v>
      </c>
      <c r="I248" s="6">
        <v>2637313.3599999994</v>
      </c>
      <c r="J248" s="6">
        <v>3048797.5999999996</v>
      </c>
      <c r="K248" s="6">
        <v>3092882.8000000003</v>
      </c>
      <c r="L248" s="6">
        <v>3724034.25</v>
      </c>
      <c r="M248" s="6">
        <v>6790850.2299999986</v>
      </c>
      <c r="N248"/>
    </row>
    <row r="249" spans="1:17" ht="12.7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6" spans="1:17" ht="15" x14ac:dyDescent="0.25">
      <c r="A256" s="234" t="s">
        <v>2301</v>
      </c>
      <c r="B256" s="179"/>
      <c r="C256" s="179"/>
      <c r="D256" s="179"/>
      <c r="E256" s="179"/>
      <c r="F256" s="179"/>
      <c r="G256" s="179"/>
      <c r="H256" s="179"/>
      <c r="I256" s="179"/>
    </row>
    <row r="257" spans="1:17" ht="13.5" thickBot="1" x14ac:dyDescent="0.25">
      <c r="A257" s="66"/>
      <c r="B257" s="43"/>
      <c r="C257" s="43"/>
      <c r="D257" s="44"/>
      <c r="E257"/>
      <c r="F257" s="14"/>
      <c r="G257" s="44"/>
      <c r="H257" s="93"/>
      <c r="I257" s="6"/>
      <c r="J257" s="45"/>
      <c r="K257" s="45"/>
      <c r="L257" s="45"/>
      <c r="M257" s="45"/>
    </row>
    <row r="258" spans="1:17" ht="13.5" thickBot="1" x14ac:dyDescent="0.25">
      <c r="A258"/>
      <c r="B258" s="399" t="s">
        <v>2302</v>
      </c>
      <c r="C258" s="400"/>
      <c r="D258" s="401"/>
      <c r="E258" s="402" t="s">
        <v>2303</v>
      </c>
      <c r="F258" s="403"/>
      <c r="G258" s="403"/>
      <c r="H258" s="403"/>
      <c r="I258" s="404"/>
      <c r="J258" s="45"/>
      <c r="K258" s="91"/>
      <c r="L258" s="45"/>
      <c r="M258" s="45"/>
    </row>
    <row r="259" spans="1:17" ht="39" thickBot="1" x14ac:dyDescent="0.25">
      <c r="A259" s="99" t="s">
        <v>2304</v>
      </c>
      <c r="B259" s="104" t="s">
        <v>2305</v>
      </c>
      <c r="C259" s="105" t="s">
        <v>2306</v>
      </c>
      <c r="D259" s="106" t="s">
        <v>2307</v>
      </c>
      <c r="E259" s="94" t="s">
        <v>2308</v>
      </c>
      <c r="F259" s="95" t="s">
        <v>2309</v>
      </c>
      <c r="G259" s="95" t="s">
        <v>2310</v>
      </c>
      <c r="H259" s="95" t="s">
        <v>2311</v>
      </c>
      <c r="I259" s="96" t="s">
        <v>2312</v>
      </c>
      <c r="J259" s="45"/>
      <c r="K259" s="91"/>
      <c r="L259" s="45"/>
      <c r="M259" s="45"/>
    </row>
    <row r="260" spans="1:17" ht="12.75" x14ac:dyDescent="0.2">
      <c r="A260" s="195" t="s">
        <v>2313</v>
      </c>
      <c r="B260" s="216">
        <f>+B229</f>
        <v>3.9364142999999991</v>
      </c>
      <c r="C260" s="224">
        <f>+B238</f>
        <v>2.8176880400000006</v>
      </c>
      <c r="D260" s="219">
        <f>+C260/B260</f>
        <v>0.715800681854042</v>
      </c>
      <c r="E260" s="225">
        <f t="shared" ref="E260:E265" si="9">+C260</f>
        <v>2.8176880400000006</v>
      </c>
      <c r="F260" s="237"/>
      <c r="G260" s="97">
        <f>+E260+F260</f>
        <v>2.8176880400000006</v>
      </c>
      <c r="H260" s="97">
        <f>+G260</f>
        <v>2.8176880400000006</v>
      </c>
      <c r="I260" s="230">
        <f>+H260/$G$272</f>
        <v>7.1823286010896825E-2</v>
      </c>
      <c r="J260" s="45"/>
      <c r="K260" s="91"/>
      <c r="L260" s="45"/>
      <c r="M260" s="45"/>
    </row>
    <row r="261" spans="1:17" ht="12.75" x14ac:dyDescent="0.2">
      <c r="A261" s="100" t="s">
        <v>2314</v>
      </c>
      <c r="B261" s="216">
        <f>+C229</f>
        <v>3.1998642800000003</v>
      </c>
      <c r="C261" s="224">
        <f>+C238</f>
        <v>2.9498847000000001</v>
      </c>
      <c r="D261" s="219">
        <f t="shared" ref="D261:D271" si="10">+C261/B261</f>
        <v>0.92187806790355487</v>
      </c>
      <c r="E261" s="226">
        <f t="shared" si="9"/>
        <v>2.9498847000000001</v>
      </c>
      <c r="F261" s="238"/>
      <c r="G261" s="98">
        <f t="shared" ref="G261:G271" si="11">+E261+F261</f>
        <v>2.9498847000000001</v>
      </c>
      <c r="H261" s="98">
        <f>+G261+H260</f>
        <v>5.7675727400000003</v>
      </c>
      <c r="I261" s="231">
        <f t="shared" ref="I261:I271" si="12">+H261/$G$272</f>
        <v>0.14701628449034118</v>
      </c>
      <c r="J261" s="45"/>
      <c r="K261" s="91"/>
      <c r="L261" s="45"/>
      <c r="M261" s="45"/>
    </row>
    <row r="262" spans="1:17" ht="12.75" x14ac:dyDescent="0.2">
      <c r="A262" s="100" t="s">
        <v>2315</v>
      </c>
      <c r="B262" s="216">
        <f>+D229</f>
        <v>3.9827568400000004</v>
      </c>
      <c r="C262" s="224">
        <f>+D238</f>
        <v>2.6494965799999992</v>
      </c>
      <c r="D262" s="219">
        <f t="shared" si="10"/>
        <v>0.66524186297047427</v>
      </c>
      <c r="E262" s="226">
        <f t="shared" si="9"/>
        <v>2.6494965799999992</v>
      </c>
      <c r="F262" s="238"/>
      <c r="G262" s="98">
        <f t="shared" si="11"/>
        <v>2.6494965799999992</v>
      </c>
      <c r="H262" s="98">
        <f t="shared" ref="H262:H271" si="13">+G262+H261</f>
        <v>8.4170693199999995</v>
      </c>
      <c r="I262" s="231">
        <f t="shared" si="12"/>
        <v>0.21455234524255734</v>
      </c>
      <c r="J262" s="45"/>
      <c r="K262" s="91"/>
      <c r="L262" s="45"/>
      <c r="M262" s="45"/>
    </row>
    <row r="263" spans="1:17" ht="12.75" x14ac:dyDescent="0.2">
      <c r="A263" s="100" t="s">
        <v>2316</v>
      </c>
      <c r="B263" s="216">
        <f>+E229</f>
        <v>3.1864044300000001</v>
      </c>
      <c r="C263" s="224">
        <f>+E238</f>
        <v>2.9860974799999975</v>
      </c>
      <c r="D263" s="219">
        <f t="shared" si="10"/>
        <v>0.93713699738987544</v>
      </c>
      <c r="E263" s="227">
        <f t="shared" si="9"/>
        <v>2.9860974799999975</v>
      </c>
      <c r="F263" s="238"/>
      <c r="G263" s="98">
        <f t="shared" si="11"/>
        <v>2.9860974799999975</v>
      </c>
      <c r="H263" s="98">
        <f t="shared" si="13"/>
        <v>11.403166799999997</v>
      </c>
      <c r="I263" s="231">
        <f t="shared" si="12"/>
        <v>0.29066841285466177</v>
      </c>
      <c r="J263" s="45"/>
      <c r="K263" s="91"/>
      <c r="L263" s="45"/>
      <c r="M263" s="45"/>
    </row>
    <row r="264" spans="1:17" ht="12.75" x14ac:dyDescent="0.2">
      <c r="A264" s="100" t="s">
        <v>2317</v>
      </c>
      <c r="B264" s="216">
        <f>+F229</f>
        <v>3.2614646299999999</v>
      </c>
      <c r="C264" s="224">
        <f>+F238</f>
        <v>2.9644162899999986</v>
      </c>
      <c r="D264" s="219">
        <f t="shared" si="10"/>
        <v>0.90892179627899217</v>
      </c>
      <c r="E264" s="227">
        <f t="shared" si="9"/>
        <v>2.9644162899999986</v>
      </c>
      <c r="F264" s="239"/>
      <c r="G264" s="98">
        <f t="shared" si="11"/>
        <v>2.9644162899999986</v>
      </c>
      <c r="H264" s="98">
        <f t="shared" si="13"/>
        <v>14.367583089999997</v>
      </c>
      <c r="I264" s="231">
        <f t="shared" si="12"/>
        <v>0.366231823718283</v>
      </c>
      <c r="J264" s="45"/>
      <c r="K264" s="91"/>
      <c r="L264" s="45"/>
      <c r="M264" s="45"/>
    </row>
    <row r="265" spans="1:17" ht="12.75" x14ac:dyDescent="0.2">
      <c r="A265" s="100" t="s">
        <v>2318</v>
      </c>
      <c r="B265" s="216">
        <f>+G229</f>
        <v>2.9237994120000006</v>
      </c>
      <c r="C265" s="224">
        <f>+G238</f>
        <v>2.8778069400000006</v>
      </c>
      <c r="D265" s="219">
        <f t="shared" si="10"/>
        <v>0.98426962129781015</v>
      </c>
      <c r="E265" s="227">
        <f t="shared" si="9"/>
        <v>2.8778069400000006</v>
      </c>
      <c r="F265" s="240"/>
      <c r="G265" s="98">
        <f t="shared" si="11"/>
        <v>2.8778069400000006</v>
      </c>
      <c r="H265" s="98">
        <f t="shared" si="13"/>
        <v>17.245390029999996</v>
      </c>
      <c r="I265" s="231">
        <f t="shared" si="12"/>
        <v>0.43958754940598677</v>
      </c>
      <c r="J265" s="45"/>
      <c r="K265" s="91"/>
      <c r="L265" s="45"/>
      <c r="M265" s="45"/>
    </row>
    <row r="266" spans="1:17" ht="12.75" x14ac:dyDescent="0.2">
      <c r="A266" s="100" t="s">
        <v>2319</v>
      </c>
      <c r="B266" s="216">
        <f>+H229</f>
        <v>3.21116248</v>
      </c>
      <c r="C266" s="224">
        <f>+H238</f>
        <v>2.9931016200000009</v>
      </c>
      <c r="D266" s="219">
        <f t="shared" si="10"/>
        <v>0.93209286002868375</v>
      </c>
      <c r="E266" s="227">
        <f>+C266</f>
        <v>2.9931016200000009</v>
      </c>
      <c r="F266" s="239"/>
      <c r="G266" s="98">
        <f t="shared" si="11"/>
        <v>2.9931016200000009</v>
      </c>
      <c r="H266" s="98">
        <f t="shared" si="13"/>
        <v>20.238491649999997</v>
      </c>
      <c r="I266" s="232">
        <f t="shared" si="12"/>
        <v>0.51588215358542555</v>
      </c>
      <c r="J266" s="45"/>
      <c r="K266" s="91"/>
      <c r="L266" s="45"/>
      <c r="M266" s="45"/>
    </row>
    <row r="267" spans="1:17" ht="12.75" x14ac:dyDescent="0.2">
      <c r="A267" s="100" t="s">
        <v>2320</v>
      </c>
      <c r="B267" s="216">
        <f>+I229</f>
        <v>2.8798639399999999</v>
      </c>
      <c r="C267" s="224">
        <f>+I238</f>
        <v>2.6373133599999998</v>
      </c>
      <c r="D267" s="219">
        <f t="shared" si="10"/>
        <v>0.91577706966253414</v>
      </c>
      <c r="E267" s="227">
        <f>+C267</f>
        <v>2.6373133599999998</v>
      </c>
      <c r="F267" s="239"/>
      <c r="G267" s="98">
        <f t="shared" si="11"/>
        <v>2.6373133599999998</v>
      </c>
      <c r="H267" s="98">
        <f t="shared" si="13"/>
        <v>22.875805009999997</v>
      </c>
      <c r="I267" s="232">
        <f t="shared" si="12"/>
        <v>0.5831076622530349</v>
      </c>
      <c r="J267" s="45"/>
      <c r="K267" s="91"/>
      <c r="L267" s="45"/>
      <c r="M267" s="45"/>
    </row>
    <row r="268" spans="1:17" ht="12.75" x14ac:dyDescent="0.2">
      <c r="A268" s="100" t="s">
        <v>2321</v>
      </c>
      <c r="B268" s="216">
        <f>+J229</f>
        <v>3.1054959000000002</v>
      </c>
      <c r="C268" s="224">
        <f>+J238</f>
        <v>2.9813539599999985</v>
      </c>
      <c r="D268" s="219">
        <f t="shared" si="10"/>
        <v>0.96002508327252933</v>
      </c>
      <c r="E268" s="227">
        <f>+C268</f>
        <v>2.9813539599999985</v>
      </c>
      <c r="F268" s="239"/>
      <c r="G268" s="98">
        <f t="shared" si="11"/>
        <v>2.9813539599999985</v>
      </c>
      <c r="H268" s="98">
        <f t="shared" si="13"/>
        <v>25.857158969999997</v>
      </c>
      <c r="I268" s="232">
        <f t="shared" si="12"/>
        <v>0.65910281683686167</v>
      </c>
      <c r="J268" s="45"/>
      <c r="K268" s="91"/>
      <c r="L268" s="45"/>
      <c r="M268" s="45"/>
    </row>
    <row r="269" spans="1:17" s="305" customFormat="1" ht="12.75" x14ac:dyDescent="0.2">
      <c r="A269" s="300" t="s">
        <v>2322</v>
      </c>
      <c r="B269" s="301">
        <f>+K238</f>
        <v>3.0155549699999988</v>
      </c>
      <c r="C269" s="302">
        <f>+P238</f>
        <v>2.2872463499999998</v>
      </c>
      <c r="D269" s="276">
        <f t="shared" si="10"/>
        <v>0.75848272465747846</v>
      </c>
      <c r="E269" s="274">
        <f>+B269</f>
        <v>3.0155549699999988</v>
      </c>
      <c r="F269" s="277"/>
      <c r="G269" s="278">
        <f t="shared" si="11"/>
        <v>3.0155549699999988</v>
      </c>
      <c r="H269" s="278">
        <f t="shared" si="13"/>
        <v>28.872713939999997</v>
      </c>
      <c r="I269" s="279">
        <f t="shared" si="12"/>
        <v>0.73596976023769722</v>
      </c>
      <c r="J269" s="303"/>
      <c r="K269" s="304"/>
      <c r="L269" s="303"/>
      <c r="M269" s="303"/>
      <c r="Q269" s="306"/>
    </row>
    <row r="270" spans="1:17" ht="12.75" x14ac:dyDescent="0.2">
      <c r="A270" s="100" t="s">
        <v>2323</v>
      </c>
      <c r="B270" s="217">
        <f>+L238</f>
        <v>3.6467064200000006</v>
      </c>
      <c r="C270" s="222"/>
      <c r="D270" s="220">
        <f t="shared" si="10"/>
        <v>0</v>
      </c>
      <c r="E270" s="217">
        <f t="shared" ref="E270:E271" si="14">+B270</f>
        <v>3.6467064200000006</v>
      </c>
      <c r="F270" s="239"/>
      <c r="G270" s="98">
        <f t="shared" si="11"/>
        <v>3.6467064200000006</v>
      </c>
      <c r="H270" s="98">
        <f t="shared" si="13"/>
        <v>32.519420359999998</v>
      </c>
      <c r="I270" s="232">
        <f t="shared" si="12"/>
        <v>0.8289248477006208</v>
      </c>
      <c r="J270" s="45"/>
      <c r="K270" s="91"/>
      <c r="L270" s="45"/>
      <c r="M270" s="45"/>
    </row>
    <row r="271" spans="1:17" ht="13.5" thickBot="1" x14ac:dyDescent="0.25">
      <c r="A271" s="101" t="s">
        <v>2324</v>
      </c>
      <c r="B271" s="218">
        <f>+M238</f>
        <v>6.7114223999999982</v>
      </c>
      <c r="C271" s="223"/>
      <c r="D271" s="221">
        <f t="shared" si="10"/>
        <v>0</v>
      </c>
      <c r="E271" s="217">
        <f t="shared" si="14"/>
        <v>6.7114223999999982</v>
      </c>
      <c r="F271" s="241"/>
      <c r="G271" s="228">
        <f t="shared" si="11"/>
        <v>6.7114223999999982</v>
      </c>
      <c r="H271" s="229">
        <f t="shared" si="13"/>
        <v>39.230842759999994</v>
      </c>
      <c r="I271" s="233">
        <f t="shared" si="12"/>
        <v>1</v>
      </c>
      <c r="J271" s="45"/>
      <c r="K271" s="91"/>
      <c r="L271" s="45"/>
      <c r="M271" s="45"/>
    </row>
    <row r="272" spans="1:17" ht="13.5" thickBot="1" x14ac:dyDescent="0.25">
      <c r="A272"/>
      <c r="B272" s="42"/>
      <c r="C272" s="42"/>
      <c r="D272" s="42"/>
      <c r="E272" s="102">
        <f>SUM(E260:E271)</f>
        <v>39.230842759999994</v>
      </c>
      <c r="F272" s="242">
        <f>SUM(F260:F271)</f>
        <v>0</v>
      </c>
      <c r="G272" s="103">
        <f>SUM(G260:G271)</f>
        <v>39.230842759999994</v>
      </c>
      <c r="H272" s="6"/>
      <c r="I272" s="10"/>
      <c r="J272" s="45"/>
      <c r="K272" s="45"/>
      <c r="L272" s="45"/>
      <c r="M272" s="45"/>
    </row>
    <row r="273" spans="1:17" ht="12.75" x14ac:dyDescent="0.2">
      <c r="A273" s="14"/>
      <c r="B273" s="14"/>
      <c r="C273" s="14"/>
      <c r="D273" s="92"/>
      <c r="E273" s="14"/>
      <c r="F273" s="14"/>
      <c r="G273" s="14"/>
      <c r="H273" s="10"/>
      <c r="I273"/>
      <c r="J273" s="45"/>
      <c r="K273" s="45"/>
      <c r="L273" s="45"/>
      <c r="M273" s="45"/>
    </row>
    <row r="275" spans="1:17" ht="15" x14ac:dyDescent="0.25">
      <c r="A275" s="234" t="s">
        <v>2325</v>
      </c>
      <c r="B275" s="179"/>
      <c r="C275" s="179"/>
      <c r="D275" s="179"/>
      <c r="E275" s="179"/>
      <c r="F275" s="179"/>
      <c r="G275" s="179"/>
      <c r="H275" s="179"/>
      <c r="I275" s="179"/>
    </row>
    <row r="276" spans="1:17" ht="12.75" x14ac:dyDescent="0.2">
      <c r="A276" s="66"/>
      <c r="B276" s="43"/>
      <c r="C276" s="43"/>
      <c r="D276" s="44"/>
      <c r="E276"/>
      <c r="F276" s="14"/>
      <c r="G276" s="44"/>
      <c r="H276" s="93"/>
      <c r="I276" s="6"/>
      <c r="J276" s="45"/>
      <c r="K276" s="45"/>
      <c r="L276" s="45"/>
      <c r="M276" s="45"/>
    </row>
    <row r="277" spans="1:17" ht="12.75" x14ac:dyDescent="0.2">
      <c r="A277" s="115" t="s">
        <v>3</v>
      </c>
      <c r="B277" t="s">
        <v>1</v>
      </c>
    </row>
    <row r="279" spans="1:17" ht="12.7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7" s="162" customFormat="1" ht="12.7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Q280" s="272"/>
    </row>
    <row r="281" spans="1:17" s="162" customFormat="1" ht="12.75" x14ac:dyDescent="0.2">
      <c r="A281" s="6"/>
      <c r="B281"/>
      <c r="C281"/>
      <c r="D281"/>
      <c r="E281"/>
      <c r="F281"/>
      <c r="G281"/>
      <c r="H281"/>
      <c r="I281"/>
      <c r="J281"/>
      <c r="K281"/>
      <c r="L281"/>
      <c r="M281"/>
      <c r="Q281" s="272"/>
    </row>
    <row r="282" spans="1:17" ht="12.75" x14ac:dyDescent="0.2">
      <c r="A282" s="236">
        <f>+A280/1000000</f>
        <v>0</v>
      </c>
      <c r="B282" s="236">
        <f>+B280/1000000</f>
        <v>0</v>
      </c>
      <c r="C282" s="43"/>
      <c r="D282" s="44"/>
      <c r="E282"/>
      <c r="F282" s="14"/>
      <c r="G282" s="44"/>
      <c r="H282" s="93"/>
      <c r="I282" s="6"/>
      <c r="J282" s="45"/>
      <c r="K282" s="45"/>
      <c r="L282" s="45"/>
      <c r="M282" s="45"/>
    </row>
    <row r="283" spans="1:17" ht="12.75" x14ac:dyDescent="0.2">
      <c r="A283" s="235"/>
      <c r="B283" s="43"/>
      <c r="C283" s="43"/>
      <c r="D283" s="44"/>
      <c r="E283"/>
      <c r="F283" s="44"/>
      <c r="G283" s="44"/>
      <c r="H283" s="93"/>
      <c r="I283" s="6"/>
      <c r="J283" s="45"/>
      <c r="K283" s="45"/>
      <c r="L283" s="45"/>
      <c r="M283" s="45"/>
    </row>
    <row r="284" spans="1:17" ht="13.5" thickBot="1" x14ac:dyDescent="0.25">
      <c r="A284" s="66"/>
      <c r="B284" s="43"/>
      <c r="C284" s="43"/>
      <c r="D284" s="44"/>
      <c r="E284"/>
      <c r="F284" s="14"/>
      <c r="G284" s="44"/>
      <c r="H284" s="93"/>
      <c r="I284" s="6"/>
      <c r="J284" s="45"/>
      <c r="K284" s="45"/>
      <c r="L284" s="45"/>
      <c r="M284" s="45"/>
    </row>
    <row r="285" spans="1:17" ht="13.5" thickBot="1" x14ac:dyDescent="0.25">
      <c r="A285"/>
      <c r="B285" s="399" t="s">
        <v>2302</v>
      </c>
      <c r="C285" s="400"/>
      <c r="D285" s="401"/>
      <c r="E285" s="402" t="s">
        <v>2303</v>
      </c>
      <c r="F285" s="403"/>
      <c r="G285" s="403"/>
      <c r="H285" s="403"/>
      <c r="I285" s="404"/>
      <c r="J285" s="45"/>
      <c r="K285" s="91"/>
      <c r="L285" s="45"/>
      <c r="M285" s="45"/>
    </row>
    <row r="286" spans="1:17" ht="39" thickBot="1" x14ac:dyDescent="0.25">
      <c r="A286" s="99" t="s">
        <v>2304</v>
      </c>
      <c r="B286" s="104" t="s">
        <v>2305</v>
      </c>
      <c r="C286" s="105" t="s">
        <v>2306</v>
      </c>
      <c r="D286" s="106" t="s">
        <v>2307</v>
      </c>
      <c r="E286" s="94" t="s">
        <v>2326</v>
      </c>
      <c r="F286" s="95" t="s">
        <v>2309</v>
      </c>
      <c r="G286" s="95" t="s">
        <v>2327</v>
      </c>
      <c r="H286" s="95" t="s">
        <v>2328</v>
      </c>
      <c r="I286" s="96" t="s">
        <v>2312</v>
      </c>
      <c r="J286" s="45"/>
      <c r="K286" s="91"/>
      <c r="L286" s="45"/>
      <c r="M286" s="45"/>
    </row>
    <row r="287" spans="1:17" ht="12.75" x14ac:dyDescent="0.2">
      <c r="A287" s="195" t="s">
        <v>2313</v>
      </c>
      <c r="B287" s="216">
        <f>+B260</f>
        <v>3.9364142999999991</v>
      </c>
      <c r="C287" s="224">
        <f>+C260</f>
        <v>2.8176880400000006</v>
      </c>
      <c r="D287" s="219">
        <f>+C287/B287</f>
        <v>0.715800681854042</v>
      </c>
      <c r="E287" s="225">
        <f t="shared" ref="E287:E292" si="15">+C287</f>
        <v>2.8176880400000006</v>
      </c>
      <c r="F287" s="97"/>
      <c r="G287" s="97">
        <f>+E287+F287</f>
        <v>2.8176880400000006</v>
      </c>
      <c r="H287" s="97">
        <f>+G287</f>
        <v>2.8176880400000006</v>
      </c>
      <c r="I287" s="230">
        <f>+H287/$G$299</f>
        <v>7.0768450385432335E-2</v>
      </c>
      <c r="J287" s="45"/>
      <c r="K287" s="91"/>
      <c r="L287" s="45"/>
      <c r="M287" s="45"/>
    </row>
    <row r="288" spans="1:17" ht="12.75" x14ac:dyDescent="0.2">
      <c r="A288" s="100" t="s">
        <v>2314</v>
      </c>
      <c r="B288" s="216">
        <f t="shared" ref="B288:C288" si="16">+B261</f>
        <v>3.1998642800000003</v>
      </c>
      <c r="C288" s="224">
        <f t="shared" si="16"/>
        <v>2.9498847000000001</v>
      </c>
      <c r="D288" s="219">
        <f t="shared" ref="D288:D298" si="17">+C288/B288</f>
        <v>0.92187806790355487</v>
      </c>
      <c r="E288" s="226">
        <f t="shared" si="15"/>
        <v>2.9498847000000001</v>
      </c>
      <c r="F288" s="98"/>
      <c r="G288" s="98">
        <f t="shared" ref="G288:G298" si="18">+E288+F288</f>
        <v>2.9498847000000001</v>
      </c>
      <c r="H288" s="98">
        <f>+G288+H287</f>
        <v>5.7675727400000003</v>
      </c>
      <c r="I288" s="231">
        <f t="shared" ref="I288:I298" si="19">+H288/$G$299</f>
        <v>0.14485712381952048</v>
      </c>
      <c r="J288" s="45"/>
      <c r="K288" s="91"/>
      <c r="L288" s="45"/>
      <c r="M288" s="45"/>
    </row>
    <row r="289" spans="1:17" ht="12.75" x14ac:dyDescent="0.2">
      <c r="A289" s="100" t="s">
        <v>2315</v>
      </c>
      <c r="B289" s="216">
        <f t="shared" ref="B289:C289" si="20">+B262</f>
        <v>3.9827568400000004</v>
      </c>
      <c r="C289" s="224">
        <f t="shared" si="20"/>
        <v>2.6494965799999992</v>
      </c>
      <c r="D289" s="219">
        <f t="shared" si="17"/>
        <v>0.66524186297047427</v>
      </c>
      <c r="E289" s="226">
        <f t="shared" si="15"/>
        <v>2.6494965799999992</v>
      </c>
      <c r="F289" s="98"/>
      <c r="G289" s="98">
        <f t="shared" si="18"/>
        <v>2.6494965799999992</v>
      </c>
      <c r="H289" s="98">
        <f t="shared" ref="H289:H298" si="21">+G289+H288</f>
        <v>8.4170693199999995</v>
      </c>
      <c r="I289" s="231">
        <f t="shared" si="19"/>
        <v>0.21140131345525551</v>
      </c>
      <c r="J289" s="45"/>
      <c r="K289" s="91"/>
      <c r="L289" s="45"/>
      <c r="M289" s="45"/>
    </row>
    <row r="290" spans="1:17" ht="12.75" x14ac:dyDescent="0.2">
      <c r="A290" s="100" t="s">
        <v>2316</v>
      </c>
      <c r="B290" s="216">
        <f t="shared" ref="B290:C290" si="22">+B263</f>
        <v>3.1864044300000001</v>
      </c>
      <c r="C290" s="224">
        <f t="shared" si="22"/>
        <v>2.9860974799999975</v>
      </c>
      <c r="D290" s="219">
        <f t="shared" si="17"/>
        <v>0.93713699738987544</v>
      </c>
      <c r="E290" s="227">
        <f t="shared" si="15"/>
        <v>2.9860974799999975</v>
      </c>
      <c r="F290" s="98"/>
      <c r="G290" s="98">
        <f t="shared" si="18"/>
        <v>2.9860974799999975</v>
      </c>
      <c r="H290" s="98">
        <f t="shared" si="21"/>
        <v>11.403166799999997</v>
      </c>
      <c r="I290" s="231">
        <f t="shared" si="19"/>
        <v>0.28639949932946052</v>
      </c>
      <c r="J290" s="45"/>
      <c r="K290" s="91"/>
      <c r="L290" s="45"/>
      <c r="M290" s="45"/>
    </row>
    <row r="291" spans="1:17" ht="12.75" x14ac:dyDescent="0.2">
      <c r="A291" s="100" t="s">
        <v>2317</v>
      </c>
      <c r="B291" s="216">
        <f t="shared" ref="B291:C291" si="23">+B264</f>
        <v>3.2614646299999999</v>
      </c>
      <c r="C291" s="224">
        <f t="shared" si="23"/>
        <v>2.9644162899999986</v>
      </c>
      <c r="D291" s="219">
        <f t="shared" si="17"/>
        <v>0.90892179627899217</v>
      </c>
      <c r="E291" s="227">
        <f t="shared" si="15"/>
        <v>2.9644162899999986</v>
      </c>
      <c r="F291" s="98"/>
      <c r="G291" s="98">
        <f t="shared" si="18"/>
        <v>2.9644162899999986</v>
      </c>
      <c r="H291" s="98">
        <f t="shared" si="21"/>
        <v>14.367583089999997</v>
      </c>
      <c r="I291" s="231">
        <f t="shared" si="19"/>
        <v>0.36085314507110633</v>
      </c>
      <c r="J291" s="45"/>
      <c r="K291" s="91"/>
      <c r="L291" s="45"/>
      <c r="M291" s="45"/>
    </row>
    <row r="292" spans="1:17" ht="12.75" x14ac:dyDescent="0.2">
      <c r="A292" s="100" t="s">
        <v>2318</v>
      </c>
      <c r="B292" s="216">
        <f t="shared" ref="B292:C292" si="24">+B265</f>
        <v>2.9237994120000006</v>
      </c>
      <c r="C292" s="224">
        <f t="shared" si="24"/>
        <v>2.8778069400000006</v>
      </c>
      <c r="D292" s="219">
        <f t="shared" si="17"/>
        <v>0.98426962129781015</v>
      </c>
      <c r="E292" s="227">
        <f t="shared" si="15"/>
        <v>2.8778069400000006</v>
      </c>
      <c r="F292" s="98"/>
      <c r="G292" s="98">
        <f t="shared" si="18"/>
        <v>2.8778069400000006</v>
      </c>
      <c r="H292" s="98">
        <f t="shared" si="21"/>
        <v>17.245390029999996</v>
      </c>
      <c r="I292" s="231">
        <f t="shared" si="19"/>
        <v>0.43313152889540035</v>
      </c>
      <c r="J292" s="45"/>
      <c r="K292" s="91"/>
      <c r="L292" s="45"/>
      <c r="M292" s="45"/>
    </row>
    <row r="293" spans="1:17" ht="12.75" x14ac:dyDescent="0.2">
      <c r="A293" s="100" t="s">
        <v>2319</v>
      </c>
      <c r="B293" s="216">
        <f t="shared" ref="B293:C293" si="25">+B266</f>
        <v>3.21116248</v>
      </c>
      <c r="C293" s="224">
        <f t="shared" si="25"/>
        <v>2.9931016200000009</v>
      </c>
      <c r="D293" s="219">
        <f t="shared" si="17"/>
        <v>0.93209286002868375</v>
      </c>
      <c r="E293" s="227">
        <f t="shared" ref="E293:E298" si="26">+B293</f>
        <v>3.21116248</v>
      </c>
      <c r="F293" s="98"/>
      <c r="G293" s="98">
        <f t="shared" si="18"/>
        <v>3.21116248</v>
      </c>
      <c r="H293" s="98">
        <f t="shared" si="21"/>
        <v>20.456552509999995</v>
      </c>
      <c r="I293" s="231">
        <f t="shared" si="19"/>
        <v>0.51378239919026869</v>
      </c>
      <c r="J293" s="45"/>
      <c r="K293" s="91"/>
      <c r="L293" s="45"/>
      <c r="M293" s="45"/>
    </row>
    <row r="294" spans="1:17" ht="12.75" x14ac:dyDescent="0.2">
      <c r="A294" s="100" t="s">
        <v>2320</v>
      </c>
      <c r="B294" s="216">
        <f t="shared" ref="B294:C294" si="27">+B267</f>
        <v>2.8798639399999999</v>
      </c>
      <c r="C294" s="224">
        <f t="shared" si="27"/>
        <v>2.6373133599999998</v>
      </c>
      <c r="D294" s="219">
        <f t="shared" si="17"/>
        <v>0.91577706966253414</v>
      </c>
      <c r="E294" s="227">
        <f t="shared" si="26"/>
        <v>2.8798639399999999</v>
      </c>
      <c r="F294" s="98"/>
      <c r="G294" s="98">
        <f t="shared" si="18"/>
        <v>2.8798639399999999</v>
      </c>
      <c r="H294" s="98">
        <f t="shared" si="21"/>
        <v>23.336416449999994</v>
      </c>
      <c r="I294" s="231">
        <f t="shared" si="19"/>
        <v>0.58611244618677205</v>
      </c>
      <c r="J294" s="45"/>
      <c r="K294" s="91"/>
      <c r="L294" s="45"/>
      <c r="M294" s="45"/>
    </row>
    <row r="295" spans="1:17" s="283" customFormat="1" ht="12.75" x14ac:dyDescent="0.2">
      <c r="A295" s="273" t="s">
        <v>2321</v>
      </c>
      <c r="B295" s="274">
        <f t="shared" ref="B295:C295" si="28">+B268</f>
        <v>3.1054959000000002</v>
      </c>
      <c r="C295" s="275">
        <f t="shared" si="28"/>
        <v>2.9813539599999985</v>
      </c>
      <c r="D295" s="276">
        <f t="shared" si="17"/>
        <v>0.96002508327252933</v>
      </c>
      <c r="E295" s="274">
        <f t="shared" si="26"/>
        <v>3.1054959000000002</v>
      </c>
      <c r="F295" s="280"/>
      <c r="G295" s="278">
        <f t="shared" si="18"/>
        <v>3.1054959000000002</v>
      </c>
      <c r="H295" s="278">
        <f t="shared" si="21"/>
        <v>26.441912349999996</v>
      </c>
      <c r="I295" s="279">
        <f t="shared" si="19"/>
        <v>0.66410941725008166</v>
      </c>
      <c r="J295" s="281"/>
      <c r="K295" s="282"/>
      <c r="L295" s="281"/>
      <c r="M295" s="281"/>
      <c r="Q295" s="299"/>
    </row>
    <row r="296" spans="1:17" ht="12.75" x14ac:dyDescent="0.2">
      <c r="A296" s="100" t="s">
        <v>2322</v>
      </c>
      <c r="B296" s="217">
        <f t="shared" ref="B296:C296" si="29">+B269</f>
        <v>3.0155549699999988</v>
      </c>
      <c r="C296" s="222">
        <f t="shared" si="29"/>
        <v>2.2872463499999998</v>
      </c>
      <c r="D296" s="220">
        <f t="shared" si="17"/>
        <v>0.75848272465747846</v>
      </c>
      <c r="E296" s="217">
        <f t="shared" si="26"/>
        <v>3.0155549699999988</v>
      </c>
      <c r="F296" s="243"/>
      <c r="G296" s="98">
        <f t="shared" si="18"/>
        <v>3.0155549699999988</v>
      </c>
      <c r="H296" s="98">
        <f t="shared" si="21"/>
        <v>29.457467319999996</v>
      </c>
      <c r="I296" s="232">
        <f t="shared" si="19"/>
        <v>0.73984745114505779</v>
      </c>
      <c r="J296" s="45"/>
      <c r="K296" s="91"/>
      <c r="L296" s="45"/>
      <c r="M296" s="45"/>
    </row>
    <row r="297" spans="1:17" ht="12.75" x14ac:dyDescent="0.2">
      <c r="A297" s="100" t="s">
        <v>2323</v>
      </c>
      <c r="B297" s="217">
        <f t="shared" ref="B297:C297" si="30">+B270</f>
        <v>3.6467064200000006</v>
      </c>
      <c r="C297" s="222">
        <f t="shared" si="30"/>
        <v>0</v>
      </c>
      <c r="D297" s="220">
        <f t="shared" si="17"/>
        <v>0</v>
      </c>
      <c r="E297" s="217">
        <f t="shared" si="26"/>
        <v>3.6467064200000006</v>
      </c>
      <c r="F297" s="243"/>
      <c r="G297" s="98">
        <f t="shared" si="18"/>
        <v>3.6467064200000006</v>
      </c>
      <c r="H297" s="98">
        <f t="shared" si="21"/>
        <v>33.104173739999993</v>
      </c>
      <c r="I297" s="232">
        <f t="shared" si="19"/>
        <v>0.83143734991682083</v>
      </c>
      <c r="J297" s="45"/>
      <c r="K297" s="91"/>
      <c r="L297" s="45"/>
      <c r="M297" s="45"/>
    </row>
    <row r="298" spans="1:17" ht="13.5" thickBot="1" x14ac:dyDescent="0.25">
      <c r="A298" s="101" t="s">
        <v>2324</v>
      </c>
      <c r="B298" s="218">
        <f t="shared" ref="B298:C298" si="31">+B271</f>
        <v>6.7114223999999982</v>
      </c>
      <c r="C298" s="223">
        <f t="shared" si="31"/>
        <v>0</v>
      </c>
      <c r="D298" s="221">
        <f t="shared" si="17"/>
        <v>0</v>
      </c>
      <c r="E298" s="217">
        <f t="shared" si="26"/>
        <v>6.7114223999999982</v>
      </c>
      <c r="F298" s="244">
        <f>-A282</f>
        <v>0</v>
      </c>
      <c r="G298" s="228">
        <f t="shared" si="18"/>
        <v>6.7114223999999982</v>
      </c>
      <c r="H298" s="229">
        <f t="shared" si="21"/>
        <v>39.81559613999999</v>
      </c>
      <c r="I298" s="233">
        <f t="shared" si="19"/>
        <v>1</v>
      </c>
      <c r="J298" s="45"/>
      <c r="K298" s="91"/>
      <c r="L298" s="45"/>
      <c r="M298" s="45"/>
    </row>
    <row r="299" spans="1:17" ht="13.5" thickBot="1" x14ac:dyDescent="0.25">
      <c r="A299"/>
      <c r="B299" s="42"/>
      <c r="C299" s="42"/>
      <c r="D299" s="42"/>
      <c r="E299" s="102">
        <f>SUM(E287:E298)</f>
        <v>39.81559613999999</v>
      </c>
      <c r="F299" s="245">
        <f>SUM(F287:F298)</f>
        <v>0</v>
      </c>
      <c r="G299" s="103">
        <f>SUM(G287:G298)</f>
        <v>39.81559613999999</v>
      </c>
      <c r="H299" s="6"/>
      <c r="I299" s="10"/>
      <c r="J299" s="45"/>
      <c r="K299" s="45"/>
      <c r="L299" s="45"/>
      <c r="M299" s="45"/>
    </row>
    <row r="304" spans="1:17" x14ac:dyDescent="0.2">
      <c r="A304" s="398" t="s">
        <v>2329</v>
      </c>
      <c r="B304" s="398"/>
      <c r="C304" s="398"/>
      <c r="D304" s="398"/>
      <c r="E304" s="398"/>
      <c r="F304" s="398"/>
      <c r="G304" s="398"/>
      <c r="H304" s="398"/>
      <c r="I304" s="398"/>
      <c r="J304" s="398"/>
      <c r="K304" s="398"/>
    </row>
    <row r="305" spans="1:15" x14ac:dyDescent="0.2">
      <c r="A305" s="398"/>
      <c r="B305" s="398"/>
      <c r="C305" s="398"/>
      <c r="D305" s="398"/>
      <c r="E305" s="398"/>
      <c r="F305" s="398"/>
      <c r="G305" s="398"/>
      <c r="H305" s="398"/>
      <c r="I305" s="398"/>
      <c r="J305" s="398"/>
      <c r="K305" s="398"/>
    </row>
    <row r="308" spans="1:15" ht="12.75" x14ac:dyDescent="0.2">
      <c r="A308" s="115" t="s">
        <v>3</v>
      </c>
      <c r="B308" t="s">
        <v>1</v>
      </c>
      <c r="N308"/>
    </row>
    <row r="309" spans="1:15" ht="12.75" x14ac:dyDescent="0.2">
      <c r="N309"/>
    </row>
    <row r="310" spans="1:15" ht="12.75" x14ac:dyDescent="0.2">
      <c r="A310" s="9" t="s">
        <v>4</v>
      </c>
      <c r="B310" t="s">
        <v>2290</v>
      </c>
      <c r="C310" t="s">
        <v>2291</v>
      </c>
      <c r="D310" t="s">
        <v>2292</v>
      </c>
      <c r="E310" t="s">
        <v>2293</v>
      </c>
      <c r="F310" t="s">
        <v>2294</v>
      </c>
      <c r="G310" t="s">
        <v>2295</v>
      </c>
      <c r="H310" t="s">
        <v>2215</v>
      </c>
      <c r="I310" t="s">
        <v>2299</v>
      </c>
      <c r="J310" t="s">
        <v>2300</v>
      </c>
      <c r="K310" t="s">
        <v>6</v>
      </c>
      <c r="L310"/>
      <c r="M310"/>
      <c r="N310"/>
      <c r="O310"/>
    </row>
    <row r="311" spans="1:15" ht="12.75" x14ac:dyDescent="0.2">
      <c r="A311" s="5" t="s">
        <v>2219</v>
      </c>
      <c r="B311" s="6">
        <v>2311384.9699999993</v>
      </c>
      <c r="C311" s="6">
        <v>2064519.29</v>
      </c>
      <c r="D311" s="6">
        <v>2018893.6000000003</v>
      </c>
      <c r="E311" s="6">
        <v>2163216.0199999991</v>
      </c>
      <c r="F311" s="6">
        <v>2043198.2299999995</v>
      </c>
      <c r="G311" s="6">
        <v>1964105.8799999994</v>
      </c>
      <c r="H311" s="6">
        <v>2198272.5</v>
      </c>
      <c r="I311" s="6">
        <v>2295729.08</v>
      </c>
      <c r="J311" s="6">
        <v>3102858.5299999993</v>
      </c>
      <c r="K311" s="6">
        <v>32516566</v>
      </c>
      <c r="L311"/>
      <c r="M311"/>
      <c r="N311"/>
      <c r="O311"/>
    </row>
    <row r="312" spans="1:15" ht="12.75" x14ac:dyDescent="0.2">
      <c r="A312" s="5" t="s">
        <v>2220</v>
      </c>
      <c r="B312" s="6">
        <v>184112.94999999998</v>
      </c>
      <c r="C312" s="6">
        <v>428528.73999999993</v>
      </c>
      <c r="D312" s="6">
        <v>461929.5500000001</v>
      </c>
      <c r="E312" s="6">
        <v>622890.45999999985</v>
      </c>
      <c r="F312" s="6">
        <v>708950.89999999991</v>
      </c>
      <c r="G312" s="6">
        <v>536086.42000000004</v>
      </c>
      <c r="H312" s="6">
        <v>597133.51000000013</v>
      </c>
      <c r="I312" s="6">
        <v>938417.37999999977</v>
      </c>
      <c r="J312" s="6">
        <v>1556388.8799999997</v>
      </c>
      <c r="K312" s="6">
        <v>8229667</v>
      </c>
      <c r="L312"/>
      <c r="M312"/>
      <c r="N312"/>
      <c r="O312"/>
    </row>
    <row r="313" spans="1:15" ht="12.75" x14ac:dyDescent="0.2">
      <c r="A313" s="5" t="s">
        <v>2222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89869</v>
      </c>
      <c r="H313" s="6">
        <v>0</v>
      </c>
      <c r="I313" s="6">
        <v>0</v>
      </c>
      <c r="J313" s="6">
        <v>0</v>
      </c>
      <c r="K313" s="6">
        <v>89869</v>
      </c>
      <c r="L313"/>
      <c r="M313"/>
      <c r="N313"/>
      <c r="O313"/>
    </row>
    <row r="314" spans="1:15" ht="12.75" x14ac:dyDescent="0.2">
      <c r="A314" s="5" t="s">
        <v>2221</v>
      </c>
      <c r="B314" s="6">
        <v>0</v>
      </c>
      <c r="C314" s="6">
        <v>169869.24</v>
      </c>
      <c r="D314" s="6">
        <v>1116.9000000000001</v>
      </c>
      <c r="E314" s="6">
        <v>1921.9</v>
      </c>
      <c r="F314" s="6">
        <v>621.6</v>
      </c>
      <c r="G314" s="6">
        <v>9536.9</v>
      </c>
      <c r="H314" s="6">
        <v>530</v>
      </c>
      <c r="I314" s="6">
        <v>532.20000000000005</v>
      </c>
      <c r="J314" s="6">
        <v>868.1000000000023</v>
      </c>
      <c r="K314" s="6">
        <v>186598</v>
      </c>
      <c r="L314"/>
      <c r="M314"/>
      <c r="N314"/>
      <c r="O314"/>
    </row>
    <row r="315" spans="1:15" ht="12.75" x14ac:dyDescent="0.2">
      <c r="A315" s="5" t="s">
        <v>2218</v>
      </c>
      <c r="B315" s="6">
        <v>322190.12</v>
      </c>
      <c r="C315" s="6">
        <v>286967.43000000005</v>
      </c>
      <c r="D315" s="6">
        <v>167556.53</v>
      </c>
      <c r="E315" s="6">
        <v>198069.1</v>
      </c>
      <c r="F315" s="6">
        <v>211645.56</v>
      </c>
      <c r="G315" s="6">
        <v>278208.74</v>
      </c>
      <c r="H315" s="6">
        <v>219618.96000000002</v>
      </c>
      <c r="I315" s="6">
        <v>412027.76</v>
      </c>
      <c r="J315" s="6">
        <v>2051306.8900000001</v>
      </c>
      <c r="K315" s="6">
        <v>6756517</v>
      </c>
      <c r="L315"/>
      <c r="M315"/>
      <c r="N315"/>
      <c r="O315"/>
    </row>
    <row r="316" spans="1:15" ht="12.75" x14ac:dyDescent="0.2">
      <c r="A316" s="5" t="s">
        <v>30</v>
      </c>
      <c r="B316" s="6">
        <v>2817688.0399999996</v>
      </c>
      <c r="C316" s="6">
        <v>2949884.6999999997</v>
      </c>
      <c r="D316" s="6">
        <v>2649496.58</v>
      </c>
      <c r="E316" s="6">
        <v>2986097.4799999991</v>
      </c>
      <c r="F316" s="6">
        <v>2964416.2899999996</v>
      </c>
      <c r="G316" s="6">
        <v>2877806.9399999995</v>
      </c>
      <c r="H316" s="6">
        <v>3015554.97</v>
      </c>
      <c r="I316" s="6">
        <v>3646706.42</v>
      </c>
      <c r="J316" s="6">
        <v>6711422.3999999985</v>
      </c>
      <c r="K316" s="6">
        <v>47779217</v>
      </c>
      <c r="L316"/>
      <c r="M316"/>
      <c r="N316"/>
      <c r="O316"/>
    </row>
    <row r="317" spans="1:15" ht="12.7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</sheetData>
  <mergeCells count="19">
    <mergeCell ref="A2:I2"/>
    <mergeCell ref="A3:I3"/>
    <mergeCell ref="A4:I4"/>
    <mergeCell ref="A5:I5"/>
    <mergeCell ref="A6:I6"/>
    <mergeCell ref="A7:I7"/>
    <mergeCell ref="A8:I8"/>
    <mergeCell ref="A10:A11"/>
    <mergeCell ref="B10:B11"/>
    <mergeCell ref="C10:C11"/>
    <mergeCell ref="D10:D11"/>
    <mergeCell ref="E10:E11"/>
    <mergeCell ref="F10:H10"/>
    <mergeCell ref="I10:I11"/>
    <mergeCell ref="A304:K305"/>
    <mergeCell ref="B258:D258"/>
    <mergeCell ref="E258:I258"/>
    <mergeCell ref="B285:D285"/>
    <mergeCell ref="E285:I285"/>
  </mergeCells>
  <pageMargins left="0.7" right="0.7" top="0.75" bottom="0.75" header="0.3" footer="0.3"/>
  <pageSetup orientation="portrait" r:id="rId16"/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66CC"/>
  </sheetPr>
  <dimension ref="A2:L367"/>
  <sheetViews>
    <sheetView workbookViewId="0">
      <selection activeCell="I18" sqref="I18"/>
    </sheetView>
  </sheetViews>
  <sheetFormatPr baseColWidth="10" defaultColWidth="11.42578125" defaultRowHeight="12.75" x14ac:dyDescent="0.2"/>
  <sheetData>
    <row r="2" spans="1:12" x14ac:dyDescent="0.2">
      <c r="A2" s="326" t="s">
        <v>1819</v>
      </c>
      <c r="B2" s="327" t="s">
        <v>1616</v>
      </c>
      <c r="C2" s="327" t="s">
        <v>1623</v>
      </c>
      <c r="D2" s="328" t="s">
        <v>1613</v>
      </c>
      <c r="E2" s="328" t="s">
        <v>1630</v>
      </c>
      <c r="F2" s="328" t="s">
        <v>1631</v>
      </c>
      <c r="G2" s="328" t="s">
        <v>1632</v>
      </c>
      <c r="H2" s="328" t="s">
        <v>1633</v>
      </c>
      <c r="I2" s="328" t="s">
        <v>1634</v>
      </c>
      <c r="J2" s="328" t="s">
        <v>1635</v>
      </c>
      <c r="K2" s="328" t="s">
        <v>1636</v>
      </c>
      <c r="L2" s="328" t="s">
        <v>1637</v>
      </c>
    </row>
    <row r="3" spans="1:12" ht="15" x14ac:dyDescent="0.25">
      <c r="A3" s="329" t="str">
        <f>+CONCATENATE(B3,C3)</f>
        <v>0001-PI 22.6.6.1.3.99</v>
      </c>
      <c r="B3" s="330" t="s">
        <v>9</v>
      </c>
      <c r="C3" s="20" t="s">
        <v>1236</v>
      </c>
      <c r="D3" s="88"/>
      <c r="E3" s="88"/>
      <c r="F3" s="88"/>
      <c r="G3" s="88">
        <v>0</v>
      </c>
      <c r="H3" s="88"/>
      <c r="I3" s="88">
        <v>0</v>
      </c>
      <c r="J3" s="88">
        <v>0</v>
      </c>
      <c r="K3" s="88">
        <v>0</v>
      </c>
      <c r="L3" s="88">
        <v>0</v>
      </c>
    </row>
    <row r="4" spans="1:12" ht="15" x14ac:dyDescent="0.25">
      <c r="A4" s="329" t="str">
        <f t="shared" ref="A4:A67" si="0">+CONCATENATE(B4,C4)</f>
        <v>0001-PI 22.6.7.1.4.3</v>
      </c>
      <c r="B4" s="330" t="s">
        <v>9</v>
      </c>
      <c r="C4" s="20" t="s">
        <v>1259</v>
      </c>
      <c r="D4" s="88">
        <v>102896.67</v>
      </c>
      <c r="E4" s="88">
        <v>150676.67000000001</v>
      </c>
      <c r="F4" s="88">
        <v>203902.14</v>
      </c>
      <c r="G4" s="88">
        <v>86660.739999999991</v>
      </c>
      <c r="H4" s="88">
        <v>27000</v>
      </c>
      <c r="I4" s="88">
        <v>53750</v>
      </c>
      <c r="J4" s="88">
        <v>53750</v>
      </c>
      <c r="K4" s="88">
        <v>75294</v>
      </c>
      <c r="L4" s="88">
        <v>92494.61</v>
      </c>
    </row>
    <row r="5" spans="1:12" ht="15" x14ac:dyDescent="0.25">
      <c r="A5" s="329" t="str">
        <f t="shared" si="0"/>
        <v>0001-PI 22.6.7.1.6.3</v>
      </c>
      <c r="B5" s="330" t="s">
        <v>9</v>
      </c>
      <c r="C5" s="20" t="s">
        <v>1271</v>
      </c>
      <c r="D5" s="88">
        <v>10000.000000000004</v>
      </c>
      <c r="E5" s="88">
        <v>10000.000000000004</v>
      </c>
      <c r="F5" s="88">
        <v>15307.89</v>
      </c>
      <c r="G5" s="88">
        <v>0</v>
      </c>
      <c r="H5" s="88">
        <v>29336.87</v>
      </c>
      <c r="I5" s="88">
        <v>21676.91</v>
      </c>
      <c r="J5" s="88">
        <v>20000</v>
      </c>
      <c r="K5" s="88">
        <v>14996.1</v>
      </c>
      <c r="L5" s="88">
        <v>38732.160000000003</v>
      </c>
    </row>
    <row r="6" spans="1:12" ht="15" x14ac:dyDescent="0.25">
      <c r="A6" s="329" t="str">
        <f t="shared" si="0"/>
        <v>0001-PI 22.6.8.1.3.1</v>
      </c>
      <c r="B6" s="330" t="s">
        <v>9</v>
      </c>
      <c r="C6" s="20" t="s">
        <v>1278</v>
      </c>
      <c r="D6" s="88">
        <v>0</v>
      </c>
      <c r="E6" s="88">
        <v>0</v>
      </c>
      <c r="F6" s="88">
        <v>0</v>
      </c>
      <c r="G6" s="88">
        <v>0</v>
      </c>
      <c r="H6" s="88"/>
      <c r="I6" s="88">
        <v>0</v>
      </c>
      <c r="J6" s="88">
        <v>0</v>
      </c>
      <c r="K6" s="88">
        <v>0</v>
      </c>
      <c r="L6" s="88">
        <v>0</v>
      </c>
    </row>
    <row r="7" spans="1:12" ht="15" x14ac:dyDescent="0.25">
      <c r="A7" s="329" t="str">
        <f t="shared" si="0"/>
        <v>0001-PI 22.6.8.1.4.3</v>
      </c>
      <c r="B7" s="331" t="s">
        <v>9</v>
      </c>
      <c r="C7" s="20" t="s">
        <v>1284</v>
      </c>
      <c r="D7" s="88">
        <v>110533.21999999999</v>
      </c>
      <c r="E7" s="88">
        <v>133382.09999999998</v>
      </c>
      <c r="F7" s="88">
        <v>110451.89</v>
      </c>
      <c r="G7" s="88">
        <v>110242.76999999999</v>
      </c>
      <c r="H7" s="88">
        <v>107690.19</v>
      </c>
      <c r="I7" s="88">
        <v>115920.3</v>
      </c>
      <c r="J7" s="88">
        <v>94877.41</v>
      </c>
      <c r="K7" s="88">
        <v>123072.73</v>
      </c>
      <c r="L7" s="88">
        <v>103165.23</v>
      </c>
    </row>
    <row r="8" spans="1:12" ht="15" x14ac:dyDescent="0.25">
      <c r="A8" s="329" t="str">
        <f t="shared" si="0"/>
        <v>0002-DCEME2.1.1.1.1.8</v>
      </c>
      <c r="B8" s="330" t="s">
        <v>1522</v>
      </c>
      <c r="C8" s="20" t="s">
        <v>71</v>
      </c>
      <c r="D8" s="88">
        <v>18707.140000000003</v>
      </c>
      <c r="E8" s="88">
        <v>18707.140000000003</v>
      </c>
      <c r="F8" s="88">
        <v>18707.140000000003</v>
      </c>
      <c r="G8" s="88">
        <v>18707.14</v>
      </c>
      <c r="H8" s="88">
        <v>46767.85</v>
      </c>
      <c r="I8" s="88">
        <v>18707.14</v>
      </c>
      <c r="J8" s="88">
        <v>18707.14</v>
      </c>
      <c r="K8" s="88">
        <v>18707.14</v>
      </c>
      <c r="L8" s="88">
        <v>18707.14</v>
      </c>
    </row>
    <row r="9" spans="1:12" ht="15" x14ac:dyDescent="0.25">
      <c r="A9" s="329" t="str">
        <f t="shared" si="0"/>
        <v>0002-DCEME2.1.1.13.1.1</v>
      </c>
      <c r="B9" s="330" t="s">
        <v>1522</v>
      </c>
      <c r="C9" s="20" t="s">
        <v>115</v>
      </c>
      <c r="D9" s="88">
        <v>386737.88000000006</v>
      </c>
      <c r="E9" s="88">
        <v>354945.31000000006</v>
      </c>
      <c r="F9" s="88">
        <v>386737.88000000006</v>
      </c>
      <c r="G9" s="88">
        <v>342416.93000000005</v>
      </c>
      <c r="H9" s="88">
        <v>457437.11</v>
      </c>
      <c r="I9" s="88">
        <v>391301.7300000001</v>
      </c>
      <c r="J9" s="88">
        <v>366509.16000000009</v>
      </c>
      <c r="K9" s="88">
        <v>365866.66000000009</v>
      </c>
      <c r="L9" s="88">
        <v>366209.50000000006</v>
      </c>
    </row>
    <row r="10" spans="1:12" ht="15" x14ac:dyDescent="0.25">
      <c r="A10" s="329" t="str">
        <f t="shared" si="0"/>
        <v>0002-DCEME2.1.1.13.1.2</v>
      </c>
      <c r="B10" s="330" t="s">
        <v>1522</v>
      </c>
      <c r="C10" s="20" t="s">
        <v>120</v>
      </c>
      <c r="D10" s="88">
        <v>200189.89000000004</v>
      </c>
      <c r="E10" s="88">
        <v>200189.89000000004</v>
      </c>
      <c r="F10" s="88">
        <v>200189.89000000004</v>
      </c>
      <c r="G10" s="88">
        <v>123991.23000000003</v>
      </c>
      <c r="H10" s="88">
        <v>155164.71000000002</v>
      </c>
      <c r="I10" s="88">
        <v>146783.80000000002</v>
      </c>
      <c r="J10" s="88">
        <v>146783.80000000002</v>
      </c>
      <c r="K10" s="88">
        <v>146783.80000000002</v>
      </c>
      <c r="L10" s="88">
        <v>146783.80000000002</v>
      </c>
    </row>
    <row r="11" spans="1:12" ht="15" x14ac:dyDescent="0.25">
      <c r="A11" s="329" t="str">
        <f t="shared" si="0"/>
        <v>0002-DCEME2.1.1.9.1.2</v>
      </c>
      <c r="B11" s="330" t="s">
        <v>1522</v>
      </c>
      <c r="C11" s="20" t="s">
        <v>226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1974.64</v>
      </c>
      <c r="K11" s="88">
        <v>0</v>
      </c>
      <c r="L11" s="88">
        <v>0</v>
      </c>
    </row>
    <row r="12" spans="1:12" ht="15" x14ac:dyDescent="0.25">
      <c r="A12" s="329" t="str">
        <f t="shared" si="0"/>
        <v>0002-DCEME2.1.1.9.1.4</v>
      </c>
      <c r="B12" s="330" t="s">
        <v>1522</v>
      </c>
      <c r="C12" s="20" t="s">
        <v>230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21000</v>
      </c>
      <c r="K12" s="88">
        <v>0</v>
      </c>
      <c r="L12" s="88">
        <v>0</v>
      </c>
    </row>
    <row r="13" spans="1:12" ht="15" x14ac:dyDescent="0.25">
      <c r="A13" s="329" t="str">
        <f t="shared" si="0"/>
        <v>0002-DCEME2.1.3.1.1.13</v>
      </c>
      <c r="B13" s="330" t="s">
        <v>1522</v>
      </c>
      <c r="C13" s="20" t="s">
        <v>272</v>
      </c>
      <c r="D13" s="88">
        <v>1683.64</v>
      </c>
      <c r="E13" s="88">
        <v>1683.96</v>
      </c>
      <c r="F13" s="88">
        <v>1683.64</v>
      </c>
      <c r="G13" s="88">
        <v>1683.64</v>
      </c>
      <c r="H13" s="88">
        <v>4209.09</v>
      </c>
      <c r="I13" s="88">
        <v>1683.64</v>
      </c>
      <c r="J13" s="88">
        <v>1683.64</v>
      </c>
      <c r="K13" s="88">
        <v>1683.64</v>
      </c>
      <c r="L13" s="88">
        <v>1683.64</v>
      </c>
    </row>
    <row r="14" spans="1:12" ht="15" x14ac:dyDescent="0.25">
      <c r="A14" s="329" t="str">
        <f t="shared" si="0"/>
        <v>0002-DCEME2.1.3.1.1.15</v>
      </c>
      <c r="B14" s="330" t="s">
        <v>1522</v>
      </c>
      <c r="C14" s="20" t="s">
        <v>276</v>
      </c>
      <c r="D14" s="88">
        <v>17984.440000000017</v>
      </c>
      <c r="E14" s="88">
        <v>17117.720000000016</v>
      </c>
      <c r="F14" s="88">
        <v>17984.440000000017</v>
      </c>
      <c r="G14" s="88">
        <v>13867.520000000011</v>
      </c>
      <c r="H14" s="88">
        <v>18259.870000000014</v>
      </c>
      <c r="I14" s="88">
        <v>15817.640000000014</v>
      </c>
      <c r="J14" s="88">
        <v>15167.600000000013</v>
      </c>
      <c r="K14" s="88">
        <v>15167.600000000013</v>
      </c>
      <c r="L14" s="88">
        <v>15167.600000000013</v>
      </c>
    </row>
    <row r="15" spans="1:12" ht="15" x14ac:dyDescent="0.25">
      <c r="A15" s="329" t="str">
        <f t="shared" si="0"/>
        <v>0002-DCEME2.1.4.1.1.1</v>
      </c>
      <c r="B15" s="330" t="s">
        <v>1522</v>
      </c>
      <c r="C15" s="20" t="s">
        <v>288</v>
      </c>
      <c r="D15" s="88"/>
      <c r="E15" s="88"/>
      <c r="F15" s="88"/>
      <c r="G15" s="88"/>
      <c r="H15" s="88">
        <v>9354</v>
      </c>
      <c r="I15" s="88">
        <v>0</v>
      </c>
      <c r="J15" s="88">
        <v>0</v>
      </c>
      <c r="K15" s="88">
        <v>0</v>
      </c>
      <c r="L15" s="88">
        <v>0</v>
      </c>
    </row>
    <row r="16" spans="1:12" ht="15" x14ac:dyDescent="0.25">
      <c r="A16" s="329" t="str">
        <f t="shared" si="0"/>
        <v>0002-DCEME2.1.4.1.1.6</v>
      </c>
      <c r="B16" s="330" t="s">
        <v>1522</v>
      </c>
      <c r="C16" s="20" t="s">
        <v>300</v>
      </c>
      <c r="D16" s="88"/>
      <c r="E16" s="88"/>
      <c r="F16" s="88">
        <v>4989</v>
      </c>
      <c r="G16" s="88">
        <v>4989</v>
      </c>
      <c r="H16" s="88">
        <v>0</v>
      </c>
      <c r="I16" s="88">
        <v>0</v>
      </c>
      <c r="J16" s="88">
        <v>0</v>
      </c>
      <c r="K16" s="88">
        <v>0</v>
      </c>
      <c r="L16" s="88">
        <v>1455.37</v>
      </c>
    </row>
    <row r="17" spans="1:12" ht="15" x14ac:dyDescent="0.25">
      <c r="A17" s="329" t="str">
        <f t="shared" si="0"/>
        <v>0002-DCEME2.1.4.1.1.7</v>
      </c>
      <c r="B17" s="330" t="s">
        <v>1522</v>
      </c>
      <c r="C17" s="20" t="s">
        <v>302</v>
      </c>
      <c r="D17" s="88"/>
      <c r="E17" s="88"/>
      <c r="F17" s="88">
        <v>42411</v>
      </c>
      <c r="G17" s="88">
        <v>42411</v>
      </c>
      <c r="H17" s="88">
        <v>351</v>
      </c>
      <c r="I17" s="88">
        <v>0</v>
      </c>
      <c r="J17" s="88">
        <v>0</v>
      </c>
      <c r="K17" s="88">
        <v>0</v>
      </c>
      <c r="L17" s="88">
        <v>0</v>
      </c>
    </row>
    <row r="18" spans="1:12" ht="15" x14ac:dyDescent="0.25">
      <c r="A18" s="329" t="str">
        <f t="shared" si="0"/>
        <v>0002-DCEME2.3.1.99.1.3</v>
      </c>
      <c r="B18" s="330" t="s">
        <v>1522</v>
      </c>
      <c r="C18" s="20" t="s">
        <v>521</v>
      </c>
      <c r="D18" s="88"/>
      <c r="E18" s="88"/>
      <c r="F18" s="88"/>
      <c r="G18" s="88"/>
      <c r="H18" s="88"/>
      <c r="I18" s="88">
        <v>0</v>
      </c>
      <c r="J18" s="88">
        <v>0</v>
      </c>
      <c r="K18" s="88">
        <v>0</v>
      </c>
      <c r="L18" s="88">
        <v>0</v>
      </c>
    </row>
    <row r="19" spans="1:12" ht="15" x14ac:dyDescent="0.25">
      <c r="A19" s="329" t="str">
        <f t="shared" si="0"/>
        <v>0002-DCEME2.3.2.1.2.1</v>
      </c>
      <c r="B19" s="330" t="s">
        <v>1522</v>
      </c>
      <c r="C19" s="20" t="s">
        <v>541</v>
      </c>
      <c r="D19" s="88">
        <v>0</v>
      </c>
      <c r="E19" s="88">
        <v>0</v>
      </c>
      <c r="F19" s="88">
        <v>0</v>
      </c>
      <c r="G19" s="88">
        <v>0</v>
      </c>
      <c r="H19" s="88">
        <v>4860</v>
      </c>
      <c r="I19" s="88"/>
      <c r="J19" s="88">
        <v>0</v>
      </c>
      <c r="K19" s="88">
        <v>1979.44</v>
      </c>
      <c r="L19" s="88">
        <v>2000</v>
      </c>
    </row>
    <row r="20" spans="1:12" ht="15" x14ac:dyDescent="0.25">
      <c r="A20" s="329" t="str">
        <f t="shared" si="0"/>
        <v>0002-DCEME2.3.2.1.2.2</v>
      </c>
      <c r="B20" s="331" t="s">
        <v>1522</v>
      </c>
      <c r="C20" s="20" t="s">
        <v>543</v>
      </c>
      <c r="D20" s="88">
        <v>0</v>
      </c>
      <c r="E20" s="88">
        <v>0</v>
      </c>
      <c r="F20" s="88">
        <v>0</v>
      </c>
      <c r="G20" s="88">
        <v>0</v>
      </c>
      <c r="H20" s="88">
        <v>1920</v>
      </c>
      <c r="I20" s="88"/>
      <c r="J20" s="88">
        <v>0</v>
      </c>
      <c r="K20" s="88">
        <v>3133.9</v>
      </c>
      <c r="L20" s="88">
        <v>1280</v>
      </c>
    </row>
    <row r="21" spans="1:12" ht="15" x14ac:dyDescent="0.25">
      <c r="A21" s="329" t="str">
        <f t="shared" si="0"/>
        <v>0002-DCEME2.3.2.7.10.1</v>
      </c>
      <c r="B21" s="330" t="s">
        <v>1522</v>
      </c>
      <c r="C21" s="20" t="s">
        <v>667</v>
      </c>
      <c r="D21" s="88"/>
      <c r="E21" s="88"/>
      <c r="F21" s="88"/>
      <c r="G21" s="88"/>
      <c r="H21" s="88"/>
      <c r="I21" s="88"/>
      <c r="J21" s="88"/>
      <c r="K21" s="88"/>
      <c r="L21" s="88">
        <v>0</v>
      </c>
    </row>
    <row r="22" spans="1:12" ht="15" x14ac:dyDescent="0.25">
      <c r="A22" s="329" t="str">
        <f t="shared" si="0"/>
        <v>0002-DCEME2.3.2.7.10.99</v>
      </c>
      <c r="B22" s="330" t="s">
        <v>1522</v>
      </c>
      <c r="C22" s="20" t="s">
        <v>672</v>
      </c>
      <c r="D22" s="88">
        <v>0</v>
      </c>
      <c r="E22" s="88">
        <v>0</v>
      </c>
      <c r="F22" s="88">
        <v>0</v>
      </c>
      <c r="G22" s="88">
        <v>0</v>
      </c>
      <c r="H22" s="88">
        <v>24800</v>
      </c>
      <c r="I22" s="88"/>
      <c r="J22" s="88">
        <v>0</v>
      </c>
      <c r="K22" s="88">
        <v>0</v>
      </c>
      <c r="L22" s="88">
        <v>0</v>
      </c>
    </row>
    <row r="23" spans="1:12" ht="15" x14ac:dyDescent="0.25">
      <c r="A23" s="329" t="str">
        <f t="shared" si="0"/>
        <v>0002-DCEME2.3.2.9.1.1</v>
      </c>
      <c r="B23" s="330" t="s">
        <v>1522</v>
      </c>
      <c r="C23" s="20" t="s">
        <v>774</v>
      </c>
      <c r="D23" s="88">
        <v>49000</v>
      </c>
      <c r="E23" s="88">
        <v>13000</v>
      </c>
      <c r="F23" s="88">
        <v>34000</v>
      </c>
      <c r="G23" s="88">
        <v>20000</v>
      </c>
      <c r="H23" s="88">
        <v>20000</v>
      </c>
      <c r="I23" s="88">
        <v>33880</v>
      </c>
      <c r="J23" s="88">
        <v>74880</v>
      </c>
      <c r="K23" s="88">
        <v>48040</v>
      </c>
      <c r="L23" s="88">
        <v>47000</v>
      </c>
    </row>
    <row r="24" spans="1:12" ht="15" x14ac:dyDescent="0.25">
      <c r="A24" s="329" t="str">
        <f t="shared" si="0"/>
        <v>0003-DE2.1.1.1.1.8</v>
      </c>
      <c r="B24" s="330" t="s">
        <v>1531</v>
      </c>
      <c r="C24" s="20" t="s">
        <v>71</v>
      </c>
      <c r="D24" s="88">
        <v>18707.140000000003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</row>
    <row r="25" spans="1:12" ht="15" x14ac:dyDescent="0.25">
      <c r="A25" s="329" t="str">
        <f t="shared" si="0"/>
        <v>0003-DE2.1.1.13.1.1</v>
      </c>
      <c r="B25" s="330" t="s">
        <v>1531</v>
      </c>
      <c r="C25" s="20" t="s">
        <v>115</v>
      </c>
      <c r="D25" s="88">
        <v>327331.79000000004</v>
      </c>
      <c r="E25" s="88">
        <v>327331.79000000004</v>
      </c>
      <c r="F25" s="88">
        <v>327331.79000000004</v>
      </c>
      <c r="G25" s="88">
        <v>327331.79000000004</v>
      </c>
      <c r="H25" s="88">
        <v>269800.96000000008</v>
      </c>
      <c r="I25" s="88">
        <v>269482.46000000002</v>
      </c>
      <c r="J25" s="88">
        <v>263508.91000000003</v>
      </c>
      <c r="K25" s="88">
        <v>242689.89000000004</v>
      </c>
      <c r="L25" s="88">
        <v>250954.08000000005</v>
      </c>
    </row>
    <row r="26" spans="1:12" ht="15" x14ac:dyDescent="0.25">
      <c r="A26" s="329" t="str">
        <f t="shared" si="0"/>
        <v>0003-DE2.1.1.13.1.2</v>
      </c>
      <c r="B26" s="330" t="s">
        <v>1531</v>
      </c>
      <c r="C26" s="20" t="s">
        <v>120</v>
      </c>
      <c r="D26" s="88">
        <v>255518.27000000005</v>
      </c>
      <c r="E26" s="88">
        <v>136491.23000000001</v>
      </c>
      <c r="F26" s="88">
        <v>113698.66000000002</v>
      </c>
      <c r="G26" s="88">
        <v>113698.66000000002</v>
      </c>
      <c r="H26" s="88">
        <v>138291.23000000001</v>
      </c>
      <c r="I26" s="88">
        <v>81641.900000000009</v>
      </c>
      <c r="J26" s="88">
        <v>95377.71</v>
      </c>
      <c r="K26" s="88">
        <v>95263.52</v>
      </c>
      <c r="L26" s="88">
        <v>111263.52000000002</v>
      </c>
    </row>
    <row r="27" spans="1:12" ht="15" x14ac:dyDescent="0.25">
      <c r="A27" s="329" t="str">
        <f t="shared" si="0"/>
        <v>0003-DE2.1.1.9.1.2</v>
      </c>
      <c r="B27" s="330" t="s">
        <v>1531</v>
      </c>
      <c r="C27" s="20" t="s">
        <v>226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18707.5</v>
      </c>
      <c r="K27" s="88">
        <v>0</v>
      </c>
      <c r="L27" s="88">
        <v>0</v>
      </c>
    </row>
    <row r="28" spans="1:12" ht="15" x14ac:dyDescent="0.25">
      <c r="A28" s="329" t="str">
        <f t="shared" si="0"/>
        <v>0003-DE2.1.1.9.1.4</v>
      </c>
      <c r="B28" s="330" t="s">
        <v>1531</v>
      </c>
      <c r="C28" s="20" t="s">
        <v>230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12600</v>
      </c>
      <c r="K28" s="88">
        <v>0</v>
      </c>
      <c r="L28" s="88">
        <v>0</v>
      </c>
    </row>
    <row r="29" spans="1:12" ht="15" x14ac:dyDescent="0.25">
      <c r="A29" s="329" t="str">
        <f t="shared" si="0"/>
        <v>0003-DE2.1.3.1.1.13</v>
      </c>
      <c r="B29" s="330" t="s">
        <v>1531</v>
      </c>
      <c r="C29" s="20" t="s">
        <v>272</v>
      </c>
      <c r="D29" s="88">
        <v>1683.64</v>
      </c>
      <c r="E29" s="88">
        <v>1683.6399999999999</v>
      </c>
      <c r="F29" s="88">
        <v>1683.64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</row>
    <row r="30" spans="1:12" ht="15" x14ac:dyDescent="0.25">
      <c r="A30" s="329" t="str">
        <f t="shared" si="0"/>
        <v>0003-DE2.1.3.1.1.15</v>
      </c>
      <c r="B30" s="330" t="s">
        <v>1531</v>
      </c>
      <c r="C30" s="20" t="s">
        <v>276</v>
      </c>
      <c r="D30" s="88">
        <v>14477.060000000012</v>
      </c>
      <c r="E30" s="88">
        <v>12350.760000000009</v>
      </c>
      <c r="F30" s="88">
        <v>11917.400000000009</v>
      </c>
      <c r="G30" s="88">
        <v>11917.400000000009</v>
      </c>
      <c r="H30" s="88">
        <v>12526.940000000006</v>
      </c>
      <c r="I30" s="88">
        <v>9533.9200000000055</v>
      </c>
      <c r="J30" s="88">
        <v>9533.9200000000055</v>
      </c>
      <c r="K30" s="88">
        <v>9100.5600000000049</v>
      </c>
      <c r="L30" s="88">
        <v>9750.6000000000058</v>
      </c>
    </row>
    <row r="31" spans="1:12" ht="15" x14ac:dyDescent="0.25">
      <c r="A31" s="329" t="str">
        <f t="shared" si="0"/>
        <v>0003-DE2.1.4.1.1.1</v>
      </c>
      <c r="B31" s="330" t="s">
        <v>1531</v>
      </c>
      <c r="C31" s="20" t="s">
        <v>288</v>
      </c>
      <c r="D31" s="88"/>
      <c r="E31" s="88"/>
      <c r="F31" s="88"/>
      <c r="G31" s="88"/>
      <c r="H31" s="88">
        <v>9354</v>
      </c>
      <c r="I31" s="88"/>
      <c r="J31" s="88"/>
      <c r="K31" s="88"/>
      <c r="L31" s="88"/>
    </row>
    <row r="32" spans="1:12" ht="15" x14ac:dyDescent="0.25">
      <c r="A32" s="329" t="str">
        <f t="shared" si="0"/>
        <v>0003-DE2.1.4.1.1.6</v>
      </c>
      <c r="B32" s="330" t="s">
        <v>1531</v>
      </c>
      <c r="C32" s="20" t="s">
        <v>300</v>
      </c>
      <c r="D32" s="88"/>
      <c r="E32" s="88"/>
      <c r="F32" s="88"/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</row>
    <row r="33" spans="1:12" ht="15" x14ac:dyDescent="0.25">
      <c r="A33" s="329" t="str">
        <f t="shared" si="0"/>
        <v>0003-DE2.1.4.1.1.7</v>
      </c>
      <c r="B33" s="330" t="s">
        <v>1531</v>
      </c>
      <c r="C33" s="20" t="s">
        <v>302</v>
      </c>
      <c r="D33" s="88"/>
      <c r="E33" s="88"/>
      <c r="F33" s="88">
        <v>20118</v>
      </c>
      <c r="G33" s="88">
        <v>20118</v>
      </c>
      <c r="H33" s="88">
        <v>10888</v>
      </c>
      <c r="I33" s="88">
        <v>0</v>
      </c>
      <c r="J33" s="88">
        <v>0</v>
      </c>
      <c r="K33" s="88">
        <v>0</v>
      </c>
      <c r="L33" s="88">
        <v>0</v>
      </c>
    </row>
    <row r="34" spans="1:12" ht="15" x14ac:dyDescent="0.25">
      <c r="A34" s="329" t="str">
        <f t="shared" si="0"/>
        <v>0003-DE2.3.1.99.1.3</v>
      </c>
      <c r="B34" s="330" t="s">
        <v>1531</v>
      </c>
      <c r="C34" s="20" t="s">
        <v>521</v>
      </c>
      <c r="D34" s="88">
        <v>1500</v>
      </c>
      <c r="E34" s="88">
        <v>0</v>
      </c>
      <c r="F34" s="88">
        <v>4000</v>
      </c>
      <c r="G34" s="88">
        <v>4403.99</v>
      </c>
      <c r="H34" s="88">
        <v>0</v>
      </c>
      <c r="I34" s="88">
        <v>1903.99</v>
      </c>
      <c r="J34" s="88">
        <v>0</v>
      </c>
      <c r="K34" s="88">
        <v>0</v>
      </c>
      <c r="L34" s="88">
        <v>0</v>
      </c>
    </row>
    <row r="35" spans="1:12" ht="15" x14ac:dyDescent="0.25">
      <c r="A35" s="329" t="str">
        <f t="shared" si="0"/>
        <v>0003-DE2.3.2.1.2.1</v>
      </c>
      <c r="B35" s="330" t="s">
        <v>1531</v>
      </c>
      <c r="C35" s="20" t="s">
        <v>541</v>
      </c>
      <c r="D35" s="88">
        <v>0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1200</v>
      </c>
      <c r="K35" s="88">
        <v>550.99</v>
      </c>
      <c r="L35" s="88">
        <v>2002</v>
      </c>
    </row>
    <row r="36" spans="1:12" ht="15" x14ac:dyDescent="0.25">
      <c r="A36" s="329" t="str">
        <f t="shared" si="0"/>
        <v>0003-DE2.3.2.1.2.2</v>
      </c>
      <c r="B36" s="331" t="s">
        <v>1531</v>
      </c>
      <c r="C36" s="20" t="s">
        <v>543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1500</v>
      </c>
      <c r="K36" s="88">
        <v>-409.5</v>
      </c>
      <c r="L36" s="88">
        <v>0</v>
      </c>
    </row>
    <row r="37" spans="1:12" ht="15" x14ac:dyDescent="0.25">
      <c r="A37" s="329" t="str">
        <f t="shared" si="0"/>
        <v>0003-DE2.3.2.2.4.1</v>
      </c>
      <c r="B37" s="330" t="s">
        <v>1531</v>
      </c>
      <c r="C37" s="20" t="s">
        <v>574</v>
      </c>
      <c r="D37" s="88">
        <v>8000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</row>
    <row r="38" spans="1:12" ht="15" x14ac:dyDescent="0.25">
      <c r="A38" s="329" t="str">
        <f t="shared" si="0"/>
        <v>0003-DE2.3.2.2.5.1</v>
      </c>
      <c r="B38" s="330" t="s">
        <v>1531</v>
      </c>
      <c r="C38" s="20" t="s">
        <v>579</v>
      </c>
      <c r="D38" s="88">
        <v>170120</v>
      </c>
      <c r="E38" s="88">
        <v>0</v>
      </c>
      <c r="F38" s="88">
        <v>174120</v>
      </c>
      <c r="G38" s="88">
        <v>0</v>
      </c>
      <c r="H38" s="88">
        <v>3175</v>
      </c>
      <c r="I38" s="88">
        <v>9175</v>
      </c>
      <c r="J38" s="88">
        <v>15000</v>
      </c>
      <c r="K38" s="88">
        <v>10000</v>
      </c>
      <c r="L38" s="88">
        <v>16880.23</v>
      </c>
    </row>
    <row r="39" spans="1:12" ht="15" x14ac:dyDescent="0.25">
      <c r="A39" s="329" t="str">
        <f t="shared" si="0"/>
        <v>0003-DE2.3.2.5.1.99</v>
      </c>
      <c r="B39" s="330" t="s">
        <v>1531</v>
      </c>
      <c r="C39" s="20" t="s">
        <v>624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</row>
    <row r="40" spans="1:12" ht="15" x14ac:dyDescent="0.25">
      <c r="A40" s="329" t="str">
        <f t="shared" si="0"/>
        <v>0003-DE2.3.2.7.10.1</v>
      </c>
      <c r="B40" s="330" t="s">
        <v>1531</v>
      </c>
      <c r="C40" s="20" t="s">
        <v>667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</row>
    <row r="41" spans="1:12" ht="15" x14ac:dyDescent="0.25">
      <c r="A41" s="329" t="str">
        <f t="shared" si="0"/>
        <v>0003-DE2.3.2.7.10.99</v>
      </c>
      <c r="B41" s="330" t="s">
        <v>1531</v>
      </c>
      <c r="C41" s="20" t="s">
        <v>672</v>
      </c>
      <c r="D41" s="88">
        <v>0</v>
      </c>
      <c r="E41" s="88">
        <v>0</v>
      </c>
      <c r="F41" s="88">
        <v>4000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</row>
    <row r="42" spans="1:12" ht="15" x14ac:dyDescent="0.25">
      <c r="A42" s="329" t="str">
        <f t="shared" si="0"/>
        <v>0003-DE2.3.2.7.11.99</v>
      </c>
      <c r="B42" s="330" t="s">
        <v>1531</v>
      </c>
      <c r="C42" s="20" t="s">
        <v>688</v>
      </c>
      <c r="D42" s="88">
        <v>90000</v>
      </c>
      <c r="E42" s="88">
        <v>0</v>
      </c>
      <c r="F42" s="88">
        <v>90000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</row>
    <row r="43" spans="1:12" ht="15" x14ac:dyDescent="0.25">
      <c r="A43" s="329" t="str">
        <f t="shared" si="0"/>
        <v>0003-DE2.3.2.7.14.98</v>
      </c>
      <c r="B43" s="330" t="s">
        <v>1531</v>
      </c>
      <c r="C43" s="20" t="s">
        <v>706</v>
      </c>
      <c r="D43" s="88">
        <v>0</v>
      </c>
      <c r="E43" s="88">
        <v>16000</v>
      </c>
      <c r="F43" s="88">
        <v>23000</v>
      </c>
      <c r="G43" s="88">
        <v>23000</v>
      </c>
      <c r="H43" s="88">
        <v>34500</v>
      </c>
      <c r="I43" s="88">
        <v>36000</v>
      </c>
      <c r="J43" s="88">
        <v>44000</v>
      </c>
      <c r="K43" s="88">
        <v>24500</v>
      </c>
      <c r="L43" s="88">
        <v>36000</v>
      </c>
    </row>
    <row r="44" spans="1:12" ht="15" x14ac:dyDescent="0.25">
      <c r="A44" s="329" t="str">
        <f t="shared" si="0"/>
        <v>0003-DE2.3.2.9.1.1</v>
      </c>
      <c r="B44" s="330" t="s">
        <v>1531</v>
      </c>
      <c r="C44" s="20" t="s">
        <v>774</v>
      </c>
      <c r="D44" s="88">
        <v>0</v>
      </c>
      <c r="E44" s="88">
        <v>36000</v>
      </c>
      <c r="F44" s="88">
        <v>36000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</row>
    <row r="45" spans="1:12" ht="15" x14ac:dyDescent="0.25">
      <c r="A45" s="329" t="str">
        <f t="shared" si="0"/>
        <v>0004-PI 12.6.3.2.1.2</v>
      </c>
      <c r="B45" s="330" t="s">
        <v>12</v>
      </c>
      <c r="C45" s="20" t="s">
        <v>1143</v>
      </c>
      <c r="D45" s="88"/>
      <c r="E45" s="88"/>
      <c r="F45" s="88"/>
      <c r="G45" s="88"/>
      <c r="H45" s="88"/>
      <c r="I45" s="88">
        <v>0</v>
      </c>
      <c r="J45" s="88">
        <v>26581</v>
      </c>
      <c r="K45" s="88">
        <v>0</v>
      </c>
      <c r="L45" s="88">
        <v>0</v>
      </c>
    </row>
    <row r="46" spans="1:12" ht="15" x14ac:dyDescent="0.25">
      <c r="A46" s="329" t="str">
        <f t="shared" si="0"/>
        <v>0004-PI 12.6.3.2.3.1</v>
      </c>
      <c r="B46" s="330" t="s">
        <v>12</v>
      </c>
      <c r="C46" s="20" t="s">
        <v>1149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</row>
    <row r="47" spans="1:12" ht="15" x14ac:dyDescent="0.25">
      <c r="A47" s="329" t="str">
        <f t="shared" si="0"/>
        <v>0004-PI 12.6.3.2.3.2</v>
      </c>
      <c r="B47" s="330" t="s">
        <v>12</v>
      </c>
      <c r="C47" s="20" t="s">
        <v>1151</v>
      </c>
      <c r="D47" s="88"/>
      <c r="E47" s="88"/>
      <c r="F47" s="88"/>
      <c r="G47" s="88"/>
      <c r="H47" s="88">
        <v>0</v>
      </c>
      <c r="I47" s="88">
        <v>42796</v>
      </c>
      <c r="J47" s="88">
        <v>0</v>
      </c>
      <c r="K47" s="88">
        <v>0</v>
      </c>
      <c r="L47" s="88">
        <v>0</v>
      </c>
    </row>
    <row r="48" spans="1:12" ht="15" x14ac:dyDescent="0.25">
      <c r="A48" s="329" t="str">
        <f t="shared" si="0"/>
        <v>0004-PI 12.6.3.2.9.4</v>
      </c>
      <c r="B48" s="330" t="s">
        <v>12</v>
      </c>
      <c r="C48" s="20" t="s">
        <v>1181</v>
      </c>
      <c r="D48" s="88"/>
      <c r="E48" s="88"/>
      <c r="F48" s="88"/>
      <c r="G48" s="88"/>
      <c r="H48" s="88">
        <v>0</v>
      </c>
      <c r="I48" s="88">
        <v>42391</v>
      </c>
      <c r="J48" s="88">
        <v>0</v>
      </c>
      <c r="K48" s="88">
        <v>0</v>
      </c>
      <c r="L48" s="88">
        <v>0</v>
      </c>
    </row>
    <row r="49" spans="1:12" ht="15" x14ac:dyDescent="0.25">
      <c r="A49" s="329" t="str">
        <f t="shared" si="0"/>
        <v>0004-PI 12.6.8.1.3.1</v>
      </c>
      <c r="B49" s="330" t="s">
        <v>12</v>
      </c>
      <c r="C49" s="20" t="s">
        <v>1278</v>
      </c>
      <c r="D49" s="88">
        <v>0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</row>
    <row r="50" spans="1:12" ht="15" x14ac:dyDescent="0.25">
      <c r="A50" s="329" t="str">
        <f t="shared" si="0"/>
        <v>0004-PI 12.6.8.1.4.3</v>
      </c>
      <c r="B50" s="330" t="s">
        <v>12</v>
      </c>
      <c r="C50" s="20" t="s">
        <v>1284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</row>
    <row r="51" spans="1:12" ht="15" x14ac:dyDescent="0.25">
      <c r="A51" s="329" t="str">
        <f t="shared" si="0"/>
        <v>0005-OPP2.1.1.1.1.8</v>
      </c>
      <c r="B51" s="330" t="s">
        <v>13</v>
      </c>
      <c r="C51" s="20" t="s">
        <v>71</v>
      </c>
      <c r="D51" s="88"/>
      <c r="E51" s="88"/>
      <c r="F51" s="88"/>
      <c r="G51" s="88">
        <v>0</v>
      </c>
      <c r="H51" s="88">
        <v>13909.35</v>
      </c>
      <c r="I51" s="88">
        <v>13909.35</v>
      </c>
      <c r="J51" s="88">
        <v>13909.35</v>
      </c>
      <c r="K51" s="88">
        <v>13909.35</v>
      </c>
      <c r="L51" s="88">
        <v>13909.35</v>
      </c>
    </row>
    <row r="52" spans="1:12" ht="15" x14ac:dyDescent="0.25">
      <c r="A52" s="329" t="str">
        <f t="shared" si="0"/>
        <v>0005-OPP2.1.1.13.1.1</v>
      </c>
      <c r="B52" s="330" t="s">
        <v>13</v>
      </c>
      <c r="C52" s="20" t="s">
        <v>115</v>
      </c>
      <c r="D52" s="88">
        <v>98170.280000000013</v>
      </c>
      <c r="E52" s="88">
        <v>91906.090000000011</v>
      </c>
      <c r="F52" s="88">
        <v>91906.090000000011</v>
      </c>
      <c r="G52" s="88">
        <v>91906.090000000011</v>
      </c>
      <c r="H52" s="88">
        <v>98593.940000000017</v>
      </c>
      <c r="I52" s="88">
        <v>98170.280000000013</v>
      </c>
      <c r="J52" s="88">
        <v>123286.87000000001</v>
      </c>
      <c r="K52" s="88">
        <v>98170.280000000013</v>
      </c>
      <c r="L52" s="88">
        <v>98170.280000000013</v>
      </c>
    </row>
    <row r="53" spans="1:12" ht="15" x14ac:dyDescent="0.25">
      <c r="A53" s="329" t="str">
        <f t="shared" si="0"/>
        <v>0005-OPP2.1.1.13.1.2</v>
      </c>
      <c r="B53" s="330" t="s">
        <v>13</v>
      </c>
      <c r="C53" s="20" t="s">
        <v>120</v>
      </c>
      <c r="D53" s="88">
        <v>40856.76</v>
      </c>
      <c r="E53" s="88">
        <v>19414.189999999999</v>
      </c>
      <c r="F53" s="88">
        <v>19414.189999999999</v>
      </c>
      <c r="G53" s="88">
        <v>19414.189999999999</v>
      </c>
      <c r="H53" s="88">
        <v>4200</v>
      </c>
      <c r="I53" s="88">
        <v>4200</v>
      </c>
      <c r="J53" s="88">
        <v>25200</v>
      </c>
      <c r="K53" s="88">
        <v>25200</v>
      </c>
      <c r="L53" s="88">
        <v>34200</v>
      </c>
    </row>
    <row r="54" spans="1:12" ht="15" x14ac:dyDescent="0.25">
      <c r="A54" s="329" t="str">
        <f t="shared" si="0"/>
        <v>0005-OPP2.1.1.9.1.2</v>
      </c>
      <c r="B54" s="330" t="s">
        <v>13</v>
      </c>
      <c r="C54" s="20" t="s">
        <v>226</v>
      </c>
      <c r="D54" s="88"/>
      <c r="E54" s="88"/>
      <c r="F54" s="88"/>
      <c r="G54" s="88">
        <v>0</v>
      </c>
      <c r="H54" s="88">
        <v>0</v>
      </c>
      <c r="I54" s="88">
        <v>0</v>
      </c>
      <c r="J54" s="88">
        <v>13909.35</v>
      </c>
      <c r="K54" s="88">
        <v>0</v>
      </c>
      <c r="L54" s="88">
        <v>0</v>
      </c>
    </row>
    <row r="55" spans="1:12" ht="15" x14ac:dyDescent="0.25">
      <c r="A55" s="329" t="str">
        <f t="shared" si="0"/>
        <v>0005-OPP2.1.1.9.1.4</v>
      </c>
      <c r="B55" s="330" t="s">
        <v>13</v>
      </c>
      <c r="C55" s="20" t="s">
        <v>230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3900</v>
      </c>
      <c r="K55" s="88">
        <v>0</v>
      </c>
      <c r="L55" s="88">
        <v>0</v>
      </c>
    </row>
    <row r="56" spans="1:12" ht="15" x14ac:dyDescent="0.25">
      <c r="A56" s="329" t="str">
        <f t="shared" si="0"/>
        <v>0005-OPP2.1.3.1.1.13</v>
      </c>
      <c r="B56" s="330" t="s">
        <v>13</v>
      </c>
      <c r="C56" s="20" t="s">
        <v>272</v>
      </c>
      <c r="D56" s="88"/>
      <c r="E56" s="88"/>
      <c r="F56" s="88"/>
      <c r="G56" s="88">
        <v>0</v>
      </c>
      <c r="H56" s="88">
        <v>1251.8399999999999</v>
      </c>
      <c r="I56" s="88">
        <v>1251.8399999999999</v>
      </c>
      <c r="J56" s="88">
        <v>1251.8399999999999</v>
      </c>
      <c r="K56" s="88">
        <v>1251.8399999999999</v>
      </c>
      <c r="L56" s="88">
        <v>1251.8399999999999</v>
      </c>
    </row>
    <row r="57" spans="1:12" ht="15" x14ac:dyDescent="0.25">
      <c r="A57" s="329" t="str">
        <f t="shared" si="0"/>
        <v>0005-OPP2.1.3.1.1.15</v>
      </c>
      <c r="B57" s="331" t="s">
        <v>13</v>
      </c>
      <c r="C57" s="20" t="s">
        <v>276</v>
      </c>
      <c r="D57" s="88">
        <v>3450.6799999999994</v>
      </c>
      <c r="E57" s="88">
        <v>2816.8399999999997</v>
      </c>
      <c r="F57" s="88">
        <v>2816.8399999999997</v>
      </c>
      <c r="G57" s="88">
        <v>2816.8399999999997</v>
      </c>
      <c r="H57" s="88">
        <v>3189.4399999999996</v>
      </c>
      <c r="I57" s="88">
        <v>2816.8399999999997</v>
      </c>
      <c r="J57" s="88">
        <v>3250.1999999999994</v>
      </c>
      <c r="K57" s="88">
        <v>3250.1999999999994</v>
      </c>
      <c r="L57" s="88">
        <v>3466.8799999999992</v>
      </c>
    </row>
    <row r="58" spans="1:12" ht="15" x14ac:dyDescent="0.25">
      <c r="A58" s="329" t="str">
        <f t="shared" si="0"/>
        <v>0005-OPP2.1.4.1.1.1</v>
      </c>
      <c r="B58" s="330" t="s">
        <v>13</v>
      </c>
      <c r="C58" s="20" t="s">
        <v>288</v>
      </c>
      <c r="D58" s="88"/>
      <c r="E58" s="88"/>
      <c r="F58" s="88"/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</row>
    <row r="59" spans="1:12" ht="15" x14ac:dyDescent="0.25">
      <c r="A59" s="329" t="str">
        <f t="shared" si="0"/>
        <v>0005-OPP2.1.4.1.1.7</v>
      </c>
      <c r="B59" s="330" t="s">
        <v>13</v>
      </c>
      <c r="C59" s="20" t="s">
        <v>302</v>
      </c>
      <c r="D59" s="88"/>
      <c r="E59" s="88"/>
      <c r="F59" s="88"/>
      <c r="G59" s="88"/>
      <c r="H59" s="88">
        <v>4946</v>
      </c>
      <c r="I59" s="88"/>
      <c r="J59" s="88"/>
      <c r="K59" s="88">
        <v>0</v>
      </c>
      <c r="L59" s="88">
        <v>0</v>
      </c>
    </row>
    <row r="60" spans="1:12" ht="15" x14ac:dyDescent="0.25">
      <c r="A60" s="329" t="str">
        <f t="shared" si="0"/>
        <v>0005-OPP2.3.2.4.2.1</v>
      </c>
      <c r="B60" s="330" t="s">
        <v>13</v>
      </c>
      <c r="C60" s="20" t="s">
        <v>588</v>
      </c>
      <c r="D60" s="88"/>
      <c r="E60" s="88"/>
      <c r="F60" s="88"/>
      <c r="G60" s="88"/>
      <c r="H60" s="88"/>
      <c r="I60" s="88">
        <v>0</v>
      </c>
      <c r="J60" s="88">
        <v>0</v>
      </c>
      <c r="K60" s="88"/>
      <c r="L60" s="88"/>
    </row>
    <row r="61" spans="1:12" ht="15" x14ac:dyDescent="0.25">
      <c r="A61" s="329" t="str">
        <f t="shared" si="0"/>
        <v>0005-OPP2.3.2.7.10.1</v>
      </c>
      <c r="B61" s="330" t="s">
        <v>13</v>
      </c>
      <c r="C61" s="20" t="s">
        <v>667</v>
      </c>
      <c r="D61" s="88"/>
      <c r="E61" s="88"/>
      <c r="F61" s="88"/>
      <c r="G61" s="88"/>
      <c r="H61" s="88"/>
      <c r="I61" s="88"/>
      <c r="J61" s="88">
        <v>1585</v>
      </c>
      <c r="K61" s="88"/>
      <c r="L61" s="88"/>
    </row>
    <row r="62" spans="1:12" ht="15" x14ac:dyDescent="0.25">
      <c r="A62" s="329" t="str">
        <f t="shared" si="0"/>
        <v>0005-OPP2.3.2.7.11.99</v>
      </c>
      <c r="B62" s="330" t="s">
        <v>13</v>
      </c>
      <c r="C62" s="20" t="s">
        <v>688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/>
      <c r="L62" s="88"/>
    </row>
    <row r="63" spans="1:12" ht="15" x14ac:dyDescent="0.25">
      <c r="A63" s="329" t="str">
        <f t="shared" si="0"/>
        <v>0005-OPP2.3.2.7.13.98</v>
      </c>
      <c r="B63" s="330" t="s">
        <v>13</v>
      </c>
      <c r="C63" s="20" t="s">
        <v>700</v>
      </c>
      <c r="D63" s="88">
        <v>6853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/>
      <c r="L63" s="88"/>
    </row>
    <row r="64" spans="1:12" ht="15" x14ac:dyDescent="0.25">
      <c r="A64" s="329" t="str">
        <f t="shared" si="0"/>
        <v>0005-OPP2.3.2.7.14.98</v>
      </c>
      <c r="B64" s="330" t="s">
        <v>13</v>
      </c>
      <c r="C64" s="20" t="s">
        <v>706</v>
      </c>
      <c r="D64" s="88">
        <v>0</v>
      </c>
      <c r="E64" s="88">
        <v>0</v>
      </c>
      <c r="F64" s="88">
        <v>0</v>
      </c>
      <c r="G64" s="88">
        <v>29000</v>
      </c>
      <c r="H64" s="88">
        <v>29000</v>
      </c>
      <c r="I64" s="88">
        <v>0</v>
      </c>
      <c r="J64" s="88">
        <v>0</v>
      </c>
      <c r="K64" s="88"/>
      <c r="L64" s="88"/>
    </row>
    <row r="65" spans="1:12" ht="15" x14ac:dyDescent="0.25">
      <c r="A65" s="329" t="str">
        <f t="shared" si="0"/>
        <v>0005-OPP2.3.2.7.5.2</v>
      </c>
      <c r="B65" s="330" t="s">
        <v>13</v>
      </c>
      <c r="C65" s="20" t="s">
        <v>738</v>
      </c>
      <c r="D65" s="88"/>
      <c r="E65" s="88"/>
      <c r="F65" s="88"/>
      <c r="G65" s="88"/>
      <c r="H65" s="88">
        <v>0</v>
      </c>
      <c r="I65" s="88">
        <v>0</v>
      </c>
      <c r="J65" s="88">
        <v>0</v>
      </c>
      <c r="K65" s="88"/>
      <c r="L65" s="88">
        <v>1130</v>
      </c>
    </row>
    <row r="66" spans="1:12" ht="15" x14ac:dyDescent="0.25">
      <c r="A66" s="329" t="str">
        <f t="shared" si="0"/>
        <v>0005-OPP2.3.2.9.1.1</v>
      </c>
      <c r="B66" s="330" t="s">
        <v>13</v>
      </c>
      <c r="C66" s="20" t="s">
        <v>774</v>
      </c>
      <c r="D66" s="88">
        <v>12360</v>
      </c>
      <c r="E66" s="88">
        <v>24360</v>
      </c>
      <c r="F66" s="88">
        <v>51920</v>
      </c>
      <c r="G66" s="88">
        <v>37500</v>
      </c>
      <c r="H66" s="88">
        <v>36000</v>
      </c>
      <c r="I66" s="88">
        <v>36000</v>
      </c>
      <c r="J66" s="88">
        <v>18000</v>
      </c>
      <c r="K66" s="88"/>
      <c r="L66" s="88">
        <v>0</v>
      </c>
    </row>
    <row r="67" spans="1:12" ht="15" x14ac:dyDescent="0.25">
      <c r="A67" s="329" t="str">
        <f t="shared" si="0"/>
        <v>0006-JEFATURA2.1.1.1.1.8</v>
      </c>
      <c r="B67" s="330" t="s">
        <v>14</v>
      </c>
      <c r="C67" s="20" t="s">
        <v>71</v>
      </c>
      <c r="D67" s="88"/>
      <c r="E67" s="88"/>
      <c r="F67" s="88"/>
      <c r="G67" s="88">
        <v>0</v>
      </c>
      <c r="H67" s="88">
        <v>15600</v>
      </c>
      <c r="I67" s="88">
        <v>15600</v>
      </c>
      <c r="J67" s="88">
        <v>15600</v>
      </c>
      <c r="K67" s="88">
        <v>15600</v>
      </c>
      <c r="L67" s="88">
        <v>15600</v>
      </c>
    </row>
    <row r="68" spans="1:12" ht="15" x14ac:dyDescent="0.25">
      <c r="A68" s="329" t="str">
        <f t="shared" ref="A68:A131" si="1">+CONCATENATE(B68,C68)</f>
        <v>0006-JEFATURA2.1.1.13.1.1</v>
      </c>
      <c r="B68" s="330" t="s">
        <v>14</v>
      </c>
      <c r="C68" s="20" t="s">
        <v>115</v>
      </c>
      <c r="D68" s="88">
        <v>5264.19</v>
      </c>
      <c r="E68" s="88">
        <v>5264.19</v>
      </c>
      <c r="F68" s="88">
        <v>5264.19</v>
      </c>
      <c r="G68" s="88">
        <v>5264.19</v>
      </c>
      <c r="H68" s="88">
        <v>5264.19</v>
      </c>
      <c r="I68" s="88">
        <v>5264.19</v>
      </c>
      <c r="J68" s="88">
        <v>5264.19</v>
      </c>
      <c r="K68" s="88">
        <v>5264.19</v>
      </c>
      <c r="L68" s="88">
        <v>5264.19</v>
      </c>
    </row>
    <row r="69" spans="1:12" ht="15" x14ac:dyDescent="0.25">
      <c r="A69" s="329" t="str">
        <f t="shared" si="1"/>
        <v>0006-JEFATURA2.1.1.13.1.2</v>
      </c>
      <c r="B69" s="330" t="s">
        <v>14</v>
      </c>
      <c r="C69" s="20" t="s">
        <v>120</v>
      </c>
      <c r="D69" s="88">
        <v>33192.57</v>
      </c>
      <c r="E69" s="88">
        <v>17914.189999999999</v>
      </c>
      <c r="F69" s="88">
        <v>17914.189999999999</v>
      </c>
      <c r="G69" s="88">
        <v>17914.189999999999</v>
      </c>
      <c r="H69" s="88">
        <v>3764.19</v>
      </c>
      <c r="I69" s="88">
        <v>3764.19</v>
      </c>
      <c r="J69" s="88">
        <v>3764.19</v>
      </c>
      <c r="K69" s="88">
        <v>3764.19</v>
      </c>
      <c r="L69" s="88">
        <v>3764.19</v>
      </c>
    </row>
    <row r="70" spans="1:12" ht="15" x14ac:dyDescent="0.25">
      <c r="A70" s="329" t="str">
        <f t="shared" si="1"/>
        <v>0006-JEFATURA2.1.1.9.1.2</v>
      </c>
      <c r="B70" s="330" t="s">
        <v>14</v>
      </c>
      <c r="C70" s="20" t="s">
        <v>226</v>
      </c>
      <c r="D70" s="88"/>
      <c r="E70" s="88"/>
      <c r="F70" s="88"/>
      <c r="G70" s="88">
        <v>0</v>
      </c>
      <c r="H70" s="88">
        <v>0</v>
      </c>
      <c r="I70" s="88">
        <v>0</v>
      </c>
      <c r="J70" s="88">
        <v>15600</v>
      </c>
      <c r="K70" s="88">
        <v>0</v>
      </c>
      <c r="L70" s="88">
        <v>0</v>
      </c>
    </row>
    <row r="71" spans="1:12" ht="15" x14ac:dyDescent="0.25">
      <c r="A71" s="329" t="str">
        <f t="shared" si="1"/>
        <v>0006-JEFATURA2.1.1.9.1.4</v>
      </c>
      <c r="B71" s="330" t="s">
        <v>14</v>
      </c>
      <c r="C71" s="20" t="s">
        <v>230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600</v>
      </c>
      <c r="K71" s="88">
        <v>0</v>
      </c>
      <c r="L71" s="88">
        <v>0</v>
      </c>
    </row>
    <row r="72" spans="1:12" ht="15" x14ac:dyDescent="0.25">
      <c r="A72" s="329" t="str">
        <f t="shared" si="1"/>
        <v>0006-JEFATURA2.1.3.1.1.13</v>
      </c>
      <c r="B72" s="330" t="s">
        <v>14</v>
      </c>
      <c r="C72" s="20" t="s">
        <v>272</v>
      </c>
      <c r="D72" s="88"/>
      <c r="E72" s="88"/>
      <c r="F72" s="88"/>
      <c r="G72" s="88">
        <v>0</v>
      </c>
      <c r="H72" s="88">
        <v>1404</v>
      </c>
      <c r="I72" s="88">
        <v>1404</v>
      </c>
      <c r="J72" s="88">
        <v>1404</v>
      </c>
      <c r="K72" s="88">
        <v>1404</v>
      </c>
      <c r="L72" s="88">
        <v>1404</v>
      </c>
    </row>
    <row r="73" spans="1:12" ht="15" x14ac:dyDescent="0.25">
      <c r="A73" s="329" t="str">
        <f t="shared" si="1"/>
        <v>0006-JEFATURA2.1.3.1.1.15</v>
      </c>
      <c r="B73" s="330" t="s">
        <v>14</v>
      </c>
      <c r="C73" s="20" t="s">
        <v>276</v>
      </c>
      <c r="D73" s="88">
        <v>858.62</v>
      </c>
      <c r="E73" s="88">
        <v>650.04</v>
      </c>
      <c r="F73" s="88">
        <v>650.04</v>
      </c>
      <c r="G73" s="88">
        <v>650.04</v>
      </c>
      <c r="H73" s="88">
        <v>433.36</v>
      </c>
      <c r="I73" s="88">
        <v>433.36</v>
      </c>
      <c r="J73" s="88">
        <v>433.36</v>
      </c>
      <c r="K73" s="88">
        <v>433.36</v>
      </c>
      <c r="L73" s="88">
        <v>433.36</v>
      </c>
    </row>
    <row r="74" spans="1:12" ht="15" x14ac:dyDescent="0.25">
      <c r="A74" s="329" t="str">
        <f t="shared" si="1"/>
        <v>0006-JEFATURA2.1.4.1.1.1</v>
      </c>
      <c r="B74" s="330" t="s">
        <v>14</v>
      </c>
      <c r="C74" s="20" t="s">
        <v>288</v>
      </c>
      <c r="D74" s="88"/>
      <c r="E74" s="88"/>
      <c r="F74" s="88"/>
      <c r="G74" s="88">
        <v>0</v>
      </c>
      <c r="H74" s="88">
        <v>7800</v>
      </c>
      <c r="I74" s="88">
        <v>0</v>
      </c>
      <c r="J74" s="88">
        <v>0</v>
      </c>
      <c r="K74" s="88">
        <v>0</v>
      </c>
      <c r="L74" s="88">
        <v>0</v>
      </c>
    </row>
    <row r="75" spans="1:12" ht="15" x14ac:dyDescent="0.25">
      <c r="A75" s="329" t="str">
        <f t="shared" si="1"/>
        <v>0006-JEFATURA2.1.4.1.1.7</v>
      </c>
      <c r="B75" s="330" t="s">
        <v>14</v>
      </c>
      <c r="C75" s="20" t="s">
        <v>302</v>
      </c>
      <c r="D75" s="88"/>
      <c r="E75" s="88"/>
      <c r="F75" s="88"/>
      <c r="G75" s="88"/>
      <c r="H75" s="88"/>
      <c r="I75" s="88"/>
      <c r="J75" s="88"/>
      <c r="K75" s="88"/>
      <c r="L75" s="88"/>
    </row>
    <row r="76" spans="1:12" ht="15" x14ac:dyDescent="0.25">
      <c r="A76" s="329" t="str">
        <f t="shared" si="1"/>
        <v>0006-JEFATURA2.3.2.1.2.1</v>
      </c>
      <c r="B76" s="330" t="s">
        <v>14</v>
      </c>
      <c r="C76" s="20" t="s">
        <v>541</v>
      </c>
      <c r="D76" s="88">
        <v>0</v>
      </c>
      <c r="E76" s="88">
        <v>0</v>
      </c>
      <c r="F76" s="88">
        <v>12000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</row>
    <row r="77" spans="1:12" ht="15" x14ac:dyDescent="0.25">
      <c r="A77" s="329" t="str">
        <f t="shared" si="1"/>
        <v>0006-JEFATURA2.3.2.1.2.2</v>
      </c>
      <c r="B77" s="331" t="s">
        <v>14</v>
      </c>
      <c r="C77" s="20" t="s">
        <v>543</v>
      </c>
      <c r="D77" s="88">
        <v>0</v>
      </c>
      <c r="E77" s="88">
        <v>0</v>
      </c>
      <c r="F77" s="88">
        <v>8000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</row>
    <row r="78" spans="1:12" ht="15" x14ac:dyDescent="0.25">
      <c r="A78" s="329" t="str">
        <f t="shared" si="1"/>
        <v>0006-JEFATURA2.3.2.9.1.1</v>
      </c>
      <c r="B78" s="330" t="s">
        <v>14</v>
      </c>
      <c r="C78" s="20" t="s">
        <v>774</v>
      </c>
      <c r="D78" s="88">
        <v>5000</v>
      </c>
      <c r="E78" s="88">
        <v>5000</v>
      </c>
      <c r="F78" s="88">
        <v>19000</v>
      </c>
      <c r="G78" s="88">
        <v>5000</v>
      </c>
      <c r="H78" s="88">
        <v>10000</v>
      </c>
      <c r="I78" s="88">
        <v>5000</v>
      </c>
      <c r="J78" s="88">
        <v>5000</v>
      </c>
      <c r="K78" s="88">
        <v>0</v>
      </c>
      <c r="L78" s="88">
        <v>6000</v>
      </c>
    </row>
    <row r="79" spans="1:12" ht="15" x14ac:dyDescent="0.25">
      <c r="A79" s="329" t="str">
        <f t="shared" si="1"/>
        <v>0007-GG2.1.1.1.1.8</v>
      </c>
      <c r="B79" s="330" t="s">
        <v>15</v>
      </c>
      <c r="C79" s="20" t="s">
        <v>71</v>
      </c>
      <c r="D79" s="88">
        <v>20785.709999999995</v>
      </c>
      <c r="E79" s="88">
        <v>20785.709999999995</v>
      </c>
      <c r="F79" s="88">
        <v>20785.709999999995</v>
      </c>
      <c r="G79" s="88">
        <v>20785.71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</row>
    <row r="80" spans="1:12" ht="15" x14ac:dyDescent="0.25">
      <c r="A80" s="329" t="str">
        <f t="shared" si="1"/>
        <v>0007-GG2.1.1.13.1.1</v>
      </c>
      <c r="B80" s="330" t="s">
        <v>15</v>
      </c>
      <c r="C80" s="20" t="s">
        <v>115</v>
      </c>
      <c r="D80" s="88">
        <v>45056.76</v>
      </c>
      <c r="E80" s="88">
        <v>45056.76</v>
      </c>
      <c r="F80" s="88">
        <v>45056.76</v>
      </c>
      <c r="G80" s="88">
        <v>45056.76</v>
      </c>
      <c r="H80" s="88">
        <v>45179.76</v>
      </c>
      <c r="I80" s="88">
        <v>45056.76</v>
      </c>
      <c r="J80" s="88">
        <v>31792.57</v>
      </c>
      <c r="K80" s="88">
        <v>31792.57</v>
      </c>
      <c r="L80" s="88">
        <v>31792.57</v>
      </c>
    </row>
    <row r="81" spans="1:12" ht="15" x14ac:dyDescent="0.25">
      <c r="A81" s="329" t="str">
        <f t="shared" si="1"/>
        <v>0007-GG2.1.1.13.1.2</v>
      </c>
      <c r="B81" s="330" t="s">
        <v>15</v>
      </c>
      <c r="C81" s="20" t="s">
        <v>120</v>
      </c>
      <c r="D81" s="88">
        <v>13164.19</v>
      </c>
      <c r="E81" s="88">
        <v>0</v>
      </c>
      <c r="F81" s="88">
        <v>0</v>
      </c>
      <c r="G81" s="88">
        <v>14264.19</v>
      </c>
      <c r="H81" s="88">
        <v>7000</v>
      </c>
      <c r="I81" s="88">
        <v>0</v>
      </c>
      <c r="J81" s="88">
        <v>0</v>
      </c>
      <c r="K81" s="88">
        <v>0</v>
      </c>
      <c r="L81" s="88">
        <v>0</v>
      </c>
    </row>
    <row r="82" spans="1:12" ht="15" x14ac:dyDescent="0.25">
      <c r="A82" s="329" t="str">
        <f t="shared" si="1"/>
        <v>0007-GG2.1.1.9.1.2</v>
      </c>
      <c r="B82" s="330" t="s">
        <v>15</v>
      </c>
      <c r="C82" s="20" t="s">
        <v>226</v>
      </c>
      <c r="D82" s="88">
        <v>0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</row>
    <row r="83" spans="1:12" ht="15" x14ac:dyDescent="0.25">
      <c r="A83" s="329" t="str">
        <f t="shared" si="1"/>
        <v>0007-GG2.1.1.9.1.4</v>
      </c>
      <c r="B83" s="331" t="s">
        <v>15</v>
      </c>
      <c r="C83" s="20" t="s">
        <v>230</v>
      </c>
      <c r="D83" s="88">
        <v>0</v>
      </c>
      <c r="E83" s="88">
        <v>0</v>
      </c>
      <c r="F83" s="88">
        <v>0</v>
      </c>
      <c r="G83" s="88">
        <v>0</v>
      </c>
      <c r="H83" s="88">
        <v>0</v>
      </c>
      <c r="I83" s="88">
        <v>0</v>
      </c>
      <c r="J83" s="88">
        <v>900</v>
      </c>
      <c r="K83" s="88">
        <v>0</v>
      </c>
      <c r="L83" s="88">
        <v>0</v>
      </c>
    </row>
    <row r="84" spans="1:12" ht="15" x14ac:dyDescent="0.25">
      <c r="A84" s="329" t="str">
        <f t="shared" si="1"/>
        <v>0007-GG2.1.3.1.1.13</v>
      </c>
      <c r="B84" s="330" t="s">
        <v>15</v>
      </c>
      <c r="C84" s="20" t="s">
        <v>272</v>
      </c>
      <c r="D84" s="88">
        <v>1870.71</v>
      </c>
      <c r="E84" s="88">
        <v>1870.71</v>
      </c>
      <c r="F84" s="88">
        <v>1870.71</v>
      </c>
      <c r="G84" s="88">
        <v>1870.71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</row>
    <row r="85" spans="1:12" ht="15" x14ac:dyDescent="0.25">
      <c r="A85" s="329" t="str">
        <f t="shared" si="1"/>
        <v>0007-GG2.1.3.1.1.15</v>
      </c>
      <c r="B85" s="330" t="s">
        <v>15</v>
      </c>
      <c r="C85" s="20" t="s">
        <v>276</v>
      </c>
      <c r="D85" s="88">
        <v>867.68000000000006</v>
      </c>
      <c r="E85" s="88">
        <v>866.72</v>
      </c>
      <c r="F85" s="88">
        <v>866.72</v>
      </c>
      <c r="G85" s="88">
        <v>1083.4000000000001</v>
      </c>
      <c r="H85" s="88">
        <v>1083.4000000000001</v>
      </c>
      <c r="I85" s="88">
        <v>866.72</v>
      </c>
      <c r="J85" s="88">
        <v>650.04</v>
      </c>
      <c r="K85" s="88">
        <v>650.04</v>
      </c>
      <c r="L85" s="88">
        <v>650.04</v>
      </c>
    </row>
    <row r="86" spans="1:12" ht="15" x14ac:dyDescent="0.25">
      <c r="A86" s="329" t="str">
        <f t="shared" si="1"/>
        <v>0007-GG2.1.4.1.1.1</v>
      </c>
      <c r="B86" s="330" t="s">
        <v>15</v>
      </c>
      <c r="C86" s="20" t="s">
        <v>288</v>
      </c>
      <c r="D86" s="88"/>
      <c r="E86" s="88"/>
      <c r="F86" s="88"/>
      <c r="G86" s="88"/>
      <c r="H86" s="88">
        <v>0</v>
      </c>
      <c r="I86" s="88">
        <v>0</v>
      </c>
      <c r="J86" s="88">
        <v>0</v>
      </c>
      <c r="K86" s="88">
        <v>0</v>
      </c>
      <c r="L86" s="88">
        <v>0</v>
      </c>
    </row>
    <row r="87" spans="1:12" ht="15" x14ac:dyDescent="0.25">
      <c r="A87" s="329" t="str">
        <f t="shared" si="1"/>
        <v>0007-GG2.1.4.1.1.6</v>
      </c>
      <c r="B87" s="330" t="s">
        <v>15</v>
      </c>
      <c r="C87" s="20" t="s">
        <v>300</v>
      </c>
      <c r="D87" s="88"/>
      <c r="E87" s="88"/>
      <c r="F87" s="88"/>
      <c r="G87" s="88"/>
      <c r="H87" s="88">
        <v>0</v>
      </c>
      <c r="I87" s="88">
        <v>0</v>
      </c>
      <c r="J87" s="88">
        <v>0</v>
      </c>
      <c r="K87" s="88">
        <v>0</v>
      </c>
      <c r="L87" s="88">
        <v>0</v>
      </c>
    </row>
    <row r="88" spans="1:12" ht="15" x14ac:dyDescent="0.25">
      <c r="A88" s="329" t="str">
        <f t="shared" si="1"/>
        <v>0007-GG2.3.2.7.5.2</v>
      </c>
      <c r="B88" s="330" t="s">
        <v>15</v>
      </c>
      <c r="C88" s="20" t="s">
        <v>738</v>
      </c>
      <c r="D88" s="88"/>
      <c r="E88" s="88"/>
      <c r="F88" s="88"/>
      <c r="G88" s="88">
        <v>0</v>
      </c>
      <c r="H88" s="88">
        <v>0</v>
      </c>
      <c r="I88" s="88">
        <v>0</v>
      </c>
      <c r="J88" s="88">
        <v>1130</v>
      </c>
      <c r="K88" s="88">
        <v>1130</v>
      </c>
      <c r="L88" s="88">
        <v>1130</v>
      </c>
    </row>
    <row r="89" spans="1:12" ht="15" x14ac:dyDescent="0.25">
      <c r="A89" s="329" t="str">
        <f t="shared" si="1"/>
        <v>0007-GG2.3.2.7.5.8</v>
      </c>
      <c r="B89" s="331" t="s">
        <v>15</v>
      </c>
      <c r="C89" s="20" t="s">
        <v>748</v>
      </c>
      <c r="D89" s="88"/>
      <c r="E89" s="88"/>
      <c r="F89" s="88"/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</row>
    <row r="90" spans="1:12" ht="15" x14ac:dyDescent="0.25">
      <c r="A90" s="329" t="str">
        <f t="shared" si="1"/>
        <v>0007-GG2.3.2.9.1.1</v>
      </c>
      <c r="B90" s="330" t="s">
        <v>15</v>
      </c>
      <c r="C90" s="20" t="s">
        <v>774</v>
      </c>
      <c r="D90" s="88">
        <v>24000</v>
      </c>
      <c r="E90" s="88">
        <v>22500</v>
      </c>
      <c r="F90" s="88">
        <v>41000</v>
      </c>
      <c r="G90" s="88">
        <v>27500</v>
      </c>
      <c r="H90" s="88">
        <v>27500</v>
      </c>
      <c r="I90" s="88">
        <v>14000</v>
      </c>
      <c r="J90" s="88">
        <v>14000</v>
      </c>
      <c r="K90" s="88">
        <v>0</v>
      </c>
      <c r="L90" s="88">
        <v>0</v>
      </c>
    </row>
    <row r="91" spans="1:12" ht="15" x14ac:dyDescent="0.25">
      <c r="A91" s="329" t="str">
        <f t="shared" si="1"/>
        <v>0008-OAUGD2.1.1.13.1.1</v>
      </c>
      <c r="B91" s="330" t="s">
        <v>16</v>
      </c>
      <c r="C91" s="20" t="s">
        <v>115</v>
      </c>
      <c r="D91" s="88">
        <v>65870.28</v>
      </c>
      <c r="E91" s="88">
        <v>53377.71</v>
      </c>
      <c r="F91" s="88">
        <v>53377.71</v>
      </c>
      <c r="G91" s="88">
        <v>53377.71</v>
      </c>
      <c r="H91" s="88">
        <v>61877.71</v>
      </c>
      <c r="I91" s="88">
        <v>53377.71</v>
      </c>
      <c r="J91" s="88">
        <v>53377.71</v>
      </c>
      <c r="K91" s="88">
        <v>53377.71</v>
      </c>
      <c r="L91" s="88">
        <v>53377.71</v>
      </c>
    </row>
    <row r="92" spans="1:12" ht="15" x14ac:dyDescent="0.25">
      <c r="A92" s="329" t="str">
        <f t="shared" si="1"/>
        <v>0008-OAUGD2.1.1.13.1.2</v>
      </c>
      <c r="B92" s="330" t="s">
        <v>16</v>
      </c>
      <c r="C92" s="20" t="s">
        <v>120</v>
      </c>
      <c r="D92" s="88">
        <v>47341.9</v>
      </c>
      <c r="E92" s="88">
        <v>27849.329999999994</v>
      </c>
      <c r="F92" s="88">
        <v>24085.139999999996</v>
      </c>
      <c r="G92" s="88">
        <v>31513.519999999993</v>
      </c>
      <c r="H92" s="88">
        <v>30450</v>
      </c>
      <c r="I92" s="88">
        <v>38950</v>
      </c>
      <c r="J92" s="88">
        <v>38950</v>
      </c>
      <c r="K92" s="88">
        <v>33950</v>
      </c>
      <c r="L92" s="88">
        <v>38950</v>
      </c>
    </row>
    <row r="93" spans="1:12" ht="15" x14ac:dyDescent="0.25">
      <c r="A93" s="329" t="str">
        <f t="shared" si="1"/>
        <v>0008-OAUGD2.1.1.9.1.4</v>
      </c>
      <c r="B93" s="330" t="s">
        <v>16</v>
      </c>
      <c r="C93" s="20" t="s">
        <v>230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6000</v>
      </c>
      <c r="K93" s="88">
        <v>0</v>
      </c>
      <c r="L93" s="88">
        <v>0</v>
      </c>
    </row>
    <row r="94" spans="1:12" ht="15" x14ac:dyDescent="0.25">
      <c r="A94" s="329" t="str">
        <f t="shared" si="1"/>
        <v>0008-OAUGD2.1.3.1.1.15</v>
      </c>
      <c r="B94" s="330" t="s">
        <v>16</v>
      </c>
      <c r="C94" s="20" t="s">
        <v>276</v>
      </c>
      <c r="D94" s="88">
        <v>4384.4999999999991</v>
      </c>
      <c r="E94" s="88">
        <v>3466.8799999999992</v>
      </c>
      <c r="F94" s="88">
        <v>3250.1999999999994</v>
      </c>
      <c r="G94" s="88">
        <v>4208.9499999999989</v>
      </c>
      <c r="H94" s="88">
        <v>4184.0199999999995</v>
      </c>
      <c r="I94" s="88">
        <v>4100.7199999999984</v>
      </c>
      <c r="J94" s="88">
        <v>4116.9199999999992</v>
      </c>
      <c r="K94" s="88">
        <v>3900.2399999999989</v>
      </c>
      <c r="L94" s="88">
        <v>4116.9199999999992</v>
      </c>
    </row>
    <row r="95" spans="1:12" ht="15" x14ac:dyDescent="0.25">
      <c r="A95" s="329" t="str">
        <f t="shared" si="1"/>
        <v>0008-OAUGD2.1.4.1.1.7</v>
      </c>
      <c r="B95" s="330" t="s">
        <v>16</v>
      </c>
      <c r="C95" s="20" t="s">
        <v>302</v>
      </c>
      <c r="D95" s="88"/>
      <c r="E95" s="88"/>
      <c r="F95" s="88"/>
      <c r="G95" s="88"/>
      <c r="H95" s="88">
        <v>913</v>
      </c>
      <c r="I95" s="88"/>
      <c r="J95" s="88"/>
      <c r="K95" s="88">
        <v>0</v>
      </c>
      <c r="L95" s="88">
        <v>0</v>
      </c>
    </row>
    <row r="96" spans="1:12" ht="15" x14ac:dyDescent="0.25">
      <c r="A96" s="329" t="str">
        <f t="shared" si="1"/>
        <v>0008-OAUGD2.3.1.2.1.1</v>
      </c>
      <c r="B96" s="330" t="s">
        <v>16</v>
      </c>
      <c r="C96" s="20" t="s">
        <v>433</v>
      </c>
      <c r="D96" s="88">
        <v>0</v>
      </c>
      <c r="E96" s="88">
        <v>0</v>
      </c>
      <c r="F96" s="88">
        <v>840</v>
      </c>
      <c r="G96" s="88">
        <v>0</v>
      </c>
      <c r="H96" s="88">
        <v>0</v>
      </c>
      <c r="I96" s="88">
        <v>0</v>
      </c>
      <c r="J96" s="88">
        <v>2013</v>
      </c>
      <c r="K96" s="88">
        <v>0</v>
      </c>
      <c r="L96" s="88">
        <v>0</v>
      </c>
    </row>
    <row r="97" spans="1:12" ht="15" x14ac:dyDescent="0.25">
      <c r="A97" s="329" t="str">
        <f t="shared" si="1"/>
        <v>0008-OAUGD2.3.1.5.1.2</v>
      </c>
      <c r="B97" s="330" t="s">
        <v>16</v>
      </c>
      <c r="C97" s="20" t="s">
        <v>464</v>
      </c>
      <c r="D97" s="88">
        <v>0</v>
      </c>
      <c r="E97" s="88">
        <v>0</v>
      </c>
      <c r="F97" s="88">
        <v>3500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</row>
    <row r="98" spans="1:12" ht="15" x14ac:dyDescent="0.25">
      <c r="A98" s="329" t="str">
        <f t="shared" si="1"/>
        <v>0008-OAUGD2.3.1.6.1.2</v>
      </c>
      <c r="B98" s="330" t="s">
        <v>16</v>
      </c>
      <c r="C98" s="20" t="s">
        <v>481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/>
      <c r="L98" s="88"/>
    </row>
    <row r="99" spans="1:12" ht="15" x14ac:dyDescent="0.25">
      <c r="A99" s="329" t="str">
        <f t="shared" si="1"/>
        <v>0008-OAUGD2.3.1.8.2.1</v>
      </c>
      <c r="B99" s="330" t="s">
        <v>16</v>
      </c>
      <c r="C99" s="20" t="s">
        <v>503</v>
      </c>
      <c r="D99" s="88">
        <v>0</v>
      </c>
      <c r="E99" s="88">
        <v>0</v>
      </c>
      <c r="F99" s="88">
        <v>185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</row>
    <row r="100" spans="1:12" ht="15" x14ac:dyDescent="0.25">
      <c r="A100" s="329" t="str">
        <f t="shared" si="1"/>
        <v>0008-OAUGD2.3.2.1.2.1</v>
      </c>
      <c r="B100" s="330" t="s">
        <v>16</v>
      </c>
      <c r="C100" s="20" t="s">
        <v>541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/>
      <c r="L100" s="88"/>
    </row>
    <row r="101" spans="1:12" ht="15" x14ac:dyDescent="0.25">
      <c r="A101" s="329" t="str">
        <f t="shared" si="1"/>
        <v>0008-OAUGD2.3.2.1.2.2</v>
      </c>
      <c r="B101" s="330" t="s">
        <v>16</v>
      </c>
      <c r="C101" s="20" t="s">
        <v>543</v>
      </c>
      <c r="D101" s="88">
        <v>0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/>
      <c r="L101" s="88"/>
    </row>
    <row r="102" spans="1:12" ht="15" x14ac:dyDescent="0.25">
      <c r="A102" s="329" t="str">
        <f t="shared" si="1"/>
        <v>0008-OAUGD2.3.2.2.3.1</v>
      </c>
      <c r="B102" s="330" t="s">
        <v>16</v>
      </c>
      <c r="C102" s="20" t="s">
        <v>570</v>
      </c>
      <c r="D102" s="88">
        <v>23825</v>
      </c>
      <c r="E102" s="88">
        <v>1250</v>
      </c>
      <c r="F102" s="88">
        <v>2311</v>
      </c>
      <c r="G102" s="88">
        <v>4000</v>
      </c>
      <c r="H102" s="88">
        <v>1600</v>
      </c>
      <c r="I102" s="88">
        <v>1659</v>
      </c>
      <c r="J102" s="88">
        <v>407</v>
      </c>
      <c r="K102" s="88">
        <v>580</v>
      </c>
      <c r="L102" s="88">
        <v>374</v>
      </c>
    </row>
    <row r="103" spans="1:12" ht="15" x14ac:dyDescent="0.25">
      <c r="A103" s="329" t="str">
        <f t="shared" si="1"/>
        <v>0008-OAUGD2.3.2.4.2.1</v>
      </c>
      <c r="B103" s="330" t="s">
        <v>16</v>
      </c>
      <c r="C103" s="20" t="s">
        <v>588</v>
      </c>
      <c r="D103" s="88"/>
      <c r="E103" s="88"/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</row>
    <row r="104" spans="1:12" ht="15" x14ac:dyDescent="0.25">
      <c r="A104" s="329" t="str">
        <f t="shared" si="1"/>
        <v>0008-OAUGD2.3.2.5.1.99</v>
      </c>
      <c r="B104" s="330" t="s">
        <v>16</v>
      </c>
      <c r="C104" s="20" t="s">
        <v>624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</row>
    <row r="105" spans="1:12" ht="15" x14ac:dyDescent="0.25">
      <c r="A105" s="329" t="str">
        <f t="shared" si="1"/>
        <v>0008-OAUGD2.3.2.7.11.6</v>
      </c>
      <c r="B105" s="331" t="s">
        <v>16</v>
      </c>
      <c r="C105" s="20" t="s">
        <v>684</v>
      </c>
      <c r="D105" s="88"/>
      <c r="E105" s="88"/>
      <c r="F105" s="88"/>
      <c r="G105" s="88"/>
      <c r="H105" s="88"/>
      <c r="I105" s="88"/>
      <c r="J105" s="88"/>
      <c r="K105" s="88"/>
      <c r="L105" s="88"/>
    </row>
    <row r="106" spans="1:12" ht="15" x14ac:dyDescent="0.25">
      <c r="A106" s="329" t="str">
        <f t="shared" si="1"/>
        <v>0008-OAUGD2.3.2.7.13.98</v>
      </c>
      <c r="B106" s="330" t="s">
        <v>16</v>
      </c>
      <c r="C106" s="20" t="s">
        <v>700</v>
      </c>
      <c r="D106" s="88">
        <v>3829</v>
      </c>
      <c r="E106" s="88">
        <v>829</v>
      </c>
      <c r="F106" s="88">
        <v>829</v>
      </c>
      <c r="G106" s="88">
        <v>829</v>
      </c>
      <c r="H106" s="88">
        <v>828.29</v>
      </c>
      <c r="I106" s="88">
        <v>828.29</v>
      </c>
      <c r="J106" s="88">
        <v>8828.2900000000009</v>
      </c>
      <c r="K106" s="88">
        <v>5128.29</v>
      </c>
      <c r="L106" s="88">
        <v>21400</v>
      </c>
    </row>
    <row r="107" spans="1:12" ht="15" x14ac:dyDescent="0.25">
      <c r="A107" s="329" t="str">
        <f t="shared" si="1"/>
        <v>0008-OAUGD2.3.2.7.14.98</v>
      </c>
      <c r="B107" s="330" t="s">
        <v>16</v>
      </c>
      <c r="C107" s="20" t="s">
        <v>706</v>
      </c>
      <c r="D107" s="88">
        <v>0</v>
      </c>
      <c r="E107" s="88">
        <v>6400</v>
      </c>
      <c r="F107" s="88">
        <v>0</v>
      </c>
      <c r="G107" s="88">
        <v>0</v>
      </c>
      <c r="H107" s="88">
        <v>0</v>
      </c>
      <c r="I107" s="88">
        <v>5250</v>
      </c>
      <c r="J107" s="88">
        <v>5250</v>
      </c>
      <c r="K107" s="88">
        <v>5250</v>
      </c>
      <c r="L107" s="88">
        <v>5250</v>
      </c>
    </row>
    <row r="108" spans="1:12" ht="15" x14ac:dyDescent="0.25">
      <c r="A108" s="329" t="str">
        <f t="shared" si="1"/>
        <v>0008-OAUGD2.3.2.9.1.1</v>
      </c>
      <c r="B108" s="330" t="s">
        <v>16</v>
      </c>
      <c r="C108" s="20" t="s">
        <v>774</v>
      </c>
      <c r="D108" s="88">
        <v>3000</v>
      </c>
      <c r="E108" s="88">
        <v>0</v>
      </c>
      <c r="F108" s="88">
        <v>6000</v>
      </c>
      <c r="G108" s="88">
        <v>9500</v>
      </c>
      <c r="H108" s="88">
        <v>9500</v>
      </c>
      <c r="I108" s="88">
        <v>6000</v>
      </c>
      <c r="J108" s="88">
        <v>9500</v>
      </c>
      <c r="K108" s="88">
        <v>9500</v>
      </c>
      <c r="L108" s="88">
        <v>9500</v>
      </c>
    </row>
    <row r="109" spans="1:12" ht="15" x14ac:dyDescent="0.25">
      <c r="A109" s="329" t="str">
        <f t="shared" si="1"/>
        <v>0008-OAUGD2.6.3.2.1.2</v>
      </c>
      <c r="B109" s="330" t="s">
        <v>16</v>
      </c>
      <c r="C109" s="20" t="s">
        <v>1143</v>
      </c>
      <c r="D109" s="88"/>
      <c r="E109" s="88"/>
      <c r="F109" s="88"/>
      <c r="G109" s="88"/>
      <c r="H109" s="88">
        <v>0</v>
      </c>
      <c r="I109" s="88"/>
      <c r="J109" s="88">
        <v>0</v>
      </c>
      <c r="K109" s="88"/>
      <c r="L109" s="88"/>
    </row>
    <row r="110" spans="1:12" ht="15" x14ac:dyDescent="0.25">
      <c r="A110" s="329" t="str">
        <f t="shared" si="1"/>
        <v>0009-OTI2.1.1.1.1.8</v>
      </c>
      <c r="B110" s="330" t="s">
        <v>17</v>
      </c>
      <c r="C110" s="20" t="s">
        <v>71</v>
      </c>
      <c r="D110" s="88"/>
      <c r="E110" s="88"/>
      <c r="F110" s="88"/>
      <c r="G110" s="88">
        <v>0</v>
      </c>
      <c r="H110" s="88">
        <v>0</v>
      </c>
      <c r="I110" s="88">
        <v>15189.71</v>
      </c>
      <c r="J110" s="88">
        <v>0</v>
      </c>
      <c r="K110" s="88">
        <v>15189.71</v>
      </c>
      <c r="L110" s="88">
        <v>15189.71</v>
      </c>
    </row>
    <row r="111" spans="1:12" ht="15" x14ac:dyDescent="0.25">
      <c r="A111" s="329" t="str">
        <f t="shared" si="1"/>
        <v>0009-OTI2.1.1.13.1.1</v>
      </c>
      <c r="B111" s="330" t="s">
        <v>17</v>
      </c>
      <c r="C111" s="20" t="s">
        <v>115</v>
      </c>
      <c r="D111" s="88">
        <v>136947.99000000002</v>
      </c>
      <c r="E111" s="88">
        <v>108491.23000000003</v>
      </c>
      <c r="F111" s="88">
        <v>108527.94000000002</v>
      </c>
      <c r="G111" s="88">
        <v>120755.42000000003</v>
      </c>
      <c r="H111" s="88">
        <v>108491.23000000003</v>
      </c>
      <c r="I111" s="88">
        <v>108491.23000000003</v>
      </c>
      <c r="J111" s="88">
        <v>86268.24</v>
      </c>
      <c r="K111" s="88">
        <v>78934.470000000016</v>
      </c>
      <c r="L111" s="88">
        <v>87934.470000000016</v>
      </c>
    </row>
    <row r="112" spans="1:12" ht="15" x14ac:dyDescent="0.25">
      <c r="A112" s="329" t="str">
        <f t="shared" si="1"/>
        <v>0009-OTI2.1.1.13.1.2</v>
      </c>
      <c r="B112" s="330" t="s">
        <v>17</v>
      </c>
      <c r="C112" s="20" t="s">
        <v>120</v>
      </c>
      <c r="D112" s="88">
        <v>48220.950000000004</v>
      </c>
      <c r="E112" s="88">
        <v>38892.57</v>
      </c>
      <c r="F112" s="88">
        <v>26528.379999999997</v>
      </c>
      <c r="G112" s="88">
        <v>38792.57</v>
      </c>
      <c r="H112" s="88">
        <v>26792.57</v>
      </c>
      <c r="I112" s="88">
        <v>0</v>
      </c>
      <c r="J112" s="88">
        <v>80985.14</v>
      </c>
      <c r="K112" s="88">
        <v>80985.14</v>
      </c>
      <c r="L112" s="88">
        <v>80720.95</v>
      </c>
    </row>
    <row r="113" spans="1:12" ht="15" x14ac:dyDescent="0.25">
      <c r="A113" s="329" t="str">
        <f t="shared" si="1"/>
        <v>0009-OTI2.1.1.9.1.2</v>
      </c>
      <c r="B113" s="330" t="s">
        <v>17</v>
      </c>
      <c r="C113" s="20" t="s">
        <v>226</v>
      </c>
      <c r="D113" s="88"/>
      <c r="E113" s="88"/>
      <c r="F113" s="88"/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</row>
    <row r="114" spans="1:12" ht="15" x14ac:dyDescent="0.25">
      <c r="A114" s="329" t="str">
        <f t="shared" si="1"/>
        <v>0009-OTI2.1.1.9.1.4</v>
      </c>
      <c r="B114" s="330" t="s">
        <v>17</v>
      </c>
      <c r="C114" s="20" t="s">
        <v>230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6000</v>
      </c>
      <c r="K114" s="88">
        <v>0</v>
      </c>
      <c r="L114" s="88">
        <v>0</v>
      </c>
    </row>
    <row r="115" spans="1:12" ht="15" x14ac:dyDescent="0.25">
      <c r="A115" s="329" t="str">
        <f t="shared" si="1"/>
        <v>0009-OTI2.1.3.1.1.13</v>
      </c>
      <c r="B115" s="330" t="s">
        <v>17</v>
      </c>
      <c r="C115" s="20" t="s">
        <v>272</v>
      </c>
      <c r="D115" s="88"/>
      <c r="E115" s="88"/>
      <c r="F115" s="88"/>
      <c r="G115" s="88">
        <v>0</v>
      </c>
      <c r="H115" s="88">
        <v>0</v>
      </c>
      <c r="I115" s="88">
        <v>1367.07</v>
      </c>
      <c r="J115" s="88">
        <v>0</v>
      </c>
      <c r="K115" s="88">
        <v>1367.07</v>
      </c>
      <c r="L115" s="88">
        <v>1367.07</v>
      </c>
    </row>
    <row r="116" spans="1:12" ht="15" x14ac:dyDescent="0.25">
      <c r="A116" s="329" t="str">
        <f t="shared" si="1"/>
        <v>0009-OTI2.1.3.1.1.15</v>
      </c>
      <c r="B116" s="330" t="s">
        <v>17</v>
      </c>
      <c r="C116" s="20" t="s">
        <v>276</v>
      </c>
      <c r="D116" s="88">
        <v>5617.4800000000014</v>
      </c>
      <c r="E116" s="88">
        <v>4550.28</v>
      </c>
      <c r="F116" s="88">
        <v>4333.5999999999995</v>
      </c>
      <c r="G116" s="88">
        <v>4766.96</v>
      </c>
      <c r="H116" s="88">
        <v>4333.5999999999995</v>
      </c>
      <c r="I116" s="88">
        <v>3683.559999999999</v>
      </c>
      <c r="J116" s="88">
        <v>4983.6400000000003</v>
      </c>
      <c r="K116" s="88">
        <v>4766.96</v>
      </c>
      <c r="L116" s="88">
        <v>4983.6400000000003</v>
      </c>
    </row>
    <row r="117" spans="1:12" ht="15" x14ac:dyDescent="0.25">
      <c r="A117" s="329" t="str">
        <f t="shared" si="1"/>
        <v>0009-OTI2.1.4.1.1.1</v>
      </c>
      <c r="B117" s="331" t="s">
        <v>17</v>
      </c>
      <c r="C117" s="20" t="s">
        <v>288</v>
      </c>
      <c r="D117" s="88"/>
      <c r="E117" s="88"/>
      <c r="F117" s="88"/>
      <c r="G117" s="88">
        <v>0</v>
      </c>
      <c r="H117" s="88">
        <v>0.85999999999967258</v>
      </c>
      <c r="I117" s="88">
        <v>0</v>
      </c>
      <c r="J117" s="88">
        <v>0</v>
      </c>
      <c r="K117" s="88">
        <v>0</v>
      </c>
      <c r="L117" s="88">
        <v>0</v>
      </c>
    </row>
    <row r="118" spans="1:12" ht="15" x14ac:dyDescent="0.25">
      <c r="A118" s="329" t="str">
        <f t="shared" si="1"/>
        <v>0009-OTI2.1.4.1.1.6</v>
      </c>
      <c r="B118" s="330" t="s">
        <v>17</v>
      </c>
      <c r="C118" s="20" t="s">
        <v>300</v>
      </c>
      <c r="D118" s="88"/>
      <c r="E118" s="88"/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</row>
    <row r="119" spans="1:12" ht="15" x14ac:dyDescent="0.25">
      <c r="A119" s="329" t="str">
        <f t="shared" si="1"/>
        <v>0009-OTI2.1.4.1.1.7</v>
      </c>
      <c r="B119" s="330" t="s">
        <v>17</v>
      </c>
      <c r="C119" s="20" t="s">
        <v>302</v>
      </c>
      <c r="D119" s="88"/>
      <c r="E119" s="88"/>
      <c r="F119" s="88">
        <v>3694</v>
      </c>
      <c r="G119" s="88">
        <v>3694</v>
      </c>
      <c r="H119" s="88">
        <v>4584</v>
      </c>
      <c r="I119" s="88">
        <v>0</v>
      </c>
      <c r="J119" s="88">
        <v>0</v>
      </c>
      <c r="K119" s="88">
        <v>0</v>
      </c>
      <c r="L119" s="88">
        <v>0</v>
      </c>
    </row>
    <row r="120" spans="1:12" ht="15" x14ac:dyDescent="0.25">
      <c r="A120" s="329" t="str">
        <f t="shared" si="1"/>
        <v>0009-OTI2.3.1.5.1.1</v>
      </c>
      <c r="B120" s="330" t="s">
        <v>17</v>
      </c>
      <c r="C120" s="20" t="s">
        <v>459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6000</v>
      </c>
      <c r="J120" s="88">
        <v>4000</v>
      </c>
      <c r="K120" s="88">
        <v>0</v>
      </c>
      <c r="L120" s="88">
        <v>0</v>
      </c>
    </row>
    <row r="121" spans="1:12" ht="15" x14ac:dyDescent="0.25">
      <c r="A121" s="329" t="str">
        <f t="shared" si="1"/>
        <v>0009-OTI2.3.1.5.1.2</v>
      </c>
      <c r="B121" s="330" t="s">
        <v>17</v>
      </c>
      <c r="C121" s="20" t="s">
        <v>464</v>
      </c>
      <c r="D121" s="88">
        <v>0</v>
      </c>
      <c r="E121" s="88">
        <v>0</v>
      </c>
      <c r="F121" s="88">
        <v>5500</v>
      </c>
      <c r="G121" s="88">
        <v>5500</v>
      </c>
      <c r="H121" s="88">
        <v>4720</v>
      </c>
      <c r="I121" s="88">
        <v>0</v>
      </c>
      <c r="J121" s="88">
        <v>0</v>
      </c>
      <c r="K121" s="88">
        <v>0</v>
      </c>
      <c r="L121" s="88">
        <v>0</v>
      </c>
    </row>
    <row r="122" spans="1:12" ht="15" x14ac:dyDescent="0.25">
      <c r="A122" s="329" t="str">
        <f t="shared" si="1"/>
        <v>0009-OTI2.3.1.6.1.4</v>
      </c>
      <c r="B122" s="330" t="s">
        <v>17</v>
      </c>
      <c r="C122" s="20" t="s">
        <v>485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</row>
    <row r="123" spans="1:12" ht="15" x14ac:dyDescent="0.25">
      <c r="A123" s="329" t="str">
        <f t="shared" si="1"/>
        <v>0009-OTI2.3.1.6.1.99</v>
      </c>
      <c r="B123" s="330" t="s">
        <v>17</v>
      </c>
      <c r="C123" s="20" t="s">
        <v>487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</row>
    <row r="124" spans="1:12" ht="15" x14ac:dyDescent="0.25">
      <c r="A124" s="329" t="str">
        <f t="shared" si="1"/>
        <v>0009-OTI2.3.2.2.2.1</v>
      </c>
      <c r="B124" s="330" t="s">
        <v>17</v>
      </c>
      <c r="C124" s="20" t="s">
        <v>563</v>
      </c>
      <c r="D124" s="88">
        <v>2679</v>
      </c>
      <c r="E124" s="88">
        <v>2679</v>
      </c>
      <c r="F124" s="88">
        <v>2679</v>
      </c>
      <c r="G124" s="88">
        <v>2679</v>
      </c>
      <c r="H124" s="88">
        <v>2679</v>
      </c>
      <c r="I124" s="88">
        <v>2679</v>
      </c>
      <c r="J124" s="88">
        <v>2679</v>
      </c>
      <c r="K124" s="88">
        <v>2679</v>
      </c>
      <c r="L124" s="88">
        <v>2679</v>
      </c>
    </row>
    <row r="125" spans="1:12" ht="15" x14ac:dyDescent="0.25">
      <c r="A125" s="329" t="str">
        <f t="shared" si="1"/>
        <v>0009-OTI2.3.2.2.2.2</v>
      </c>
      <c r="B125" s="330" t="s">
        <v>17</v>
      </c>
      <c r="C125" s="20" t="s">
        <v>566</v>
      </c>
      <c r="D125" s="88">
        <v>5000</v>
      </c>
      <c r="E125" s="88">
        <v>7036.67</v>
      </c>
      <c r="F125" s="88">
        <v>7037.66</v>
      </c>
      <c r="G125" s="88">
        <v>6000</v>
      </c>
      <c r="H125" s="88">
        <v>6000</v>
      </c>
      <c r="I125" s="88">
        <v>2916.67</v>
      </c>
      <c r="J125" s="88">
        <v>2916.67</v>
      </c>
      <c r="K125" s="88">
        <v>6916.67</v>
      </c>
      <c r="L125" s="88">
        <v>6916.67</v>
      </c>
    </row>
    <row r="126" spans="1:12" ht="15" x14ac:dyDescent="0.25">
      <c r="A126" s="329" t="str">
        <f t="shared" si="1"/>
        <v>0009-OTI2.3.2.2.2.3</v>
      </c>
      <c r="B126" s="330" t="s">
        <v>17</v>
      </c>
      <c r="C126" s="20" t="s">
        <v>568</v>
      </c>
      <c r="D126" s="88">
        <v>6451.2</v>
      </c>
      <c r="E126" s="88">
        <v>5851.2</v>
      </c>
      <c r="F126" s="88">
        <v>5851.2</v>
      </c>
      <c r="G126" s="88">
        <v>9586.27</v>
      </c>
      <c r="H126" s="88">
        <v>11695.54</v>
      </c>
      <c r="I126" s="88">
        <v>5460.4699999999993</v>
      </c>
      <c r="J126" s="88">
        <v>5460.4699999999993</v>
      </c>
      <c r="K126" s="88">
        <v>13030.21</v>
      </c>
      <c r="L126" s="88">
        <v>12874.15</v>
      </c>
    </row>
    <row r="127" spans="1:12" ht="15" x14ac:dyDescent="0.25">
      <c r="A127" s="329" t="str">
        <f t="shared" si="1"/>
        <v>0009-OTI2.3.2.2.3.99</v>
      </c>
      <c r="B127" s="330" t="s">
        <v>17</v>
      </c>
      <c r="C127" s="20" t="s">
        <v>572</v>
      </c>
      <c r="D127" s="88">
        <v>123200</v>
      </c>
      <c r="E127" s="88">
        <v>72931.3</v>
      </c>
      <c r="F127" s="88">
        <v>73200</v>
      </c>
      <c r="G127" s="88">
        <v>73200</v>
      </c>
      <c r="H127" s="88">
        <v>139811.25</v>
      </c>
      <c r="I127" s="88">
        <v>79000</v>
      </c>
      <c r="J127" s="88">
        <v>79000</v>
      </c>
      <c r="K127" s="88">
        <v>79000</v>
      </c>
      <c r="L127" s="88">
        <v>175038.22999999998</v>
      </c>
    </row>
    <row r="128" spans="1:12" ht="15" x14ac:dyDescent="0.25">
      <c r="A128" s="329" t="str">
        <f t="shared" si="1"/>
        <v>0009-OTI2.3.2.4.7.1</v>
      </c>
      <c r="B128" s="330" t="s">
        <v>17</v>
      </c>
      <c r="C128" s="20" t="s">
        <v>609</v>
      </c>
      <c r="D128" s="88">
        <v>0</v>
      </c>
      <c r="E128" s="88">
        <v>0</v>
      </c>
      <c r="F128" s="88">
        <v>0</v>
      </c>
      <c r="G128" s="88">
        <v>8000</v>
      </c>
      <c r="H128" s="88">
        <v>14000</v>
      </c>
      <c r="I128" s="88">
        <v>16772</v>
      </c>
      <c r="J128" s="88">
        <v>27972</v>
      </c>
      <c r="K128" s="88">
        <v>25972</v>
      </c>
      <c r="L128" s="88">
        <v>14702.91</v>
      </c>
    </row>
    <row r="129" spans="1:12" ht="15" x14ac:dyDescent="0.25">
      <c r="A129" s="329" t="str">
        <f t="shared" si="1"/>
        <v>0009-OTI2.3.2.5.1.4</v>
      </c>
      <c r="B129" s="331" t="s">
        <v>17</v>
      </c>
      <c r="C129" s="20" t="s">
        <v>622</v>
      </c>
      <c r="D129" s="88">
        <v>3734</v>
      </c>
      <c r="E129" s="88">
        <v>3830.4</v>
      </c>
      <c r="F129" s="88">
        <v>3830.4</v>
      </c>
      <c r="G129" s="88">
        <v>3830.4</v>
      </c>
      <c r="H129" s="88">
        <v>3830.4</v>
      </c>
      <c r="I129" s="88">
        <v>3500</v>
      </c>
      <c r="J129" s="88">
        <v>7830.4</v>
      </c>
      <c r="K129" s="88">
        <v>7600</v>
      </c>
      <c r="L129" s="88">
        <v>7500</v>
      </c>
    </row>
    <row r="130" spans="1:12" ht="15" x14ac:dyDescent="0.25">
      <c r="A130" s="329" t="str">
        <f t="shared" si="1"/>
        <v>0009-OTI2.3.2.5.1.99</v>
      </c>
      <c r="B130" s="330" t="s">
        <v>17</v>
      </c>
      <c r="C130" s="20" t="s">
        <v>624</v>
      </c>
      <c r="D130" s="88">
        <v>3985.45</v>
      </c>
      <c r="E130" s="88">
        <v>3985.45</v>
      </c>
      <c r="F130" s="88">
        <v>153985.45000000001</v>
      </c>
      <c r="G130" s="88">
        <v>3985.45</v>
      </c>
      <c r="H130" s="88">
        <v>3985.45</v>
      </c>
      <c r="I130" s="88">
        <v>7970.9</v>
      </c>
      <c r="J130" s="88">
        <v>7970.9</v>
      </c>
      <c r="K130" s="88">
        <v>11145.45</v>
      </c>
      <c r="L130" s="88">
        <v>5905.9</v>
      </c>
    </row>
    <row r="131" spans="1:12" ht="15" x14ac:dyDescent="0.25">
      <c r="A131" s="329" t="str">
        <f t="shared" si="1"/>
        <v>0009-OTI2.3.2.7.11.99</v>
      </c>
      <c r="B131" s="330" t="s">
        <v>17</v>
      </c>
      <c r="C131" s="20" t="s">
        <v>688</v>
      </c>
      <c r="D131" s="88">
        <v>0</v>
      </c>
      <c r="E131" s="88">
        <v>0</v>
      </c>
      <c r="F131" s="88">
        <v>0</v>
      </c>
      <c r="G131" s="88">
        <v>0</v>
      </c>
      <c r="H131" s="88">
        <v>3602</v>
      </c>
      <c r="I131" s="88">
        <v>3602</v>
      </c>
      <c r="J131" s="88">
        <v>2000</v>
      </c>
      <c r="K131" s="88">
        <v>1174</v>
      </c>
      <c r="L131" s="88">
        <v>1173.2</v>
      </c>
    </row>
    <row r="132" spans="1:12" ht="15" x14ac:dyDescent="0.25">
      <c r="A132" s="329" t="str">
        <f t="shared" ref="A132:A195" si="2">+CONCATENATE(B132,C132)</f>
        <v>0009-OTI2.3.2.7.13.98</v>
      </c>
      <c r="B132" s="330" t="s">
        <v>17</v>
      </c>
      <c r="C132" s="20" t="s">
        <v>700</v>
      </c>
      <c r="D132" s="88">
        <v>6000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</row>
    <row r="133" spans="1:12" ht="15" x14ac:dyDescent="0.25">
      <c r="A133" s="329" t="str">
        <f t="shared" si="2"/>
        <v>0009-OTI2.3.2.7.4.1</v>
      </c>
      <c r="B133" s="330" t="s">
        <v>17</v>
      </c>
      <c r="C133" s="20" t="s">
        <v>726</v>
      </c>
      <c r="D133" s="88">
        <v>0</v>
      </c>
      <c r="E133" s="88">
        <v>0</v>
      </c>
      <c r="F133" s="88">
        <v>1400</v>
      </c>
      <c r="G133" s="88">
        <v>6300</v>
      </c>
      <c r="H133" s="88">
        <v>12300</v>
      </c>
      <c r="I133" s="88">
        <v>6000</v>
      </c>
      <c r="J133" s="88">
        <v>0</v>
      </c>
      <c r="K133" s="88">
        <v>12000</v>
      </c>
      <c r="L133" s="88">
        <v>6000</v>
      </c>
    </row>
    <row r="134" spans="1:12" ht="15" x14ac:dyDescent="0.25">
      <c r="A134" s="329" t="str">
        <f t="shared" si="2"/>
        <v>0009-OTI2.3.2.7.4.2</v>
      </c>
      <c r="B134" s="330" t="s">
        <v>17</v>
      </c>
      <c r="C134" s="20" t="s">
        <v>728</v>
      </c>
      <c r="D134" s="88">
        <v>0</v>
      </c>
      <c r="E134" s="88">
        <v>0</v>
      </c>
      <c r="F134" s="88">
        <v>0</v>
      </c>
      <c r="G134" s="88">
        <v>0</v>
      </c>
      <c r="H134" s="88">
        <v>0</v>
      </c>
      <c r="I134" s="88"/>
      <c r="J134" s="88">
        <v>0</v>
      </c>
      <c r="K134" s="88">
        <v>37000</v>
      </c>
      <c r="L134" s="88">
        <v>15500</v>
      </c>
    </row>
    <row r="135" spans="1:12" ht="15" x14ac:dyDescent="0.25">
      <c r="A135" s="329" t="str">
        <f t="shared" si="2"/>
        <v>0009-OTI2.3.2.7.4.99</v>
      </c>
      <c r="B135" s="330" t="s">
        <v>17</v>
      </c>
      <c r="C135" s="20" t="s">
        <v>732</v>
      </c>
      <c r="D135" s="88">
        <v>0</v>
      </c>
      <c r="E135" s="88">
        <v>0</v>
      </c>
      <c r="F135" s="88">
        <v>27500</v>
      </c>
      <c r="G135" s="88">
        <v>24000</v>
      </c>
      <c r="H135" s="88">
        <v>16500</v>
      </c>
      <c r="I135" s="88">
        <v>12000</v>
      </c>
      <c r="J135" s="88">
        <v>52500</v>
      </c>
      <c r="K135" s="88">
        <v>49500</v>
      </c>
      <c r="L135" s="88">
        <v>0</v>
      </c>
    </row>
    <row r="136" spans="1:12" ht="15" x14ac:dyDescent="0.25">
      <c r="A136" s="329" t="str">
        <f t="shared" si="2"/>
        <v>0009-OTI2.3.2.9.1.1</v>
      </c>
      <c r="B136" s="330" t="s">
        <v>17</v>
      </c>
      <c r="C136" s="20" t="s">
        <v>774</v>
      </c>
      <c r="D136" s="88">
        <v>0</v>
      </c>
      <c r="E136" s="88">
        <v>3500</v>
      </c>
      <c r="F136" s="88">
        <v>3500</v>
      </c>
      <c r="G136" s="88">
        <v>21000</v>
      </c>
      <c r="H136" s="88">
        <v>3500</v>
      </c>
      <c r="I136" s="88">
        <v>7500</v>
      </c>
      <c r="J136" s="88">
        <v>7500</v>
      </c>
      <c r="K136" s="88">
        <v>7500</v>
      </c>
      <c r="L136" s="88">
        <v>3500</v>
      </c>
    </row>
    <row r="137" spans="1:12" ht="15" x14ac:dyDescent="0.25">
      <c r="A137" s="329" t="str">
        <f t="shared" si="2"/>
        <v>0009-OTI2.5.4.1.2.1</v>
      </c>
      <c r="B137" s="330" t="s">
        <v>17</v>
      </c>
      <c r="C137" s="20" t="s">
        <v>907</v>
      </c>
      <c r="D137" s="88">
        <v>0</v>
      </c>
      <c r="E137" s="88">
        <v>180</v>
      </c>
      <c r="F137" s="88">
        <v>1152</v>
      </c>
      <c r="G137" s="88">
        <v>963.1</v>
      </c>
      <c r="H137" s="88">
        <v>580</v>
      </c>
      <c r="I137" s="88">
        <v>530.4</v>
      </c>
      <c r="J137" s="88">
        <v>763.2</v>
      </c>
      <c r="K137" s="88">
        <v>550</v>
      </c>
      <c r="L137" s="88">
        <v>520</v>
      </c>
    </row>
    <row r="138" spans="1:12" ht="15" x14ac:dyDescent="0.25">
      <c r="A138" s="329" t="str">
        <f t="shared" si="2"/>
        <v>0009-OTI2.6.3.2.3.2</v>
      </c>
      <c r="B138" s="330" t="s">
        <v>17</v>
      </c>
      <c r="C138" s="20" t="s">
        <v>1151</v>
      </c>
      <c r="D138" s="88"/>
      <c r="E138" s="88"/>
      <c r="F138" s="88"/>
      <c r="G138" s="88">
        <v>0</v>
      </c>
      <c r="H138" s="88">
        <v>1636</v>
      </c>
      <c r="I138" s="88">
        <v>0</v>
      </c>
      <c r="J138" s="88">
        <v>0</v>
      </c>
      <c r="K138" s="88">
        <v>0</v>
      </c>
      <c r="L138" s="88">
        <v>0</v>
      </c>
    </row>
    <row r="139" spans="1:12" ht="15" x14ac:dyDescent="0.25">
      <c r="A139" s="329" t="str">
        <f t="shared" si="2"/>
        <v>0009-OTI2.6.6.1.3.99</v>
      </c>
      <c r="B139" s="330" t="s">
        <v>17</v>
      </c>
      <c r="C139" s="20" t="s">
        <v>1236</v>
      </c>
      <c r="D139" s="88"/>
      <c r="E139" s="88"/>
      <c r="F139" s="88">
        <v>0</v>
      </c>
      <c r="G139" s="88">
        <v>37860</v>
      </c>
      <c r="H139" s="88">
        <v>34503</v>
      </c>
      <c r="I139" s="88">
        <v>0</v>
      </c>
      <c r="J139" s="88">
        <v>0</v>
      </c>
      <c r="K139" s="88">
        <v>0</v>
      </c>
      <c r="L139" s="88">
        <v>0</v>
      </c>
    </row>
    <row r="140" spans="1:12" ht="15" x14ac:dyDescent="0.25">
      <c r="A140" s="329" t="str">
        <f t="shared" si="2"/>
        <v>0010-OA2.1.1.1.1.8</v>
      </c>
      <c r="B140" s="330" t="s">
        <v>18</v>
      </c>
      <c r="C140" s="20" t="s">
        <v>71</v>
      </c>
      <c r="D140" s="88">
        <v>15189.709999999994</v>
      </c>
      <c r="E140" s="88">
        <v>15189.709999999994</v>
      </c>
      <c r="F140" s="88">
        <v>15189.709999999994</v>
      </c>
      <c r="G140" s="88">
        <v>15189.709999999994</v>
      </c>
      <c r="H140" s="88">
        <v>15189.709999999994</v>
      </c>
      <c r="I140" s="88">
        <v>15189.709999999994</v>
      </c>
      <c r="J140" s="88">
        <v>15189.709999999994</v>
      </c>
      <c r="K140" s="88">
        <v>15189.709999999994</v>
      </c>
      <c r="L140" s="88">
        <v>15189.709999999994</v>
      </c>
    </row>
    <row r="141" spans="1:12" ht="15" x14ac:dyDescent="0.25">
      <c r="A141" s="329" t="str">
        <f t="shared" si="2"/>
        <v>0010-OA2.1.1.13.1.1</v>
      </c>
      <c r="B141" s="330" t="s">
        <v>18</v>
      </c>
      <c r="C141" s="20" t="s">
        <v>115</v>
      </c>
      <c r="D141" s="88">
        <v>263339.22000000003</v>
      </c>
      <c r="E141" s="88">
        <v>255510.84000000005</v>
      </c>
      <c r="F141" s="88">
        <v>263339.22000000003</v>
      </c>
      <c r="G141" s="88">
        <v>266073.95000000007</v>
      </c>
      <c r="H141" s="88">
        <v>249146.65000000005</v>
      </c>
      <c r="I141" s="88">
        <v>244009.43000000005</v>
      </c>
      <c r="J141" s="88">
        <v>243982.46000000005</v>
      </c>
      <c r="K141" s="88">
        <v>250246.65000000005</v>
      </c>
      <c r="L141" s="88">
        <v>250246.65000000005</v>
      </c>
    </row>
    <row r="142" spans="1:12" ht="15" x14ac:dyDescent="0.25">
      <c r="A142" s="329" t="str">
        <f t="shared" si="2"/>
        <v>0010-OA2.1.1.13.1.2</v>
      </c>
      <c r="B142" s="330" t="s">
        <v>18</v>
      </c>
      <c r="C142" s="20" t="s">
        <v>120</v>
      </c>
      <c r="D142" s="88">
        <v>34520.949999999997</v>
      </c>
      <c r="E142" s="88">
        <v>13528.380000000001</v>
      </c>
      <c r="F142" s="88">
        <v>34520.949999999997</v>
      </c>
      <c r="G142" s="88">
        <v>44276.090000000004</v>
      </c>
      <c r="H142" s="88">
        <v>21556.76</v>
      </c>
      <c r="I142" s="88">
        <v>26720.949999999997</v>
      </c>
      <c r="J142" s="88">
        <v>44456.76</v>
      </c>
      <c r="K142" s="88">
        <v>46956.76</v>
      </c>
      <c r="L142" s="88">
        <v>47220.950000000004</v>
      </c>
    </row>
    <row r="143" spans="1:12" ht="15" x14ac:dyDescent="0.25">
      <c r="A143" s="329" t="str">
        <f t="shared" si="2"/>
        <v>0010-OA2.1.1.9.1.2</v>
      </c>
      <c r="B143" s="330" t="s">
        <v>18</v>
      </c>
      <c r="C143" s="20" t="s">
        <v>226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10160.83</v>
      </c>
      <c r="K143" s="88">
        <v>0</v>
      </c>
      <c r="L143" s="88">
        <v>0</v>
      </c>
    </row>
    <row r="144" spans="1:12" ht="15" x14ac:dyDescent="0.25">
      <c r="A144" s="329" t="str">
        <f t="shared" si="2"/>
        <v>0010-OA2.1.1.9.1.4</v>
      </c>
      <c r="B144" s="330" t="s">
        <v>18</v>
      </c>
      <c r="C144" s="20" t="s">
        <v>230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11700</v>
      </c>
      <c r="K144" s="88">
        <v>0</v>
      </c>
      <c r="L144" s="88">
        <v>0</v>
      </c>
    </row>
    <row r="145" spans="1:12" ht="15" x14ac:dyDescent="0.25">
      <c r="A145" s="329" t="str">
        <f t="shared" si="2"/>
        <v>0010-OA2.1.1.9.3.14</v>
      </c>
      <c r="B145" s="330" t="s">
        <v>18</v>
      </c>
      <c r="C145" s="20" t="s">
        <v>238</v>
      </c>
      <c r="D145" s="88">
        <v>55200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</row>
    <row r="146" spans="1:12" ht="15" x14ac:dyDescent="0.25">
      <c r="A146" s="329" t="str">
        <f t="shared" si="2"/>
        <v>0010-OA2.1.3.1.1.12</v>
      </c>
      <c r="B146" s="330" t="s">
        <v>18</v>
      </c>
      <c r="C146" s="20" t="s">
        <v>270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</row>
    <row r="147" spans="1:12" ht="15" x14ac:dyDescent="0.25">
      <c r="A147" s="329" t="str">
        <f t="shared" si="2"/>
        <v>0010-OA2.1.3.1.1.13</v>
      </c>
      <c r="B147" s="330" t="s">
        <v>18</v>
      </c>
      <c r="C147" s="20" t="s">
        <v>272</v>
      </c>
      <c r="D147" s="88">
        <v>1367.07</v>
      </c>
      <c r="E147" s="88">
        <v>1367.07</v>
      </c>
      <c r="F147" s="88">
        <v>1367.07</v>
      </c>
      <c r="G147" s="88">
        <v>1367.07</v>
      </c>
      <c r="H147" s="88">
        <v>1357.88</v>
      </c>
      <c r="I147" s="88">
        <v>1357.88</v>
      </c>
      <c r="J147" s="88">
        <v>1357.88</v>
      </c>
      <c r="K147" s="88">
        <v>1357.88</v>
      </c>
      <c r="L147" s="88">
        <v>1357.88</v>
      </c>
    </row>
    <row r="148" spans="1:12" ht="15" x14ac:dyDescent="0.25">
      <c r="A148" s="329" t="str">
        <f t="shared" si="2"/>
        <v>0010-OA2.1.3.1.1.15</v>
      </c>
      <c r="B148" s="331" t="s">
        <v>18</v>
      </c>
      <c r="C148" s="20" t="s">
        <v>276</v>
      </c>
      <c r="D148" s="88">
        <v>9276.4600000000028</v>
      </c>
      <c r="E148" s="88">
        <v>8233.8400000000038</v>
      </c>
      <c r="F148" s="88">
        <v>8859.5800000000036</v>
      </c>
      <c r="G148" s="88">
        <v>9068.1600000000035</v>
      </c>
      <c r="H148" s="88">
        <v>8434.3200000000052</v>
      </c>
      <c r="I148" s="88">
        <v>8434.3200000000052</v>
      </c>
      <c r="J148" s="88">
        <v>8667.2000000000044</v>
      </c>
      <c r="K148" s="88">
        <v>9100.5600000000049</v>
      </c>
      <c r="L148" s="88">
        <v>9317.2400000000052</v>
      </c>
    </row>
    <row r="149" spans="1:12" ht="15" x14ac:dyDescent="0.25">
      <c r="A149" s="329" t="str">
        <f t="shared" si="2"/>
        <v>0010-OA2.1.4.1.1.1</v>
      </c>
      <c r="B149" s="330" t="s">
        <v>18</v>
      </c>
      <c r="C149" s="20" t="s">
        <v>288</v>
      </c>
      <c r="D149" s="88"/>
      <c r="E149" s="88"/>
      <c r="F149" s="88"/>
      <c r="G149" s="88"/>
      <c r="H149" s="88">
        <v>7595</v>
      </c>
      <c r="I149" s="88">
        <v>0</v>
      </c>
      <c r="J149" s="88">
        <v>0</v>
      </c>
      <c r="K149" s="88">
        <v>0</v>
      </c>
      <c r="L149" s="88">
        <v>0</v>
      </c>
    </row>
    <row r="150" spans="1:12" ht="15" x14ac:dyDescent="0.25">
      <c r="A150" s="329" t="str">
        <f t="shared" si="2"/>
        <v>0010-OA2.1.4.1.1.6</v>
      </c>
      <c r="B150" s="330" t="s">
        <v>18</v>
      </c>
      <c r="C150" s="20" t="s">
        <v>300</v>
      </c>
      <c r="D150" s="88"/>
      <c r="E150" s="88"/>
      <c r="F150" s="88"/>
      <c r="G150" s="88"/>
      <c r="H150" s="88">
        <v>0</v>
      </c>
      <c r="I150" s="88">
        <v>0</v>
      </c>
      <c r="J150" s="88">
        <v>0</v>
      </c>
      <c r="K150" s="88">
        <v>0</v>
      </c>
      <c r="L150" s="88">
        <v>6119</v>
      </c>
    </row>
    <row r="151" spans="1:12" ht="15" x14ac:dyDescent="0.25">
      <c r="A151" s="329" t="str">
        <f t="shared" si="2"/>
        <v>0010-OA2.3.1.1.1.1</v>
      </c>
      <c r="B151" s="330" t="s">
        <v>18</v>
      </c>
      <c r="C151" s="20" t="s">
        <v>394</v>
      </c>
      <c r="D151" s="88">
        <v>0</v>
      </c>
      <c r="E151" s="88">
        <v>0</v>
      </c>
      <c r="F151" s="88">
        <v>0</v>
      </c>
      <c r="G151" s="88">
        <v>1500</v>
      </c>
      <c r="H151" s="88">
        <v>2500</v>
      </c>
      <c r="I151" s="88">
        <v>0</v>
      </c>
      <c r="J151" s="88">
        <v>0</v>
      </c>
      <c r="K151" s="88">
        <v>0</v>
      </c>
      <c r="L151" s="88">
        <v>3930.9</v>
      </c>
    </row>
    <row r="152" spans="1:12" ht="15" x14ac:dyDescent="0.25">
      <c r="A152" s="329" t="str">
        <f t="shared" si="2"/>
        <v>0010-OA2.3.1.11.1.5</v>
      </c>
      <c r="B152" s="330" t="s">
        <v>18</v>
      </c>
      <c r="C152" s="20" t="s">
        <v>429</v>
      </c>
      <c r="D152" s="88">
        <v>0</v>
      </c>
      <c r="E152" s="88">
        <v>40</v>
      </c>
      <c r="F152" s="88">
        <v>120</v>
      </c>
      <c r="G152" s="88">
        <v>0</v>
      </c>
      <c r="H152" s="88">
        <v>150</v>
      </c>
      <c r="I152" s="88">
        <v>150</v>
      </c>
      <c r="J152" s="88">
        <v>46.9</v>
      </c>
      <c r="K152" s="88">
        <v>0</v>
      </c>
      <c r="L152" s="88">
        <v>265</v>
      </c>
    </row>
    <row r="153" spans="1:12" ht="15" x14ac:dyDescent="0.25">
      <c r="A153" s="329" t="str">
        <f t="shared" si="2"/>
        <v>0010-OA2.3.1.2.1.1</v>
      </c>
      <c r="B153" s="330" t="s">
        <v>18</v>
      </c>
      <c r="C153" s="20" t="s">
        <v>433</v>
      </c>
      <c r="D153" s="88">
        <v>0</v>
      </c>
      <c r="E153" s="88">
        <v>0</v>
      </c>
      <c r="F153" s="88">
        <v>2500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0</v>
      </c>
    </row>
    <row r="154" spans="1:12" ht="15" x14ac:dyDescent="0.25">
      <c r="A154" s="329" t="str">
        <f t="shared" si="2"/>
        <v>0010-OA2.3.1.3.1.1</v>
      </c>
      <c r="B154" s="330" t="s">
        <v>18</v>
      </c>
      <c r="C154" s="20" t="s">
        <v>444</v>
      </c>
      <c r="D154" s="88">
        <v>0</v>
      </c>
      <c r="E154" s="88">
        <v>1100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0</v>
      </c>
    </row>
    <row r="155" spans="1:12" ht="15" x14ac:dyDescent="0.25">
      <c r="A155" s="329" t="str">
        <f t="shared" si="2"/>
        <v>0010-OA2.3.1.5.1.2</v>
      </c>
      <c r="B155" s="330" t="s">
        <v>18</v>
      </c>
      <c r="C155" s="20" t="s">
        <v>464</v>
      </c>
      <c r="D155" s="88">
        <v>0</v>
      </c>
      <c r="E155" s="88">
        <v>120</v>
      </c>
      <c r="F155" s="88">
        <v>17616</v>
      </c>
      <c r="G155" s="88">
        <v>150</v>
      </c>
      <c r="H155" s="88">
        <v>150</v>
      </c>
      <c r="I155" s="88">
        <v>150</v>
      </c>
      <c r="J155" s="88">
        <v>15662.609999999999</v>
      </c>
      <c r="K155" s="88">
        <v>2384.5</v>
      </c>
      <c r="L155" s="88">
        <v>4410.3999999999996</v>
      </c>
    </row>
    <row r="156" spans="1:12" ht="15" x14ac:dyDescent="0.25">
      <c r="A156" s="329" t="str">
        <f t="shared" si="2"/>
        <v>0010-OA2.3.1.5.3.1</v>
      </c>
      <c r="B156" s="330" t="s">
        <v>18</v>
      </c>
      <c r="C156" s="20" t="s">
        <v>468</v>
      </c>
      <c r="D156" s="88">
        <v>0</v>
      </c>
      <c r="E156" s="88">
        <v>0</v>
      </c>
      <c r="F156" s="88">
        <v>503.33</v>
      </c>
      <c r="G156" s="88">
        <v>0</v>
      </c>
      <c r="H156" s="88">
        <v>28029.330000000005</v>
      </c>
      <c r="I156" s="88">
        <v>19359.55</v>
      </c>
      <c r="J156" s="88">
        <v>0</v>
      </c>
      <c r="K156" s="88">
        <v>0</v>
      </c>
      <c r="L156" s="88">
        <v>0</v>
      </c>
    </row>
    <row r="157" spans="1:12" ht="15" x14ac:dyDescent="0.25">
      <c r="A157" s="329" t="str">
        <f t="shared" si="2"/>
        <v>0010-OA2.3.1.5.4.1</v>
      </c>
      <c r="B157" s="330" t="s">
        <v>18</v>
      </c>
      <c r="C157" s="20" t="s">
        <v>472</v>
      </c>
      <c r="D157" s="88">
        <v>0</v>
      </c>
      <c r="E157" s="88">
        <v>50</v>
      </c>
      <c r="F157" s="88">
        <v>2650</v>
      </c>
      <c r="G157" s="88">
        <v>100</v>
      </c>
      <c r="H157" s="88">
        <v>100</v>
      </c>
      <c r="I157" s="88">
        <v>100</v>
      </c>
      <c r="J157" s="88">
        <v>0</v>
      </c>
      <c r="K157" s="88">
        <v>0</v>
      </c>
      <c r="L157" s="88">
        <v>150</v>
      </c>
    </row>
    <row r="158" spans="1:12" ht="15" x14ac:dyDescent="0.25">
      <c r="A158" s="329" t="str">
        <f t="shared" si="2"/>
        <v>0010-OA2.3.1.5.99.99</v>
      </c>
      <c r="B158" s="330" t="s">
        <v>18</v>
      </c>
      <c r="C158" s="20" t="s">
        <v>474</v>
      </c>
      <c r="D158" s="88"/>
      <c r="E158" s="88"/>
      <c r="F158" s="88"/>
      <c r="G158" s="88"/>
      <c r="H158" s="88"/>
      <c r="I158" s="88"/>
      <c r="J158" s="88"/>
      <c r="K158" s="88">
        <v>0</v>
      </c>
      <c r="L158" s="88">
        <v>0</v>
      </c>
    </row>
    <row r="159" spans="1:12" ht="15" x14ac:dyDescent="0.25">
      <c r="A159" s="329" t="str">
        <f t="shared" si="2"/>
        <v>0010-OA2.3.1.6.1.1</v>
      </c>
      <c r="B159" s="330" t="s">
        <v>18</v>
      </c>
      <c r="C159" s="20" t="s">
        <v>476</v>
      </c>
      <c r="D159" s="88">
        <v>0</v>
      </c>
      <c r="E159" s="88">
        <v>0</v>
      </c>
      <c r="F159" s="88">
        <v>0</v>
      </c>
      <c r="G159" s="88">
        <v>1000</v>
      </c>
      <c r="H159" s="88">
        <v>1000</v>
      </c>
      <c r="I159" s="88">
        <v>0</v>
      </c>
      <c r="J159" s="88">
        <v>0</v>
      </c>
      <c r="K159" s="88">
        <v>999</v>
      </c>
      <c r="L159" s="88">
        <v>999</v>
      </c>
    </row>
    <row r="160" spans="1:12" ht="15" x14ac:dyDescent="0.25">
      <c r="A160" s="329" t="str">
        <f t="shared" si="2"/>
        <v>0010-OA2.3.1.6.1.4</v>
      </c>
      <c r="B160" s="330" t="s">
        <v>18</v>
      </c>
      <c r="C160" s="20" t="s">
        <v>485</v>
      </c>
      <c r="D160" s="88">
        <v>0</v>
      </c>
      <c r="E160" s="88">
        <v>0</v>
      </c>
      <c r="F160" s="88"/>
      <c r="G160" s="88">
        <v>2000</v>
      </c>
      <c r="H160" s="88"/>
      <c r="I160" s="88"/>
      <c r="J160" s="88"/>
      <c r="K160" s="88">
        <v>0</v>
      </c>
      <c r="L160" s="88">
        <v>0</v>
      </c>
    </row>
    <row r="161" spans="1:12" ht="15" x14ac:dyDescent="0.25">
      <c r="A161" s="329" t="str">
        <f t="shared" si="2"/>
        <v>0010-OA2.3.1.7.1.1</v>
      </c>
      <c r="B161" s="330" t="s">
        <v>18</v>
      </c>
      <c r="C161" s="20" t="s">
        <v>489</v>
      </c>
      <c r="D161" s="88"/>
      <c r="E161" s="88"/>
      <c r="F161" s="88">
        <v>500</v>
      </c>
      <c r="G161" s="88">
        <v>0</v>
      </c>
      <c r="H161" s="88">
        <v>4245</v>
      </c>
      <c r="I161" s="88">
        <v>0</v>
      </c>
      <c r="J161" s="88">
        <v>0</v>
      </c>
      <c r="K161" s="88">
        <v>0</v>
      </c>
      <c r="L161" s="88">
        <v>0</v>
      </c>
    </row>
    <row r="162" spans="1:12" ht="15" x14ac:dyDescent="0.25">
      <c r="A162" s="329" t="str">
        <f t="shared" si="2"/>
        <v>0010-OA2.3.1.8.1.2</v>
      </c>
      <c r="B162" s="330" t="s">
        <v>18</v>
      </c>
      <c r="C162" s="20" t="s">
        <v>499</v>
      </c>
      <c r="D162" s="88">
        <v>0</v>
      </c>
      <c r="E162" s="88">
        <v>0</v>
      </c>
      <c r="F162" s="88">
        <v>1386</v>
      </c>
      <c r="G162" s="88">
        <v>0</v>
      </c>
      <c r="H162" s="88">
        <v>0</v>
      </c>
      <c r="I162" s="88"/>
      <c r="J162" s="88">
        <v>0</v>
      </c>
      <c r="K162" s="88">
        <v>0</v>
      </c>
      <c r="L162" s="88"/>
    </row>
    <row r="163" spans="1:12" ht="15" x14ac:dyDescent="0.25">
      <c r="A163" s="329" t="str">
        <f t="shared" si="2"/>
        <v>0010-OA2.3.1.8.2.1</v>
      </c>
      <c r="B163" s="330" t="s">
        <v>18</v>
      </c>
      <c r="C163" s="20" t="s">
        <v>503</v>
      </c>
      <c r="D163" s="88">
        <v>0</v>
      </c>
      <c r="E163" s="88">
        <v>0</v>
      </c>
      <c r="F163" s="88">
        <v>0</v>
      </c>
      <c r="G163" s="88">
        <v>1000</v>
      </c>
      <c r="H163" s="88">
        <v>1000</v>
      </c>
      <c r="I163" s="88">
        <v>0</v>
      </c>
      <c r="J163" s="88">
        <v>0</v>
      </c>
      <c r="K163" s="88">
        <v>0</v>
      </c>
      <c r="L163" s="88">
        <v>0</v>
      </c>
    </row>
    <row r="164" spans="1:12" ht="15" x14ac:dyDescent="0.25">
      <c r="A164" s="329" t="str">
        <f t="shared" si="2"/>
        <v>0010-OA2.3.1.99.1.4</v>
      </c>
      <c r="B164" s="330" t="s">
        <v>18</v>
      </c>
      <c r="C164" s="20" t="s">
        <v>523</v>
      </c>
      <c r="D164" s="88"/>
      <c r="E164" s="88"/>
      <c r="F164" s="88"/>
      <c r="G164" s="88"/>
      <c r="H164" s="88"/>
      <c r="I164" s="88"/>
      <c r="J164" s="88">
        <v>1800</v>
      </c>
      <c r="K164" s="88">
        <v>0</v>
      </c>
      <c r="L164" s="88">
        <v>0</v>
      </c>
    </row>
    <row r="165" spans="1:12" ht="15" x14ac:dyDescent="0.25">
      <c r="A165" s="329" t="str">
        <f t="shared" si="2"/>
        <v>0010-OA2.3.1.99.1.99</v>
      </c>
      <c r="B165" s="330" t="s">
        <v>18</v>
      </c>
      <c r="C165" s="20" t="s">
        <v>527</v>
      </c>
      <c r="D165" s="88">
        <v>0</v>
      </c>
      <c r="E165" s="88">
        <v>66</v>
      </c>
      <c r="F165" s="88">
        <v>200</v>
      </c>
      <c r="G165" s="88">
        <v>0</v>
      </c>
      <c r="H165" s="88">
        <v>166.1</v>
      </c>
      <c r="I165" s="88">
        <v>18.100000000000001</v>
      </c>
      <c r="J165" s="88">
        <v>42.569999999999936</v>
      </c>
      <c r="K165" s="88">
        <v>253</v>
      </c>
      <c r="L165" s="88">
        <v>200</v>
      </c>
    </row>
    <row r="166" spans="1:12" ht="15" x14ac:dyDescent="0.25">
      <c r="A166" s="329" t="str">
        <f t="shared" si="2"/>
        <v>0010-OA2.3.2.1.2.99</v>
      </c>
      <c r="B166" s="330" t="s">
        <v>18</v>
      </c>
      <c r="C166" s="20" t="s">
        <v>547</v>
      </c>
      <c r="D166" s="88">
        <v>0</v>
      </c>
      <c r="E166" s="88">
        <v>300</v>
      </c>
      <c r="F166" s="88">
        <v>1000</v>
      </c>
      <c r="G166" s="88">
        <v>500</v>
      </c>
      <c r="H166" s="88">
        <v>500</v>
      </c>
      <c r="I166" s="88">
        <v>500</v>
      </c>
      <c r="J166" s="88">
        <v>1166.5</v>
      </c>
      <c r="K166" s="88">
        <v>225</v>
      </c>
      <c r="L166" s="88">
        <v>1037.25</v>
      </c>
    </row>
    <row r="167" spans="1:12" ht="15" x14ac:dyDescent="0.25">
      <c r="A167" s="329" t="str">
        <f t="shared" si="2"/>
        <v>0010-OA2.3.2.2.1.1</v>
      </c>
      <c r="B167" s="330" t="s">
        <v>18</v>
      </c>
      <c r="C167" s="20" t="s">
        <v>554</v>
      </c>
      <c r="D167" s="88">
        <v>0</v>
      </c>
      <c r="E167" s="88">
        <v>9000</v>
      </c>
      <c r="F167" s="88">
        <v>7900.38</v>
      </c>
      <c r="G167" s="88">
        <v>24208.25</v>
      </c>
      <c r="H167" s="88">
        <v>16852.36</v>
      </c>
      <c r="I167" s="88">
        <v>9943.9</v>
      </c>
      <c r="J167" s="88">
        <v>12434.3</v>
      </c>
      <c r="K167" s="88">
        <v>12720</v>
      </c>
      <c r="L167" s="88">
        <v>11318.22</v>
      </c>
    </row>
    <row r="168" spans="1:12" ht="15" x14ac:dyDescent="0.25">
      <c r="A168" s="329" t="str">
        <f t="shared" si="2"/>
        <v>0010-OA2.3.2.2.1.2</v>
      </c>
      <c r="B168" s="330" t="s">
        <v>18</v>
      </c>
      <c r="C168" s="20" t="s">
        <v>559</v>
      </c>
      <c r="D168" s="88">
        <v>0</v>
      </c>
      <c r="E168" s="88">
        <v>1300</v>
      </c>
      <c r="F168" s="88">
        <v>1211.58</v>
      </c>
      <c r="G168" s="88">
        <v>2884.2</v>
      </c>
      <c r="H168" s="88">
        <v>1532.22</v>
      </c>
      <c r="I168" s="88">
        <v>1540.52</v>
      </c>
      <c r="J168" s="88">
        <v>1315.7</v>
      </c>
      <c r="K168" s="88">
        <v>1540.52</v>
      </c>
      <c r="L168" s="88">
        <v>1255.22</v>
      </c>
    </row>
    <row r="169" spans="1:12" ht="15" x14ac:dyDescent="0.25">
      <c r="A169" s="329" t="str">
        <f t="shared" si="2"/>
        <v>0010-OA2.3.2.2.3.99</v>
      </c>
      <c r="B169" s="330" t="s">
        <v>18</v>
      </c>
      <c r="C169" s="20" t="s">
        <v>572</v>
      </c>
      <c r="D169" s="88">
        <v>700</v>
      </c>
      <c r="E169" s="88">
        <v>1400</v>
      </c>
      <c r="F169" s="88">
        <v>700</v>
      </c>
      <c r="G169" s="88">
        <v>700</v>
      </c>
      <c r="H169" s="88">
        <v>1400</v>
      </c>
      <c r="I169" s="88"/>
      <c r="J169" s="88"/>
      <c r="K169" s="88">
        <v>0</v>
      </c>
      <c r="L169" s="88">
        <v>375</v>
      </c>
    </row>
    <row r="170" spans="1:12" ht="15" x14ac:dyDescent="0.25">
      <c r="A170" s="329" t="str">
        <f t="shared" si="2"/>
        <v>0010-OA2.3.2.2.5.1</v>
      </c>
      <c r="B170" s="330" t="s">
        <v>18</v>
      </c>
      <c r="C170" s="20" t="s">
        <v>579</v>
      </c>
      <c r="D170" s="88">
        <v>0</v>
      </c>
      <c r="E170" s="88">
        <v>3872</v>
      </c>
      <c r="F170" s="88">
        <v>5912.46</v>
      </c>
      <c r="G170" s="88">
        <v>9930.2900000000009</v>
      </c>
      <c r="H170" s="88">
        <v>14361.77</v>
      </c>
      <c r="I170" s="88">
        <v>6412.3419999999996</v>
      </c>
      <c r="J170" s="88">
        <v>6655.4779999999992</v>
      </c>
      <c r="K170" s="88">
        <v>6000</v>
      </c>
      <c r="L170" s="88">
        <v>6000</v>
      </c>
    </row>
    <row r="171" spans="1:12" ht="15" x14ac:dyDescent="0.25">
      <c r="A171" s="329" t="str">
        <f t="shared" si="2"/>
        <v>0010-OA2.3.2.3.1.1</v>
      </c>
      <c r="B171" s="330" t="s">
        <v>18</v>
      </c>
      <c r="C171" s="20" t="s">
        <v>581</v>
      </c>
      <c r="D171" s="88">
        <v>27750</v>
      </c>
      <c r="E171" s="88">
        <v>50303</v>
      </c>
      <c r="F171" s="88">
        <v>35953.96</v>
      </c>
      <c r="G171" s="88">
        <v>67567.320000000007</v>
      </c>
      <c r="H171" s="88">
        <v>31400.36</v>
      </c>
      <c r="I171" s="88">
        <v>34372.46</v>
      </c>
      <c r="J171" s="88">
        <v>33546.959999999999</v>
      </c>
      <c r="K171" s="88">
        <v>36244.1</v>
      </c>
      <c r="L171" s="88">
        <v>67183.679999999993</v>
      </c>
    </row>
    <row r="172" spans="1:12" ht="15" x14ac:dyDescent="0.25">
      <c r="A172" s="329" t="str">
        <f t="shared" si="2"/>
        <v>0010-OA2.3.2.3.1.2</v>
      </c>
      <c r="B172" s="330" t="s">
        <v>18</v>
      </c>
      <c r="C172" s="20" t="s">
        <v>586</v>
      </c>
      <c r="D172" s="88">
        <v>20833</v>
      </c>
      <c r="E172" s="88">
        <v>50666</v>
      </c>
      <c r="F172" s="88">
        <v>89499</v>
      </c>
      <c r="G172" s="88">
        <v>20832.919999999998</v>
      </c>
      <c r="H172" s="88">
        <v>28551.35</v>
      </c>
      <c r="I172" s="88">
        <v>30465.01</v>
      </c>
      <c r="J172" s="88">
        <v>22746.58</v>
      </c>
      <c r="K172" s="88">
        <v>22746.58</v>
      </c>
      <c r="L172" s="88">
        <v>22746.58</v>
      </c>
    </row>
    <row r="173" spans="1:12" ht="15" x14ac:dyDescent="0.25">
      <c r="A173" s="329" t="str">
        <f t="shared" si="2"/>
        <v>0010-OA2.3.2.4.2.1</v>
      </c>
      <c r="B173" s="330" t="s">
        <v>18</v>
      </c>
      <c r="C173" s="20" t="s">
        <v>588</v>
      </c>
      <c r="D173" s="88">
        <v>1000</v>
      </c>
      <c r="E173" s="88">
        <v>1000</v>
      </c>
      <c r="F173" s="88">
        <v>0</v>
      </c>
      <c r="G173" s="88">
        <v>28084</v>
      </c>
      <c r="H173" s="88">
        <v>0</v>
      </c>
      <c r="I173" s="88">
        <v>32339.3</v>
      </c>
      <c r="J173" s="88">
        <v>1691</v>
      </c>
      <c r="K173" s="88">
        <v>0</v>
      </c>
      <c r="L173" s="88">
        <v>0</v>
      </c>
    </row>
    <row r="174" spans="1:12" ht="15" x14ac:dyDescent="0.25">
      <c r="A174" s="329" t="str">
        <f t="shared" si="2"/>
        <v>0010-OA2.3.2.4.5.1</v>
      </c>
      <c r="B174" s="330" t="s">
        <v>18</v>
      </c>
      <c r="C174" s="20" t="s">
        <v>605</v>
      </c>
      <c r="D174" s="88">
        <v>6072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980</v>
      </c>
      <c r="K174" s="88">
        <v>1416.64</v>
      </c>
      <c r="L174" s="88">
        <v>697.89</v>
      </c>
    </row>
    <row r="175" spans="1:12" ht="15" x14ac:dyDescent="0.25">
      <c r="A175" s="329" t="str">
        <f t="shared" si="2"/>
        <v>0010-OA2.3.2.4.6.1</v>
      </c>
      <c r="B175" s="330" t="s">
        <v>18</v>
      </c>
      <c r="C175" s="20" t="s">
        <v>607</v>
      </c>
      <c r="D175" s="88">
        <v>0</v>
      </c>
      <c r="E175" s="88">
        <v>0</v>
      </c>
      <c r="F175" s="88">
        <v>5000</v>
      </c>
      <c r="G175" s="88">
        <v>0</v>
      </c>
      <c r="H175" s="88">
        <v>0</v>
      </c>
      <c r="I175" s="88">
        <v>0</v>
      </c>
      <c r="J175" s="88">
        <v>0</v>
      </c>
      <c r="K175" s="88">
        <v>0</v>
      </c>
      <c r="L175" s="88">
        <v>0</v>
      </c>
    </row>
    <row r="176" spans="1:12" ht="15" x14ac:dyDescent="0.25">
      <c r="A176" s="329" t="str">
        <f t="shared" si="2"/>
        <v>0010-OA2.3.2.4.7.1</v>
      </c>
      <c r="B176" s="330" t="s">
        <v>18</v>
      </c>
      <c r="C176" s="20" t="s">
        <v>609</v>
      </c>
      <c r="D176" s="88">
        <v>118</v>
      </c>
      <c r="E176" s="88">
        <v>1494</v>
      </c>
      <c r="F176" s="88">
        <v>16116</v>
      </c>
      <c r="G176" s="88">
        <v>0</v>
      </c>
      <c r="H176" s="88">
        <v>166</v>
      </c>
      <c r="I176" s="88"/>
      <c r="J176" s="88">
        <v>166</v>
      </c>
      <c r="K176" s="88">
        <v>166</v>
      </c>
      <c r="L176" s="88">
        <v>25132.9</v>
      </c>
    </row>
    <row r="177" spans="1:12" ht="15" x14ac:dyDescent="0.25">
      <c r="A177" s="329" t="str">
        <f t="shared" si="2"/>
        <v>0010-OA2.3.2.5.1.1</v>
      </c>
      <c r="B177" s="330" t="s">
        <v>18</v>
      </c>
      <c r="C177" s="20" t="s">
        <v>613</v>
      </c>
      <c r="D177" s="88">
        <v>0</v>
      </c>
      <c r="E177" s="88">
        <v>31000</v>
      </c>
      <c r="F177" s="88">
        <v>0</v>
      </c>
      <c r="G177" s="88">
        <v>0</v>
      </c>
      <c r="H177" s="88">
        <v>33858.230000000003</v>
      </c>
      <c r="I177" s="88">
        <v>36477.230000000003</v>
      </c>
      <c r="J177" s="88">
        <v>54508.23</v>
      </c>
      <c r="K177" s="88">
        <v>33858.230000000003</v>
      </c>
      <c r="L177" s="88">
        <v>33858.230000000003</v>
      </c>
    </row>
    <row r="178" spans="1:12" ht="15" x14ac:dyDescent="0.25">
      <c r="A178" s="329" t="str">
        <f t="shared" si="2"/>
        <v>0010-OA2.3.2.5.1.4</v>
      </c>
      <c r="B178" s="331" t="s">
        <v>18</v>
      </c>
      <c r="C178" s="20" t="s">
        <v>622</v>
      </c>
      <c r="D178" s="88">
        <v>16240</v>
      </c>
      <c r="E178" s="88">
        <v>21240</v>
      </c>
      <c r="F178" s="88">
        <v>1770</v>
      </c>
      <c r="G178" s="88">
        <v>1770</v>
      </c>
      <c r="H178" s="88">
        <v>1770</v>
      </c>
      <c r="I178" s="88">
        <v>1770</v>
      </c>
      <c r="J178" s="88">
        <v>1770</v>
      </c>
      <c r="K178" s="88">
        <v>3540</v>
      </c>
      <c r="L178" s="88">
        <v>1770</v>
      </c>
    </row>
    <row r="179" spans="1:12" ht="15" x14ac:dyDescent="0.25">
      <c r="A179" s="329" t="str">
        <f t="shared" si="2"/>
        <v>0010-OA2.3.2.5.1.99</v>
      </c>
      <c r="B179" s="330" t="s">
        <v>18</v>
      </c>
      <c r="C179" s="20" t="s">
        <v>624</v>
      </c>
      <c r="D179" s="88">
        <v>1600</v>
      </c>
      <c r="E179" s="88">
        <v>1600</v>
      </c>
      <c r="F179" s="88">
        <v>1600</v>
      </c>
      <c r="G179" s="88">
        <v>3200</v>
      </c>
      <c r="H179" s="88">
        <v>1600</v>
      </c>
      <c r="I179" s="88"/>
      <c r="J179" s="88">
        <v>1600</v>
      </c>
      <c r="K179" s="88">
        <v>3200</v>
      </c>
      <c r="L179" s="88">
        <v>1600</v>
      </c>
    </row>
    <row r="180" spans="1:12" ht="15" x14ac:dyDescent="0.25">
      <c r="A180" s="329" t="str">
        <f t="shared" si="2"/>
        <v>0010-OA2.3.2.6.1.2</v>
      </c>
      <c r="B180" s="330" t="s">
        <v>18</v>
      </c>
      <c r="C180" s="20" t="s">
        <v>631</v>
      </c>
      <c r="D180" s="88">
        <v>0</v>
      </c>
      <c r="E180" s="88">
        <v>291</v>
      </c>
      <c r="F180" s="88">
        <v>350</v>
      </c>
      <c r="G180" s="88">
        <v>333</v>
      </c>
      <c r="H180" s="88">
        <v>333</v>
      </c>
      <c r="I180" s="88">
        <v>333</v>
      </c>
      <c r="J180" s="88">
        <v>0</v>
      </c>
      <c r="K180" s="88">
        <v>155</v>
      </c>
      <c r="L180" s="88">
        <v>607.5</v>
      </c>
    </row>
    <row r="181" spans="1:12" ht="15" x14ac:dyDescent="0.25">
      <c r="A181" s="329" t="str">
        <f t="shared" si="2"/>
        <v>0010-OA2.3.2.6.2.1</v>
      </c>
      <c r="B181" s="330" t="s">
        <v>18</v>
      </c>
      <c r="C181" s="20" t="s">
        <v>633</v>
      </c>
      <c r="D181" s="88">
        <v>0</v>
      </c>
      <c r="E181" s="88">
        <v>7409</v>
      </c>
      <c r="F181" s="88">
        <v>4500</v>
      </c>
      <c r="G181" s="88">
        <v>8907.19</v>
      </c>
      <c r="H181" s="88">
        <v>5351.64</v>
      </c>
      <c r="I181" s="88">
        <v>5351.64</v>
      </c>
      <c r="J181" s="88">
        <v>4200.8</v>
      </c>
      <c r="K181" s="88">
        <v>1012.9</v>
      </c>
      <c r="L181" s="88">
        <v>7004</v>
      </c>
    </row>
    <row r="182" spans="1:12" ht="15" x14ac:dyDescent="0.25">
      <c r="A182" s="329" t="str">
        <f t="shared" si="2"/>
        <v>0010-OA2.3.2.6.3.2</v>
      </c>
      <c r="B182" s="330" t="s">
        <v>18</v>
      </c>
      <c r="C182" s="20" t="s">
        <v>641</v>
      </c>
      <c r="D182" s="88">
        <v>0</v>
      </c>
      <c r="E182" s="88">
        <v>0</v>
      </c>
      <c r="F182" s="88">
        <v>0</v>
      </c>
      <c r="G182" s="88">
        <v>0</v>
      </c>
      <c r="H182" s="88"/>
      <c r="I182" s="88"/>
      <c r="J182" s="88">
        <v>12544</v>
      </c>
      <c r="K182" s="88">
        <v>0</v>
      </c>
      <c r="L182" s="88">
        <v>0</v>
      </c>
    </row>
    <row r="183" spans="1:12" ht="15" x14ac:dyDescent="0.25">
      <c r="A183" s="329" t="str">
        <f t="shared" si="2"/>
        <v>0010-OA2.3.2.6.3.3</v>
      </c>
      <c r="B183" s="330" t="s">
        <v>18</v>
      </c>
      <c r="C183" s="20" t="s">
        <v>643</v>
      </c>
      <c r="D183" s="88">
        <v>0</v>
      </c>
      <c r="E183" s="88">
        <v>0</v>
      </c>
      <c r="F183" s="88">
        <v>0</v>
      </c>
      <c r="G183" s="88">
        <v>0</v>
      </c>
      <c r="H183" s="88"/>
      <c r="I183" s="88">
        <v>0</v>
      </c>
      <c r="J183" s="88"/>
      <c r="K183" s="88">
        <v>210</v>
      </c>
      <c r="L183" s="88">
        <v>210</v>
      </c>
    </row>
    <row r="184" spans="1:12" ht="15" x14ac:dyDescent="0.25">
      <c r="A184" s="329" t="str">
        <f t="shared" si="2"/>
        <v>0010-OA2.3.2.6.3.4</v>
      </c>
      <c r="B184" s="330" t="s">
        <v>18</v>
      </c>
      <c r="C184" s="20" t="s">
        <v>645</v>
      </c>
      <c r="D184" s="88">
        <v>13004</v>
      </c>
      <c r="E184" s="88">
        <v>13004</v>
      </c>
      <c r="F184" s="88">
        <v>0</v>
      </c>
      <c r="G184" s="88">
        <v>21357.3</v>
      </c>
      <c r="H184" s="88">
        <v>3780.9900000000002</v>
      </c>
      <c r="I184" s="88">
        <v>590.28</v>
      </c>
      <c r="J184" s="88">
        <v>2420.08</v>
      </c>
      <c r="K184" s="88">
        <v>1107.6400000000001</v>
      </c>
      <c r="L184" s="88">
        <v>0</v>
      </c>
    </row>
    <row r="185" spans="1:12" ht="15" x14ac:dyDescent="0.25">
      <c r="A185" s="329" t="str">
        <f t="shared" si="2"/>
        <v>0010-OA2.3.2.6.3.99</v>
      </c>
      <c r="B185" s="330" t="s">
        <v>18</v>
      </c>
      <c r="C185" s="20" t="s">
        <v>647</v>
      </c>
      <c r="D185" s="88">
        <v>0</v>
      </c>
      <c r="E185" s="88">
        <v>0</v>
      </c>
      <c r="F185" s="88">
        <v>0</v>
      </c>
      <c r="G185" s="88">
        <v>0</v>
      </c>
      <c r="H185" s="88"/>
      <c r="I185" s="88"/>
      <c r="J185" s="88">
        <v>29456</v>
      </c>
      <c r="K185" s="88">
        <v>0</v>
      </c>
      <c r="L185" s="88">
        <v>0</v>
      </c>
    </row>
    <row r="186" spans="1:12" ht="15" x14ac:dyDescent="0.25">
      <c r="A186" s="329" t="str">
        <f t="shared" si="2"/>
        <v>0010-OA2.3.2.7.10.1</v>
      </c>
      <c r="B186" s="330" t="s">
        <v>18</v>
      </c>
      <c r="C186" s="20" t="s">
        <v>667</v>
      </c>
      <c r="D186" s="88">
        <v>0</v>
      </c>
      <c r="E186" s="88">
        <v>0</v>
      </c>
      <c r="F186" s="88">
        <v>10000</v>
      </c>
      <c r="G186" s="88">
        <v>8759.94</v>
      </c>
      <c r="H186" s="88">
        <v>6592</v>
      </c>
      <c r="I186" s="88">
        <v>4720</v>
      </c>
      <c r="J186" s="88">
        <v>0</v>
      </c>
      <c r="K186" s="88">
        <v>4851</v>
      </c>
      <c r="L186" s="88">
        <v>0</v>
      </c>
    </row>
    <row r="187" spans="1:12" ht="15" x14ac:dyDescent="0.25">
      <c r="A187" s="329" t="str">
        <f t="shared" si="2"/>
        <v>0010-OA2.3.2.7.10.99</v>
      </c>
      <c r="B187" s="330" t="s">
        <v>18</v>
      </c>
      <c r="C187" s="20" t="s">
        <v>672</v>
      </c>
      <c r="D187" s="88">
        <v>0</v>
      </c>
      <c r="E187" s="88">
        <v>2000</v>
      </c>
      <c r="F187" s="88">
        <v>0</v>
      </c>
      <c r="G187" s="88">
        <v>0</v>
      </c>
      <c r="H187" s="88">
        <v>0</v>
      </c>
      <c r="I187" s="88">
        <v>0</v>
      </c>
      <c r="J187" s="88"/>
      <c r="K187" s="88">
        <v>0</v>
      </c>
      <c r="L187" s="88">
        <v>0</v>
      </c>
    </row>
    <row r="188" spans="1:12" ht="15" x14ac:dyDescent="0.25">
      <c r="A188" s="329" t="str">
        <f t="shared" si="2"/>
        <v>0010-OA2.3.2.7.11.3</v>
      </c>
      <c r="B188" s="330" t="s">
        <v>18</v>
      </c>
      <c r="C188" s="20" t="s">
        <v>678</v>
      </c>
      <c r="D188" s="88">
        <v>0</v>
      </c>
      <c r="E188" s="88">
        <v>91</v>
      </c>
      <c r="F188" s="88">
        <v>100</v>
      </c>
      <c r="G188" s="88">
        <v>100</v>
      </c>
      <c r="H188" s="88">
        <v>100</v>
      </c>
      <c r="I188" s="88">
        <v>100</v>
      </c>
      <c r="J188" s="88">
        <v>0</v>
      </c>
      <c r="K188" s="88">
        <v>0</v>
      </c>
      <c r="L188" s="88">
        <v>200</v>
      </c>
    </row>
    <row r="189" spans="1:12" ht="15" x14ac:dyDescent="0.25">
      <c r="A189" s="329" t="str">
        <f t="shared" si="2"/>
        <v>0010-OA2.3.2.7.11.99</v>
      </c>
      <c r="B189" s="330" t="s">
        <v>18</v>
      </c>
      <c r="C189" s="20" t="s">
        <v>688</v>
      </c>
      <c r="D189" s="88">
        <v>3600</v>
      </c>
      <c r="E189" s="88">
        <v>2800</v>
      </c>
      <c r="F189" s="88">
        <v>1000</v>
      </c>
      <c r="G189" s="88">
        <v>0</v>
      </c>
      <c r="H189" s="88">
        <v>1000</v>
      </c>
      <c r="I189" s="88">
        <v>1000</v>
      </c>
      <c r="J189" s="88">
        <v>786.1</v>
      </c>
      <c r="K189" s="88">
        <v>1110</v>
      </c>
      <c r="L189" s="88">
        <v>1262</v>
      </c>
    </row>
    <row r="190" spans="1:12" ht="15" x14ac:dyDescent="0.25">
      <c r="A190" s="329" t="str">
        <f t="shared" si="2"/>
        <v>0010-OA2.3.2.7.13.98</v>
      </c>
      <c r="B190" s="330" t="s">
        <v>18</v>
      </c>
      <c r="C190" s="20" t="s">
        <v>700</v>
      </c>
      <c r="D190" s="88">
        <v>5900</v>
      </c>
      <c r="E190" s="88">
        <v>8970</v>
      </c>
      <c r="F190" s="88">
        <v>37000</v>
      </c>
      <c r="G190" s="88">
        <v>29900</v>
      </c>
      <c r="H190" s="88">
        <v>8970</v>
      </c>
      <c r="I190" s="88">
        <v>17700</v>
      </c>
      <c r="J190" s="88">
        <v>26670</v>
      </c>
      <c r="K190" s="88">
        <v>17700</v>
      </c>
      <c r="L190" s="88">
        <v>17700</v>
      </c>
    </row>
    <row r="191" spans="1:12" ht="15" x14ac:dyDescent="0.25">
      <c r="A191" s="329" t="str">
        <f t="shared" si="2"/>
        <v>0010-OA2.3.2.7.14.5</v>
      </c>
      <c r="B191" s="330" t="s">
        <v>18</v>
      </c>
      <c r="C191" s="20" t="s">
        <v>702</v>
      </c>
      <c r="D191" s="88">
        <v>46000</v>
      </c>
      <c r="E191" s="88">
        <v>0</v>
      </c>
      <c r="F191" s="88">
        <v>0</v>
      </c>
      <c r="G191" s="88">
        <v>0</v>
      </c>
      <c r="H191" s="88">
        <v>0</v>
      </c>
      <c r="I191" s="88">
        <v>0</v>
      </c>
      <c r="J191" s="88"/>
      <c r="K191" s="88">
        <v>0</v>
      </c>
      <c r="L191" s="88">
        <v>0</v>
      </c>
    </row>
    <row r="192" spans="1:12" ht="15" x14ac:dyDescent="0.25">
      <c r="A192" s="329" t="str">
        <f t="shared" si="2"/>
        <v>0010-OA2.3.2.7.14.98</v>
      </c>
      <c r="B192" s="330" t="s">
        <v>18</v>
      </c>
      <c r="C192" s="20" t="s">
        <v>706</v>
      </c>
      <c r="D192" s="88">
        <v>0</v>
      </c>
      <c r="E192" s="88">
        <v>0</v>
      </c>
      <c r="F192" s="88">
        <v>0</v>
      </c>
      <c r="G192" s="88">
        <v>0</v>
      </c>
      <c r="H192" s="88">
        <v>14000</v>
      </c>
      <c r="I192" s="88">
        <v>7000</v>
      </c>
      <c r="J192" s="88">
        <v>0</v>
      </c>
      <c r="K192" s="88">
        <v>0</v>
      </c>
      <c r="L192" s="88">
        <v>0</v>
      </c>
    </row>
    <row r="193" spans="1:12" ht="15" x14ac:dyDescent="0.25">
      <c r="A193" s="329" t="str">
        <f t="shared" si="2"/>
        <v>0010-OA2.3.2.7.3.1</v>
      </c>
      <c r="B193" s="330" t="s">
        <v>18</v>
      </c>
      <c r="C193" s="20" t="s">
        <v>722</v>
      </c>
      <c r="D193" s="88">
        <v>0</v>
      </c>
      <c r="E193" s="88">
        <v>18000</v>
      </c>
      <c r="F193" s="88">
        <v>0</v>
      </c>
      <c r="G193" s="88">
        <v>0</v>
      </c>
      <c r="H193" s="88">
        <v>0</v>
      </c>
      <c r="I193" s="88"/>
      <c r="J193" s="88"/>
      <c r="K193" s="88">
        <v>0</v>
      </c>
      <c r="L193" s="88">
        <v>0</v>
      </c>
    </row>
    <row r="194" spans="1:12" ht="15" x14ac:dyDescent="0.25">
      <c r="A194" s="329" t="str">
        <f t="shared" si="2"/>
        <v>0010-OA2.3.2.7.3.2</v>
      </c>
      <c r="B194" s="330" t="s">
        <v>18</v>
      </c>
      <c r="C194" s="20" t="s">
        <v>724</v>
      </c>
      <c r="D194" s="88">
        <v>0</v>
      </c>
      <c r="E194" s="88">
        <v>0</v>
      </c>
      <c r="F194" s="88">
        <v>0</v>
      </c>
      <c r="G194" s="88">
        <v>0</v>
      </c>
      <c r="H194" s="88"/>
      <c r="I194" s="88"/>
      <c r="J194" s="88"/>
      <c r="K194" s="88">
        <v>0</v>
      </c>
      <c r="L194" s="88">
        <v>0</v>
      </c>
    </row>
    <row r="195" spans="1:12" ht="15" x14ac:dyDescent="0.25">
      <c r="A195" s="329" t="str">
        <f t="shared" si="2"/>
        <v>0010-OA2.3.2.7.4.1</v>
      </c>
      <c r="B195" s="330" t="s">
        <v>18</v>
      </c>
      <c r="C195" s="20" t="s">
        <v>726</v>
      </c>
      <c r="D195" s="88">
        <v>0</v>
      </c>
      <c r="E195" s="88">
        <v>0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</row>
    <row r="196" spans="1:12" ht="15" x14ac:dyDescent="0.25">
      <c r="A196" s="329" t="str">
        <f t="shared" ref="A196:A259" si="3">+CONCATENATE(B196,C196)</f>
        <v>0010-OA2.3.2.7.4.99</v>
      </c>
      <c r="B196" s="330" t="s">
        <v>18</v>
      </c>
      <c r="C196" s="20" t="s">
        <v>732</v>
      </c>
      <c r="D196" s="88">
        <v>0</v>
      </c>
      <c r="E196" s="88">
        <v>0</v>
      </c>
      <c r="F196" s="88">
        <v>0</v>
      </c>
      <c r="G196" s="88">
        <v>14085.5</v>
      </c>
      <c r="H196" s="88">
        <v>0</v>
      </c>
      <c r="I196" s="88"/>
      <c r="J196" s="88">
        <v>0</v>
      </c>
      <c r="K196" s="88">
        <v>0</v>
      </c>
      <c r="L196" s="88">
        <v>0</v>
      </c>
    </row>
    <row r="197" spans="1:12" ht="15" x14ac:dyDescent="0.25">
      <c r="A197" s="329" t="str">
        <f t="shared" si="3"/>
        <v>0010-OA2.3.2.7.5.8</v>
      </c>
      <c r="B197" s="330" t="s">
        <v>18</v>
      </c>
      <c r="C197" s="20" t="s">
        <v>748</v>
      </c>
      <c r="D197" s="88"/>
      <c r="E197" s="88"/>
      <c r="F197" s="88"/>
      <c r="G197" s="88"/>
      <c r="H197" s="88"/>
      <c r="I197" s="88"/>
      <c r="J197" s="88"/>
      <c r="K197" s="88">
        <v>2664</v>
      </c>
      <c r="L197" s="88">
        <v>0</v>
      </c>
    </row>
    <row r="198" spans="1:12" ht="15" x14ac:dyDescent="0.25">
      <c r="A198" s="329" t="str">
        <f t="shared" si="3"/>
        <v>0010-OA2.3.2.9.1.1</v>
      </c>
      <c r="B198" s="330" t="s">
        <v>18</v>
      </c>
      <c r="C198" s="20" t="s">
        <v>774</v>
      </c>
      <c r="D198" s="88">
        <v>45400</v>
      </c>
      <c r="E198" s="88">
        <v>118500</v>
      </c>
      <c r="F198" s="88">
        <v>69700</v>
      </c>
      <c r="G198" s="88">
        <v>59500</v>
      </c>
      <c r="H198" s="88">
        <v>62500</v>
      </c>
      <c r="I198" s="88">
        <v>63500</v>
      </c>
      <c r="J198" s="88">
        <v>61800</v>
      </c>
      <c r="K198" s="88">
        <v>17300</v>
      </c>
      <c r="L198" s="88">
        <v>25800</v>
      </c>
    </row>
    <row r="199" spans="1:12" ht="15" x14ac:dyDescent="0.25">
      <c r="A199" s="329" t="str">
        <f t="shared" si="3"/>
        <v>0010-OA2.4.1.3.1.1</v>
      </c>
      <c r="B199" s="330" t="s">
        <v>18</v>
      </c>
      <c r="C199" s="20" t="s">
        <v>797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</row>
    <row r="200" spans="1:12" ht="15" x14ac:dyDescent="0.25">
      <c r="A200" s="329" t="str">
        <f t="shared" si="3"/>
        <v>0010-OA2.5.4.1.1.1</v>
      </c>
      <c r="B200" s="330" t="s">
        <v>18</v>
      </c>
      <c r="C200" s="20" t="s">
        <v>902</v>
      </c>
      <c r="D200" s="88"/>
      <c r="E200" s="88"/>
      <c r="F200" s="88"/>
      <c r="G200" s="88">
        <v>916</v>
      </c>
      <c r="H200" s="88"/>
      <c r="I200" s="88"/>
      <c r="J200" s="88"/>
      <c r="K200" s="88">
        <v>0</v>
      </c>
      <c r="L200" s="88">
        <v>0</v>
      </c>
    </row>
    <row r="201" spans="1:12" ht="15" x14ac:dyDescent="0.25">
      <c r="A201" s="329" t="str">
        <f t="shared" si="3"/>
        <v>0010-OA2.5.4.1.2.1</v>
      </c>
      <c r="B201" s="330" t="s">
        <v>18</v>
      </c>
      <c r="C201" s="20" t="s">
        <v>907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/>
      <c r="J201" s="88">
        <v>0</v>
      </c>
      <c r="K201" s="88">
        <v>0</v>
      </c>
      <c r="L201" s="88">
        <v>0</v>
      </c>
    </row>
    <row r="202" spans="1:12" ht="15" x14ac:dyDescent="0.25">
      <c r="A202" s="329" t="str">
        <f t="shared" si="3"/>
        <v>0010-OA2.5.4.1.3.1</v>
      </c>
      <c r="B202" s="330" t="s">
        <v>18</v>
      </c>
      <c r="C202" s="20" t="s">
        <v>909</v>
      </c>
      <c r="D202" s="88">
        <v>59400</v>
      </c>
      <c r="E202" s="88">
        <v>59400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</row>
    <row r="203" spans="1:12" ht="15" x14ac:dyDescent="0.25">
      <c r="A203" s="329" t="str">
        <f t="shared" si="3"/>
        <v>0010-OA2.5.4.3.2.1</v>
      </c>
      <c r="B203" s="330" t="s">
        <v>18</v>
      </c>
      <c r="C203" s="20" t="s">
        <v>923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</row>
    <row r="204" spans="1:12" ht="15" x14ac:dyDescent="0.25">
      <c r="A204" s="329" t="str">
        <f t="shared" si="3"/>
        <v>0010-OA2.6.3.2.3.1</v>
      </c>
      <c r="B204" s="330" t="s">
        <v>18</v>
      </c>
      <c r="C204" s="20" t="s">
        <v>1149</v>
      </c>
      <c r="D204" s="88"/>
      <c r="E204" s="88"/>
      <c r="F204" s="88">
        <v>5824</v>
      </c>
      <c r="G204" s="88">
        <v>0</v>
      </c>
      <c r="H204" s="88">
        <v>4700</v>
      </c>
      <c r="I204" s="88">
        <v>0</v>
      </c>
      <c r="J204" s="88">
        <v>0</v>
      </c>
      <c r="K204" s="88">
        <v>0</v>
      </c>
      <c r="L204" s="88">
        <v>0</v>
      </c>
    </row>
    <row r="205" spans="1:12" ht="15" x14ac:dyDescent="0.25">
      <c r="A205" s="329" t="str">
        <f t="shared" si="3"/>
        <v>0011-OC2.1.1.13.1.1</v>
      </c>
      <c r="B205" s="330" t="s">
        <v>19</v>
      </c>
      <c r="C205" s="20" t="s">
        <v>115</v>
      </c>
      <c r="D205" s="88">
        <v>69641.900000000009</v>
      </c>
      <c r="E205" s="88">
        <v>54377.710000000006</v>
      </c>
      <c r="F205" s="88">
        <v>54377.710000000006</v>
      </c>
      <c r="G205" s="88">
        <v>54377.710000000006</v>
      </c>
      <c r="H205" s="88">
        <v>50613.520000000004</v>
      </c>
      <c r="I205" s="88">
        <v>54377.710000000006</v>
      </c>
      <c r="J205" s="88">
        <v>54377.710000000006</v>
      </c>
      <c r="K205" s="88">
        <v>54377.710000000006</v>
      </c>
      <c r="L205" s="88">
        <v>54377.710000000006</v>
      </c>
    </row>
    <row r="206" spans="1:12" ht="15" x14ac:dyDescent="0.25">
      <c r="A206" s="329" t="str">
        <f t="shared" si="3"/>
        <v>0011-OC2.1.1.13.1.2</v>
      </c>
      <c r="B206" s="330" t="s">
        <v>19</v>
      </c>
      <c r="C206" s="20" t="s">
        <v>120</v>
      </c>
      <c r="D206" s="88">
        <v>14328.38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50149.33</v>
      </c>
      <c r="K206" s="88">
        <v>7164.19</v>
      </c>
      <c r="L206" s="88">
        <v>16164.189999999999</v>
      </c>
    </row>
    <row r="207" spans="1:12" ht="15" x14ac:dyDescent="0.25">
      <c r="A207" s="329" t="str">
        <f t="shared" si="3"/>
        <v>0011-OC2.1.1.9.1.4</v>
      </c>
      <c r="B207" s="330" t="s">
        <v>19</v>
      </c>
      <c r="C207" s="20" t="s">
        <v>230</v>
      </c>
      <c r="D207" s="88">
        <v>0</v>
      </c>
      <c r="E207" s="88">
        <v>0</v>
      </c>
      <c r="F207" s="88">
        <v>0</v>
      </c>
      <c r="G207" s="88">
        <v>0</v>
      </c>
      <c r="H207" s="88">
        <v>0</v>
      </c>
      <c r="I207" s="88">
        <v>0</v>
      </c>
      <c r="J207" s="88">
        <v>3000</v>
      </c>
      <c r="K207" s="88">
        <v>0</v>
      </c>
      <c r="L207" s="88">
        <v>0</v>
      </c>
    </row>
    <row r="208" spans="1:12" ht="15" x14ac:dyDescent="0.25">
      <c r="A208" s="329" t="str">
        <f t="shared" si="3"/>
        <v>0011-OC2.1.3.1.1.15</v>
      </c>
      <c r="B208" s="330" t="s">
        <v>19</v>
      </c>
      <c r="C208" s="20" t="s">
        <v>276</v>
      </c>
      <c r="D208" s="88">
        <v>2167.7200000000003</v>
      </c>
      <c r="E208" s="88">
        <v>1950.1200000000003</v>
      </c>
      <c r="F208" s="88">
        <v>1950.1200000000003</v>
      </c>
      <c r="G208" s="88">
        <v>1950.1200000000003</v>
      </c>
      <c r="H208" s="88">
        <v>1733.4400000000003</v>
      </c>
      <c r="I208" s="88">
        <v>1950.1200000000003</v>
      </c>
      <c r="J208" s="88">
        <v>1950.1200000000003</v>
      </c>
      <c r="K208" s="88">
        <v>1950.1200000000003</v>
      </c>
      <c r="L208" s="88">
        <v>2166.8000000000002</v>
      </c>
    </row>
    <row r="209" spans="1:12" ht="15" x14ac:dyDescent="0.25">
      <c r="A209" s="329" t="str">
        <f t="shared" si="3"/>
        <v>0011-OC2.3.1.5.1.1</v>
      </c>
      <c r="B209" s="330" t="s">
        <v>19</v>
      </c>
      <c r="C209" s="20" t="s">
        <v>459</v>
      </c>
      <c r="D209" s="88"/>
      <c r="E209" s="88"/>
      <c r="F209" s="88"/>
      <c r="G209" s="88"/>
      <c r="H209" s="88"/>
      <c r="I209" s="88"/>
      <c r="J209" s="88"/>
      <c r="K209" s="88">
        <v>1500</v>
      </c>
      <c r="L209" s="88">
        <v>1386</v>
      </c>
    </row>
    <row r="210" spans="1:12" ht="15" x14ac:dyDescent="0.25">
      <c r="A210" s="329" t="str">
        <f t="shared" si="3"/>
        <v>0011-OC2.3.1.5.4.1</v>
      </c>
      <c r="B210" s="330" t="s">
        <v>19</v>
      </c>
      <c r="C210" s="20" t="s">
        <v>472</v>
      </c>
      <c r="D210" s="88"/>
      <c r="E210" s="88"/>
      <c r="F210" s="88"/>
      <c r="G210" s="88"/>
      <c r="H210" s="88"/>
      <c r="I210" s="88"/>
      <c r="J210" s="88"/>
      <c r="K210" s="88">
        <v>5500</v>
      </c>
      <c r="L210" s="88">
        <v>4833</v>
      </c>
    </row>
    <row r="211" spans="1:12" ht="15" x14ac:dyDescent="0.25">
      <c r="A211" s="329" t="str">
        <f t="shared" si="3"/>
        <v>0011-OC2.3.1.6.1.2</v>
      </c>
      <c r="B211" s="330" t="s">
        <v>19</v>
      </c>
      <c r="C211" s="20" t="s">
        <v>481</v>
      </c>
      <c r="D211" s="88"/>
      <c r="E211" s="88"/>
      <c r="F211" s="88"/>
      <c r="G211" s="88"/>
      <c r="H211" s="88"/>
      <c r="I211" s="88"/>
      <c r="J211" s="88"/>
      <c r="K211" s="88"/>
      <c r="L211" s="88"/>
    </row>
    <row r="212" spans="1:12" ht="15" x14ac:dyDescent="0.25">
      <c r="A212" s="329" t="str">
        <f t="shared" si="3"/>
        <v>0011-OC2.3.2.1.2.1</v>
      </c>
      <c r="B212" s="330" t="s">
        <v>19</v>
      </c>
      <c r="C212" s="20" t="s">
        <v>541</v>
      </c>
      <c r="D212" s="88">
        <v>0</v>
      </c>
      <c r="E212" s="88">
        <v>0</v>
      </c>
      <c r="F212" s="88">
        <v>0</v>
      </c>
      <c r="G212" s="88">
        <v>3000</v>
      </c>
      <c r="H212" s="88">
        <v>3000</v>
      </c>
      <c r="I212" s="88">
        <v>4000</v>
      </c>
      <c r="J212" s="88">
        <v>0</v>
      </c>
      <c r="K212" s="88">
        <v>0</v>
      </c>
      <c r="L212" s="88">
        <v>0</v>
      </c>
    </row>
    <row r="213" spans="1:12" ht="15" x14ac:dyDescent="0.25">
      <c r="A213" s="329" t="str">
        <f t="shared" si="3"/>
        <v>0011-OC2.3.2.1.2.2</v>
      </c>
      <c r="B213" s="330" t="s">
        <v>19</v>
      </c>
      <c r="C213" s="20" t="s">
        <v>543</v>
      </c>
      <c r="D213" s="88">
        <v>0</v>
      </c>
      <c r="E213" s="88">
        <v>0</v>
      </c>
      <c r="F213" s="88">
        <v>0</v>
      </c>
      <c r="G213" s="88">
        <v>1920</v>
      </c>
      <c r="H213" s="88">
        <v>1920</v>
      </c>
      <c r="I213" s="88">
        <v>1920</v>
      </c>
      <c r="J213" s="88">
        <v>0</v>
      </c>
      <c r="K213" s="88"/>
      <c r="L213" s="88">
        <v>0</v>
      </c>
    </row>
    <row r="214" spans="1:12" ht="15" x14ac:dyDescent="0.25">
      <c r="A214" s="329" t="str">
        <f t="shared" si="3"/>
        <v>0011-OC2.3.2.2.4.1</v>
      </c>
      <c r="B214" s="330" t="s">
        <v>19</v>
      </c>
      <c r="C214" s="20" t="s">
        <v>574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</row>
    <row r="215" spans="1:12" ht="15" x14ac:dyDescent="0.25">
      <c r="A215" s="329" t="str">
        <f t="shared" si="3"/>
        <v>0011-OC2.3.2.4.7.1</v>
      </c>
      <c r="B215" s="330" t="s">
        <v>19</v>
      </c>
      <c r="C215" s="20" t="s">
        <v>609</v>
      </c>
      <c r="D215" s="88">
        <v>0</v>
      </c>
      <c r="E215" s="88">
        <v>2000</v>
      </c>
      <c r="F215" s="88">
        <v>0</v>
      </c>
      <c r="G215" s="88">
        <v>2000</v>
      </c>
      <c r="H215" s="88">
        <v>0</v>
      </c>
      <c r="I215" s="88">
        <v>2000</v>
      </c>
      <c r="J215" s="88">
        <v>0</v>
      </c>
      <c r="K215" s="88">
        <v>0</v>
      </c>
      <c r="L215" s="88">
        <v>0</v>
      </c>
    </row>
    <row r="216" spans="1:12" ht="15" x14ac:dyDescent="0.25">
      <c r="A216" s="329" t="str">
        <f t="shared" si="3"/>
        <v>0011-OC2.3.2.5.1.99</v>
      </c>
      <c r="B216" s="330" t="s">
        <v>19</v>
      </c>
      <c r="C216" s="20" t="s">
        <v>624</v>
      </c>
      <c r="D216" s="88"/>
      <c r="E216" s="88"/>
      <c r="F216" s="88">
        <v>0</v>
      </c>
      <c r="G216" s="88">
        <v>5000</v>
      </c>
      <c r="H216" s="88">
        <v>5000</v>
      </c>
      <c r="I216" s="88"/>
      <c r="J216" s="88">
        <v>0</v>
      </c>
      <c r="K216" s="88">
        <v>0</v>
      </c>
      <c r="L216" s="88">
        <v>0</v>
      </c>
    </row>
    <row r="217" spans="1:12" ht="15" x14ac:dyDescent="0.25">
      <c r="A217" s="329" t="str">
        <f t="shared" si="3"/>
        <v>0011-OC2.3.2.7.10.1</v>
      </c>
      <c r="B217" s="330" t="s">
        <v>19</v>
      </c>
      <c r="C217" s="20" t="s">
        <v>667</v>
      </c>
      <c r="D217" s="88">
        <v>0</v>
      </c>
      <c r="E217" s="88">
        <v>0</v>
      </c>
      <c r="F217" s="88">
        <v>0</v>
      </c>
      <c r="G217" s="88">
        <v>0</v>
      </c>
      <c r="H217" s="88">
        <v>999</v>
      </c>
      <c r="I217" s="88">
        <v>0</v>
      </c>
      <c r="J217" s="88">
        <v>0</v>
      </c>
      <c r="K217" s="88">
        <v>999</v>
      </c>
      <c r="L217" s="88">
        <v>0</v>
      </c>
    </row>
    <row r="218" spans="1:12" ht="15" x14ac:dyDescent="0.25">
      <c r="A218" s="329" t="str">
        <f t="shared" si="3"/>
        <v>0011-OC2.3.2.7.11.6</v>
      </c>
      <c r="B218" s="330" t="s">
        <v>19</v>
      </c>
      <c r="C218" s="20" t="s">
        <v>684</v>
      </c>
      <c r="D218" s="88">
        <v>0</v>
      </c>
      <c r="E218" s="88">
        <v>0</v>
      </c>
      <c r="F218" s="88">
        <v>0</v>
      </c>
      <c r="G218" s="88">
        <v>8000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</row>
    <row r="219" spans="1:12" ht="15" x14ac:dyDescent="0.25">
      <c r="A219" s="329" t="str">
        <f t="shared" si="3"/>
        <v>0011-OC2.3.2.7.11.99</v>
      </c>
      <c r="B219" s="330" t="s">
        <v>19</v>
      </c>
      <c r="C219" s="20" t="s">
        <v>688</v>
      </c>
      <c r="D219" s="88"/>
      <c r="E219" s="88"/>
      <c r="F219" s="88"/>
      <c r="G219" s="88">
        <v>0</v>
      </c>
      <c r="H219" s="88">
        <v>14035</v>
      </c>
      <c r="I219" s="88">
        <v>14035</v>
      </c>
      <c r="J219" s="88">
        <v>0</v>
      </c>
      <c r="K219" s="88"/>
      <c r="L219" s="88">
        <v>0</v>
      </c>
    </row>
    <row r="220" spans="1:12" ht="15" x14ac:dyDescent="0.25">
      <c r="A220" s="329" t="str">
        <f t="shared" si="3"/>
        <v>0011-OC2.3.2.7.13.98</v>
      </c>
      <c r="B220" s="330" t="s">
        <v>19</v>
      </c>
      <c r="C220" s="20" t="s">
        <v>700</v>
      </c>
      <c r="D220" s="88">
        <v>2334.33</v>
      </c>
      <c r="E220" s="88">
        <v>2333.33</v>
      </c>
      <c r="F220" s="88">
        <v>2333.33</v>
      </c>
      <c r="G220" s="88">
        <v>2333.33</v>
      </c>
      <c r="H220" s="88">
        <v>2333.33</v>
      </c>
      <c r="I220" s="88">
        <v>2333.33</v>
      </c>
      <c r="J220" s="88">
        <v>2333.34</v>
      </c>
      <c r="K220" s="88">
        <v>2333.4</v>
      </c>
      <c r="L220" s="88">
        <v>0</v>
      </c>
    </row>
    <row r="221" spans="1:12" ht="15" x14ac:dyDescent="0.25">
      <c r="A221" s="329" t="str">
        <f t="shared" si="3"/>
        <v>0011-OC2.3.2.7.4.3</v>
      </c>
      <c r="B221" s="330" t="s">
        <v>19</v>
      </c>
      <c r="C221" s="20" t="s">
        <v>730</v>
      </c>
      <c r="D221" s="88"/>
      <c r="E221" s="88">
        <v>0</v>
      </c>
      <c r="F221" s="88">
        <v>0</v>
      </c>
      <c r="G221" s="88">
        <v>0</v>
      </c>
      <c r="H221" s="88">
        <v>7000</v>
      </c>
      <c r="I221" s="88">
        <v>0</v>
      </c>
      <c r="J221" s="88">
        <v>1400</v>
      </c>
      <c r="K221" s="88">
        <v>0</v>
      </c>
      <c r="L221" s="88">
        <v>0</v>
      </c>
    </row>
    <row r="222" spans="1:12" ht="15" x14ac:dyDescent="0.25">
      <c r="A222" s="329" t="str">
        <f t="shared" si="3"/>
        <v>0011-OC2.3.2.9.1.1</v>
      </c>
      <c r="B222" s="330" t="s">
        <v>19</v>
      </c>
      <c r="C222" s="20" t="s">
        <v>774</v>
      </c>
      <c r="D222" s="88"/>
      <c r="E222" s="88">
        <v>13000</v>
      </c>
      <c r="F222" s="88">
        <v>13000</v>
      </c>
      <c r="G222" s="88">
        <v>13000</v>
      </c>
      <c r="H222" s="88">
        <v>13000</v>
      </c>
      <c r="I222" s="88">
        <v>13000</v>
      </c>
      <c r="J222" s="88">
        <v>0</v>
      </c>
      <c r="K222" s="88">
        <v>6000</v>
      </c>
      <c r="L222" s="88">
        <v>6000</v>
      </c>
    </row>
    <row r="223" spans="1:12" ht="15" x14ac:dyDescent="0.25">
      <c r="A223" s="329" t="str">
        <f t="shared" si="3"/>
        <v>0011-OC2.6.3.2.3.1</v>
      </c>
      <c r="B223" s="330" t="s">
        <v>19</v>
      </c>
      <c r="C223" s="20" t="s">
        <v>1149</v>
      </c>
      <c r="D223" s="88"/>
      <c r="E223" s="88"/>
      <c r="F223" s="88"/>
      <c r="G223" s="88"/>
      <c r="H223" s="88"/>
      <c r="I223" s="88"/>
      <c r="J223" s="88"/>
      <c r="K223" s="88"/>
      <c r="L223" s="88">
        <v>0</v>
      </c>
    </row>
    <row r="224" spans="1:12" ht="15" x14ac:dyDescent="0.25">
      <c r="A224" s="329" t="str">
        <f t="shared" si="3"/>
        <v>0012-OAJ2.1.1.1.1.8</v>
      </c>
      <c r="B224" s="330" t="s">
        <v>20</v>
      </c>
      <c r="C224" s="20" t="s">
        <v>71</v>
      </c>
      <c r="D224" s="88"/>
      <c r="E224" s="88"/>
      <c r="F224" s="88"/>
      <c r="G224" s="88">
        <v>0</v>
      </c>
      <c r="H224" s="88"/>
      <c r="I224" s="88">
        <v>13909.35</v>
      </c>
      <c r="J224" s="88">
        <v>13909.35</v>
      </c>
      <c r="K224" s="88">
        <v>13909.35</v>
      </c>
      <c r="L224" s="88">
        <v>13909.35</v>
      </c>
    </row>
    <row r="225" spans="1:12" ht="15" x14ac:dyDescent="0.25">
      <c r="A225" s="329" t="str">
        <f t="shared" si="3"/>
        <v>0012-OAJ2.1.1.13.1.1</v>
      </c>
      <c r="B225" s="330" t="s">
        <v>20</v>
      </c>
      <c r="C225" s="20" t="s">
        <v>115</v>
      </c>
      <c r="D225" s="88">
        <v>37720.950000000004</v>
      </c>
      <c r="E225" s="88">
        <v>30556.760000000002</v>
      </c>
      <c r="F225" s="88">
        <v>37720.950000000004</v>
      </c>
      <c r="G225" s="88">
        <v>30556.76</v>
      </c>
      <c r="H225" s="88">
        <v>36556.76</v>
      </c>
      <c r="I225" s="88">
        <v>30556.76</v>
      </c>
      <c r="J225" s="88">
        <v>30556.76</v>
      </c>
      <c r="K225" s="88">
        <v>30556.76</v>
      </c>
      <c r="L225" s="88">
        <v>30556.76</v>
      </c>
    </row>
    <row r="226" spans="1:12" ht="15" x14ac:dyDescent="0.25">
      <c r="A226" s="329" t="str">
        <f t="shared" si="3"/>
        <v>0012-OAJ2.1.1.13.1.2</v>
      </c>
      <c r="B226" s="330" t="s">
        <v>20</v>
      </c>
      <c r="C226" s="20" t="s">
        <v>120</v>
      </c>
      <c r="D226" s="88">
        <v>41856.76</v>
      </c>
      <c r="E226" s="88">
        <v>24528.38</v>
      </c>
      <c r="F226" s="88">
        <v>41856.76</v>
      </c>
      <c r="G226" s="88">
        <v>24528.38</v>
      </c>
      <c r="H226" s="88">
        <v>24528.38</v>
      </c>
      <c r="I226" s="88">
        <v>16528.38</v>
      </c>
      <c r="J226" s="88">
        <v>7264.19</v>
      </c>
      <c r="K226" s="88">
        <v>11764.189999999999</v>
      </c>
      <c r="L226" s="88">
        <v>25264.19</v>
      </c>
    </row>
    <row r="227" spans="1:12" ht="15" x14ac:dyDescent="0.25">
      <c r="A227" s="329" t="str">
        <f t="shared" si="3"/>
        <v>0012-OAJ2.1.1.9.1.2</v>
      </c>
      <c r="B227" s="330" t="s">
        <v>20</v>
      </c>
      <c r="C227" s="20" t="s">
        <v>226</v>
      </c>
      <c r="D227" s="88"/>
      <c r="E227" s="88"/>
      <c r="F227" s="88"/>
      <c r="G227" s="88">
        <v>0</v>
      </c>
      <c r="H227" s="88"/>
      <c r="I227" s="88"/>
      <c r="J227" s="88">
        <v>13909.35</v>
      </c>
      <c r="K227" s="88">
        <v>0</v>
      </c>
      <c r="L227" s="88">
        <v>0</v>
      </c>
    </row>
    <row r="228" spans="1:12" ht="15" x14ac:dyDescent="0.25">
      <c r="A228" s="329" t="str">
        <f t="shared" si="3"/>
        <v>0012-OAJ2.1.1.9.1.4</v>
      </c>
      <c r="B228" s="330" t="s">
        <v>20</v>
      </c>
      <c r="C228" s="20" t="s">
        <v>230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1500</v>
      </c>
      <c r="K228" s="88">
        <v>0</v>
      </c>
      <c r="L228" s="88">
        <v>0</v>
      </c>
    </row>
    <row r="229" spans="1:12" ht="15" x14ac:dyDescent="0.25">
      <c r="A229" s="329" t="str">
        <f t="shared" si="3"/>
        <v>0012-OAJ2.1.3.1.1.13</v>
      </c>
      <c r="B229" s="330" t="s">
        <v>20</v>
      </c>
      <c r="C229" s="20" t="s">
        <v>272</v>
      </c>
      <c r="D229" s="88"/>
      <c r="E229" s="88"/>
      <c r="F229" s="88"/>
      <c r="G229" s="88">
        <v>0</v>
      </c>
      <c r="H229" s="88"/>
      <c r="I229" s="88">
        <v>1251.8399999999999</v>
      </c>
      <c r="J229" s="88">
        <v>1251.8399999999999</v>
      </c>
      <c r="K229" s="88">
        <v>1251.8399999999999</v>
      </c>
      <c r="L229" s="88">
        <v>1251.8399999999999</v>
      </c>
    </row>
    <row r="230" spans="1:12" ht="15" x14ac:dyDescent="0.25">
      <c r="A230" s="329" t="str">
        <f t="shared" si="3"/>
        <v>0012-OAJ2.1.3.1.1.15</v>
      </c>
      <c r="B230" s="330" t="s">
        <v>20</v>
      </c>
      <c r="C230" s="20" t="s">
        <v>276</v>
      </c>
      <c r="D230" s="88">
        <v>1606.5800000000002</v>
      </c>
      <c r="E230" s="88">
        <v>1508.66</v>
      </c>
      <c r="F230" s="88">
        <v>1614.6800000000003</v>
      </c>
      <c r="G230" s="88">
        <v>1300.0800000000002</v>
      </c>
      <c r="H230" s="88">
        <v>1508.66</v>
      </c>
      <c r="I230" s="88">
        <v>1300.0800000000002</v>
      </c>
      <c r="J230" s="88">
        <v>1083.4000000000001</v>
      </c>
      <c r="K230" s="88">
        <v>1300.0800000000002</v>
      </c>
      <c r="L230" s="88">
        <v>1516.7600000000002</v>
      </c>
    </row>
    <row r="231" spans="1:12" ht="15" x14ac:dyDescent="0.25">
      <c r="A231" s="329" t="str">
        <f t="shared" si="3"/>
        <v>0012-OAJ2.1.4.1.1.1</v>
      </c>
      <c r="B231" s="330" t="s">
        <v>20</v>
      </c>
      <c r="C231" s="20" t="s">
        <v>288</v>
      </c>
      <c r="D231" s="88"/>
      <c r="E231" s="88"/>
      <c r="F231" s="88"/>
      <c r="G231" s="88">
        <v>0</v>
      </c>
      <c r="H231" s="88"/>
      <c r="I231" s="88">
        <v>0</v>
      </c>
      <c r="J231" s="88">
        <v>0</v>
      </c>
      <c r="K231" s="88"/>
      <c r="L231" s="88"/>
    </row>
    <row r="232" spans="1:12" ht="15" x14ac:dyDescent="0.25">
      <c r="A232" s="329" t="str">
        <f t="shared" si="3"/>
        <v>0012-OAJ2.1.4.1.1.7</v>
      </c>
      <c r="B232" s="330" t="s">
        <v>20</v>
      </c>
      <c r="C232" s="20" t="s">
        <v>302</v>
      </c>
      <c r="D232" s="88"/>
      <c r="E232" s="88"/>
      <c r="F232" s="88"/>
      <c r="G232" s="88"/>
      <c r="H232" s="88">
        <v>5850</v>
      </c>
      <c r="I232" s="88"/>
      <c r="J232" s="88"/>
      <c r="K232" s="88">
        <v>0</v>
      </c>
      <c r="L232" s="88">
        <v>0</v>
      </c>
    </row>
    <row r="233" spans="1:12" ht="15" x14ac:dyDescent="0.25">
      <c r="A233" s="329" t="str">
        <f t="shared" si="3"/>
        <v>0012-OAJ2.3.1.99.1.3</v>
      </c>
      <c r="B233" s="330" t="s">
        <v>20</v>
      </c>
      <c r="C233" s="20" t="s">
        <v>521</v>
      </c>
      <c r="D233" s="88">
        <v>0</v>
      </c>
      <c r="E233" s="88">
        <v>3147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</row>
    <row r="234" spans="1:12" ht="15" x14ac:dyDescent="0.25">
      <c r="A234" s="329" t="str">
        <f t="shared" si="3"/>
        <v>0012-OAJ2.3.2.7.13.98</v>
      </c>
      <c r="B234" s="330" t="s">
        <v>20</v>
      </c>
      <c r="C234" s="20" t="s">
        <v>700</v>
      </c>
      <c r="D234" s="88">
        <v>0</v>
      </c>
      <c r="E234" s="88">
        <v>0</v>
      </c>
      <c r="F234" s="88">
        <v>11000</v>
      </c>
      <c r="G234" s="88">
        <v>5420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</row>
    <row r="235" spans="1:12" ht="15" x14ac:dyDescent="0.25">
      <c r="A235" s="329" t="str">
        <f t="shared" si="3"/>
        <v>0012-OAJ2.3.2.7.14.98</v>
      </c>
      <c r="B235" s="330" t="s">
        <v>20</v>
      </c>
      <c r="C235" s="20" t="s">
        <v>706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</row>
    <row r="236" spans="1:12" ht="15" x14ac:dyDescent="0.25">
      <c r="A236" s="329" t="str">
        <f t="shared" si="3"/>
        <v>0012-OAJ2.3.2.7.5.1</v>
      </c>
      <c r="B236" s="330" t="s">
        <v>20</v>
      </c>
      <c r="C236" s="20" t="s">
        <v>734</v>
      </c>
      <c r="D236" s="88">
        <v>1130</v>
      </c>
      <c r="E236" s="88">
        <v>2260</v>
      </c>
      <c r="F236" s="88">
        <v>1130</v>
      </c>
      <c r="G236" s="88">
        <v>1130</v>
      </c>
      <c r="H236" s="88">
        <v>1130</v>
      </c>
      <c r="I236" s="88">
        <v>1130</v>
      </c>
      <c r="J236" s="88">
        <v>1130</v>
      </c>
      <c r="K236" s="88">
        <v>1130</v>
      </c>
      <c r="L236" s="88">
        <v>1130</v>
      </c>
    </row>
    <row r="237" spans="1:12" ht="15" x14ac:dyDescent="0.25">
      <c r="A237" s="329" t="str">
        <f t="shared" si="3"/>
        <v>0012-OAJ2.3.2.7.5.8</v>
      </c>
      <c r="B237" s="330" t="s">
        <v>20</v>
      </c>
      <c r="C237" s="20" t="s">
        <v>748</v>
      </c>
      <c r="D237" s="88">
        <v>0</v>
      </c>
      <c r="E237" s="88">
        <v>0</v>
      </c>
      <c r="F237" s="88">
        <v>0</v>
      </c>
      <c r="G237" s="88">
        <v>0</v>
      </c>
      <c r="H237" s="88">
        <v>890</v>
      </c>
      <c r="I237" s="88">
        <v>890</v>
      </c>
      <c r="J237" s="88">
        <v>0</v>
      </c>
      <c r="K237" s="88"/>
      <c r="L237" s="88"/>
    </row>
    <row r="238" spans="1:12" ht="15" x14ac:dyDescent="0.25">
      <c r="A238" s="329" t="str">
        <f t="shared" si="3"/>
        <v>0012-OAJ2.3.2.9.1.1</v>
      </c>
      <c r="B238" s="330" t="s">
        <v>20</v>
      </c>
      <c r="C238" s="20" t="s">
        <v>774</v>
      </c>
      <c r="D238" s="88">
        <v>24000</v>
      </c>
      <c r="E238" s="88">
        <v>12000</v>
      </c>
      <c r="F238" s="88">
        <v>0</v>
      </c>
      <c r="G238" s="88">
        <v>20000</v>
      </c>
      <c r="H238" s="88">
        <v>20000</v>
      </c>
      <c r="I238" s="88">
        <v>0</v>
      </c>
      <c r="J238" s="88">
        <v>0</v>
      </c>
      <c r="K238" s="88">
        <v>0</v>
      </c>
      <c r="L238" s="88">
        <v>0</v>
      </c>
    </row>
    <row r="239" spans="1:12" ht="15" x14ac:dyDescent="0.25">
      <c r="A239" s="329" t="str">
        <f t="shared" si="3"/>
        <v>0013-RRHH2.1.1.13.1.1</v>
      </c>
      <c r="B239" s="330" t="s">
        <v>21</v>
      </c>
      <c r="C239" s="20" t="s">
        <v>115</v>
      </c>
      <c r="D239" s="88">
        <v>36482.25</v>
      </c>
      <c r="E239" s="88">
        <v>0</v>
      </c>
      <c r="F239" s="88"/>
      <c r="G239" s="88">
        <v>0</v>
      </c>
      <c r="H239" s="88"/>
      <c r="I239" s="88">
        <v>0</v>
      </c>
      <c r="J239" s="88">
        <v>0</v>
      </c>
      <c r="K239" s="88"/>
      <c r="L239" s="88"/>
    </row>
    <row r="240" spans="1:12" ht="15" x14ac:dyDescent="0.25">
      <c r="A240" s="329" t="str">
        <f t="shared" si="3"/>
        <v>0013-RRHH2.1.1.13.1.2</v>
      </c>
      <c r="B240" s="330" t="s">
        <v>21</v>
      </c>
      <c r="C240" s="20" t="s">
        <v>120</v>
      </c>
      <c r="D240" s="88">
        <v>46800</v>
      </c>
      <c r="E240" s="88">
        <v>0</v>
      </c>
      <c r="F240" s="88"/>
      <c r="G240" s="88">
        <v>0</v>
      </c>
      <c r="H240" s="88"/>
      <c r="I240" s="88">
        <v>0</v>
      </c>
      <c r="J240" s="88">
        <v>0</v>
      </c>
      <c r="K240" s="88"/>
      <c r="L240" s="88"/>
    </row>
    <row r="241" spans="1:12" ht="15" x14ac:dyDescent="0.25">
      <c r="A241" s="329" t="str">
        <f t="shared" si="3"/>
        <v>0014-OCI2.1.1.13.1.1</v>
      </c>
      <c r="B241" s="330" t="s">
        <v>22</v>
      </c>
      <c r="C241" s="20" t="s">
        <v>115</v>
      </c>
      <c r="D241" s="88">
        <v>15528.380000000001</v>
      </c>
      <c r="E241" s="88">
        <v>15528.380000000001</v>
      </c>
      <c r="F241" s="88">
        <v>7264.19</v>
      </c>
      <c r="G241" s="88">
        <v>7264.19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</row>
    <row r="242" spans="1:12" ht="15" x14ac:dyDescent="0.25">
      <c r="A242" s="329" t="str">
        <f t="shared" si="3"/>
        <v>0014-OCI2.1.1.13.1.2</v>
      </c>
      <c r="B242" s="330" t="s">
        <v>22</v>
      </c>
      <c r="C242" s="20" t="s">
        <v>120</v>
      </c>
      <c r="D242" s="88">
        <v>5264.19</v>
      </c>
      <c r="E242" s="88">
        <v>5264.19</v>
      </c>
      <c r="F242" s="88">
        <v>5200</v>
      </c>
      <c r="G242" s="88">
        <v>5200</v>
      </c>
      <c r="H242" s="88">
        <v>5200</v>
      </c>
      <c r="I242" s="88">
        <v>5200</v>
      </c>
      <c r="J242" s="88">
        <v>5200</v>
      </c>
      <c r="K242" s="88">
        <v>5200</v>
      </c>
      <c r="L242" s="88">
        <v>5200</v>
      </c>
    </row>
    <row r="243" spans="1:12" ht="15" x14ac:dyDescent="0.25">
      <c r="A243" s="329" t="str">
        <f t="shared" si="3"/>
        <v>0014-OCI2.1.1.9.1.4</v>
      </c>
      <c r="B243" s="331" t="s">
        <v>22</v>
      </c>
      <c r="C243" s="20" t="s">
        <v>230</v>
      </c>
      <c r="D243" s="88">
        <v>0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300</v>
      </c>
      <c r="K243" s="88">
        <v>0</v>
      </c>
      <c r="L243" s="88">
        <v>0</v>
      </c>
    </row>
    <row r="244" spans="1:12" ht="15" x14ac:dyDescent="0.25">
      <c r="A244" s="329" t="str">
        <f t="shared" si="3"/>
        <v>0014-OCI2.1.3.1.1.15</v>
      </c>
      <c r="B244" s="330" t="s">
        <v>22</v>
      </c>
      <c r="C244" s="20" t="s">
        <v>276</v>
      </c>
      <c r="D244" s="88">
        <v>650.04</v>
      </c>
      <c r="E244" s="88">
        <v>650.04</v>
      </c>
      <c r="F244" s="88">
        <v>433.36</v>
      </c>
      <c r="G244" s="88">
        <v>433.36</v>
      </c>
      <c r="H244" s="88">
        <v>216.68</v>
      </c>
      <c r="I244" s="88">
        <v>216.68</v>
      </c>
      <c r="J244" s="88">
        <v>216.68</v>
      </c>
      <c r="K244" s="88">
        <v>216.68</v>
      </c>
      <c r="L244" s="88">
        <v>216.68</v>
      </c>
    </row>
    <row r="245" spans="1:12" ht="15" x14ac:dyDescent="0.25">
      <c r="A245" s="329" t="str">
        <f t="shared" si="3"/>
        <v>0014-OCI2.1.4.1.1.6</v>
      </c>
      <c r="B245" s="330" t="s">
        <v>22</v>
      </c>
      <c r="C245" s="20" t="s">
        <v>300</v>
      </c>
      <c r="D245" s="88"/>
      <c r="E245" s="88"/>
      <c r="F245" s="88">
        <v>0</v>
      </c>
      <c r="G245" s="88">
        <v>0</v>
      </c>
      <c r="H245" s="88">
        <v>0</v>
      </c>
      <c r="I245" s="88"/>
      <c r="J245" s="88"/>
      <c r="K245" s="88"/>
      <c r="L245" s="88"/>
    </row>
    <row r="246" spans="1:12" ht="15" x14ac:dyDescent="0.25">
      <c r="A246" s="329" t="str">
        <f t="shared" si="3"/>
        <v>0014-OCI2.1.4.1.1.7</v>
      </c>
      <c r="B246" s="330" t="s">
        <v>22</v>
      </c>
      <c r="C246" s="20" t="s">
        <v>302</v>
      </c>
      <c r="D246" s="88"/>
      <c r="E246" s="88"/>
      <c r="F246" s="88">
        <v>11456</v>
      </c>
      <c r="G246" s="88">
        <v>11456</v>
      </c>
      <c r="H246" s="88">
        <v>9989</v>
      </c>
      <c r="I246" s="88">
        <v>0</v>
      </c>
      <c r="J246" s="88">
        <v>0</v>
      </c>
      <c r="K246" s="88">
        <v>0</v>
      </c>
      <c r="L246" s="88">
        <v>0</v>
      </c>
    </row>
    <row r="247" spans="1:12" ht="15" x14ac:dyDescent="0.25">
      <c r="A247" s="329" t="str">
        <f t="shared" si="3"/>
        <v>0014-OCI2.3.1.5.1.2</v>
      </c>
      <c r="B247" s="330" t="s">
        <v>22</v>
      </c>
      <c r="C247" s="20" t="s">
        <v>464</v>
      </c>
      <c r="D247" s="88"/>
      <c r="E247" s="88"/>
      <c r="F247" s="88">
        <v>2000</v>
      </c>
      <c r="G247" s="88">
        <v>2110</v>
      </c>
      <c r="H247" s="88">
        <v>1110</v>
      </c>
      <c r="I247" s="88">
        <v>0</v>
      </c>
      <c r="J247" s="88">
        <v>0</v>
      </c>
      <c r="K247" s="88">
        <v>0</v>
      </c>
      <c r="L247" s="88">
        <v>0</v>
      </c>
    </row>
    <row r="248" spans="1:12" ht="15" x14ac:dyDescent="0.25">
      <c r="A248" s="329" t="str">
        <f t="shared" si="3"/>
        <v>0014-OCI2.3.2.1.2.1</v>
      </c>
      <c r="B248" s="330" t="s">
        <v>22</v>
      </c>
      <c r="C248" s="20" t="s">
        <v>541</v>
      </c>
      <c r="D248" s="88">
        <v>0</v>
      </c>
      <c r="E248" s="88">
        <v>0</v>
      </c>
      <c r="F248" s="88">
        <v>0</v>
      </c>
      <c r="G248" s="88">
        <v>0</v>
      </c>
      <c r="H248" s="88"/>
      <c r="I248" s="88">
        <v>0</v>
      </c>
      <c r="J248" s="88">
        <v>0</v>
      </c>
      <c r="K248" s="88">
        <v>0</v>
      </c>
      <c r="L248" s="88">
        <v>0</v>
      </c>
    </row>
    <row r="249" spans="1:12" ht="15" x14ac:dyDescent="0.25">
      <c r="A249" s="329" t="str">
        <f t="shared" si="3"/>
        <v>0014-OCI2.3.2.1.2.2</v>
      </c>
      <c r="B249" s="330" t="s">
        <v>22</v>
      </c>
      <c r="C249" s="20" t="s">
        <v>543</v>
      </c>
      <c r="D249" s="88">
        <v>0</v>
      </c>
      <c r="E249" s="88">
        <v>0</v>
      </c>
      <c r="F249" s="88">
        <v>0</v>
      </c>
      <c r="G249" s="88">
        <v>0</v>
      </c>
      <c r="H249" s="88"/>
      <c r="I249" s="88">
        <v>0</v>
      </c>
      <c r="J249" s="88">
        <v>0</v>
      </c>
      <c r="K249" s="88">
        <v>0</v>
      </c>
      <c r="L249" s="88">
        <v>0</v>
      </c>
    </row>
    <row r="250" spans="1:12" ht="15" x14ac:dyDescent="0.25">
      <c r="A250" s="329" t="str">
        <f t="shared" si="3"/>
        <v>0014-OCI2.3.2.9.1.1</v>
      </c>
      <c r="B250" s="330" t="s">
        <v>22</v>
      </c>
      <c r="C250" s="20" t="s">
        <v>774</v>
      </c>
      <c r="D250" s="88">
        <v>0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</row>
    <row r="251" spans="1:12" ht="15" x14ac:dyDescent="0.25">
      <c r="A251" s="329" t="str">
        <f t="shared" si="3"/>
        <v>0015-DCEME2.1.1.1.1.8</v>
      </c>
      <c r="B251" s="330" t="s">
        <v>1571</v>
      </c>
      <c r="C251" s="20" t="s">
        <v>71</v>
      </c>
      <c r="D251" s="88"/>
      <c r="E251" s="88"/>
      <c r="F251" s="88"/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</row>
    <row r="252" spans="1:12" ht="15" x14ac:dyDescent="0.25">
      <c r="A252" s="329" t="str">
        <f t="shared" si="3"/>
        <v>0015-DCEME2.1.1.13.1.1</v>
      </c>
      <c r="B252" s="330" t="s">
        <v>1571</v>
      </c>
      <c r="C252" s="20" t="s">
        <v>115</v>
      </c>
      <c r="D252" s="88">
        <v>80277.710000000006</v>
      </c>
      <c r="E252" s="88">
        <v>80277.710000000006</v>
      </c>
      <c r="F252" s="88">
        <v>80377.710000000006</v>
      </c>
      <c r="G252" s="88">
        <v>60849.330000000009</v>
      </c>
      <c r="H252" s="88">
        <v>60849.330000000009</v>
      </c>
      <c r="I252" s="88">
        <v>60849.330000000009</v>
      </c>
      <c r="J252" s="88">
        <v>60849.330000000009</v>
      </c>
      <c r="K252" s="88">
        <v>60849.330000000009</v>
      </c>
      <c r="L252" s="88">
        <v>0</v>
      </c>
    </row>
    <row r="253" spans="1:12" ht="15" x14ac:dyDescent="0.25">
      <c r="A253" s="329" t="str">
        <f t="shared" si="3"/>
        <v>0015-DCEME2.1.1.13.1.2</v>
      </c>
      <c r="B253" s="330" t="s">
        <v>1571</v>
      </c>
      <c r="C253" s="20" t="s">
        <v>120</v>
      </c>
      <c r="D253" s="88">
        <v>137527.04000000001</v>
      </c>
      <c r="E253" s="88">
        <v>30692.57</v>
      </c>
      <c r="F253" s="88">
        <v>138127.04000000001</v>
      </c>
      <c r="G253" s="88">
        <v>39320.950000000004</v>
      </c>
      <c r="H253" s="88">
        <v>39320.950000000004</v>
      </c>
      <c r="I253" s="88">
        <v>39320.950000000004</v>
      </c>
      <c r="J253" s="88">
        <v>42485.140000000007</v>
      </c>
      <c r="K253" s="88">
        <v>39320.950000000004</v>
      </c>
      <c r="L253" s="88">
        <v>0</v>
      </c>
    </row>
    <row r="254" spans="1:12" ht="15" x14ac:dyDescent="0.25">
      <c r="A254" s="329" t="str">
        <f t="shared" si="3"/>
        <v>0015-DCEME2.1.1.9.1.2</v>
      </c>
      <c r="B254" s="330" t="s">
        <v>1571</v>
      </c>
      <c r="C254" s="20" t="s">
        <v>226</v>
      </c>
      <c r="D254" s="88"/>
      <c r="E254" s="88"/>
      <c r="F254" s="88"/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</row>
    <row r="255" spans="1:12" ht="15" x14ac:dyDescent="0.25">
      <c r="A255" s="329" t="str">
        <f t="shared" si="3"/>
        <v>0015-DCEME2.1.1.9.1.4</v>
      </c>
      <c r="B255" s="330" t="s">
        <v>1571</v>
      </c>
      <c r="C255" s="20" t="s">
        <v>230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3900</v>
      </c>
      <c r="K255" s="88">
        <v>0</v>
      </c>
      <c r="L255" s="88">
        <v>0</v>
      </c>
    </row>
    <row r="256" spans="1:12" ht="15" x14ac:dyDescent="0.25">
      <c r="A256" s="329" t="str">
        <f t="shared" si="3"/>
        <v>0015-DCEME2.1.3.1.1.13</v>
      </c>
      <c r="B256" s="330" t="s">
        <v>1571</v>
      </c>
      <c r="C256" s="20" t="s">
        <v>272</v>
      </c>
      <c r="D256" s="88"/>
      <c r="E256" s="88"/>
      <c r="F256" s="88"/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</row>
    <row r="257" spans="1:12" ht="15" x14ac:dyDescent="0.25">
      <c r="A257" s="329" t="str">
        <f t="shared" si="3"/>
        <v>0015-DCEME2.1.3.1.1.15</v>
      </c>
      <c r="B257" s="330" t="s">
        <v>1571</v>
      </c>
      <c r="C257" s="20" t="s">
        <v>276</v>
      </c>
      <c r="D257" s="88">
        <v>4593.6799999999994</v>
      </c>
      <c r="E257" s="88">
        <v>2575.8599999999997</v>
      </c>
      <c r="F257" s="88">
        <v>4333.5999999999995</v>
      </c>
      <c r="G257" s="88">
        <v>2600.16</v>
      </c>
      <c r="H257" s="88">
        <v>2600.16</v>
      </c>
      <c r="I257" s="88">
        <v>2600.16</v>
      </c>
      <c r="J257" s="88">
        <v>2600.16</v>
      </c>
      <c r="K257" s="88">
        <v>2600.16</v>
      </c>
      <c r="L257" s="88">
        <v>0</v>
      </c>
    </row>
    <row r="258" spans="1:12" ht="15" x14ac:dyDescent="0.25">
      <c r="A258" s="329" t="str">
        <f t="shared" si="3"/>
        <v>0015-DCEME2.1.4.1.1.1</v>
      </c>
      <c r="B258" s="330" t="s">
        <v>1571</v>
      </c>
      <c r="C258" s="20" t="s">
        <v>288</v>
      </c>
      <c r="D258" s="88"/>
      <c r="E258" s="88"/>
      <c r="F258" s="88"/>
      <c r="G258" s="88">
        <v>0</v>
      </c>
      <c r="H258" s="88"/>
      <c r="I258" s="88"/>
      <c r="J258" s="88"/>
      <c r="K258" s="88"/>
      <c r="L258" s="88">
        <v>0</v>
      </c>
    </row>
    <row r="259" spans="1:12" ht="15" x14ac:dyDescent="0.25">
      <c r="A259" s="329" t="str">
        <f t="shared" si="3"/>
        <v>0015-DCEME2.1.4.1.1.6</v>
      </c>
      <c r="B259" s="330" t="s">
        <v>1571</v>
      </c>
      <c r="C259" s="20" t="s">
        <v>300</v>
      </c>
      <c r="D259" s="88"/>
      <c r="E259" s="88"/>
      <c r="F259" s="88">
        <v>0</v>
      </c>
      <c r="G259" s="88">
        <v>0</v>
      </c>
      <c r="H259" s="88">
        <v>0</v>
      </c>
      <c r="I259" s="88"/>
      <c r="J259" s="88"/>
      <c r="K259" s="88"/>
      <c r="L259" s="88"/>
    </row>
    <row r="260" spans="1:12" ht="15" x14ac:dyDescent="0.25">
      <c r="A260" s="329" t="str">
        <f t="shared" ref="A260:A323" si="4">+CONCATENATE(B260,C260)</f>
        <v>0015-DCEME2.1.4.1.1.7</v>
      </c>
      <c r="B260" s="330" t="s">
        <v>1571</v>
      </c>
      <c r="C260" s="20" t="s">
        <v>302</v>
      </c>
      <c r="D260" s="88"/>
      <c r="E260" s="88"/>
      <c r="F260" s="88">
        <v>17501</v>
      </c>
      <c r="G260" s="88">
        <v>0</v>
      </c>
      <c r="H260" s="88">
        <v>1959</v>
      </c>
      <c r="I260" s="88">
        <v>0</v>
      </c>
      <c r="J260" s="88">
        <v>0</v>
      </c>
      <c r="K260" s="88">
        <v>0</v>
      </c>
      <c r="L260" s="88">
        <v>0</v>
      </c>
    </row>
    <row r="261" spans="1:12" ht="15" x14ac:dyDescent="0.25">
      <c r="A261" s="329" t="str">
        <f t="shared" si="4"/>
        <v>0015-DCEME2.3.2.1.2.1</v>
      </c>
      <c r="B261" s="330" t="s">
        <v>1571</v>
      </c>
      <c r="C261" s="20" t="s">
        <v>541</v>
      </c>
      <c r="D261" s="88">
        <v>2300</v>
      </c>
      <c r="E261" s="88">
        <v>2300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0</v>
      </c>
      <c r="L261" s="88">
        <v>0</v>
      </c>
    </row>
    <row r="262" spans="1:12" ht="15" x14ac:dyDescent="0.25">
      <c r="A262" s="329" t="str">
        <f t="shared" si="4"/>
        <v>0015-DCEME2.3.2.1.2.2</v>
      </c>
      <c r="B262" s="331" t="s">
        <v>1571</v>
      </c>
      <c r="C262" s="20" t="s">
        <v>543</v>
      </c>
      <c r="D262" s="88">
        <v>1600</v>
      </c>
      <c r="E262" s="88">
        <v>1600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0</v>
      </c>
    </row>
    <row r="263" spans="1:12" ht="15" x14ac:dyDescent="0.25">
      <c r="A263" s="329" t="str">
        <f t="shared" si="4"/>
        <v>0015-DCEME2.3.2.9.1.1</v>
      </c>
      <c r="B263" s="330" t="s">
        <v>1571</v>
      </c>
      <c r="C263" s="20" t="s">
        <v>774</v>
      </c>
      <c r="D263" s="88">
        <v>0</v>
      </c>
      <c r="E263" s="88">
        <v>0</v>
      </c>
      <c r="F263" s="88">
        <v>14500</v>
      </c>
      <c r="G263" s="88">
        <v>14500</v>
      </c>
      <c r="H263" s="88">
        <v>11000</v>
      </c>
      <c r="I263" s="88">
        <v>0</v>
      </c>
      <c r="J263" s="88">
        <v>0</v>
      </c>
      <c r="K263" s="88">
        <v>13000</v>
      </c>
      <c r="L263" s="88">
        <v>13000</v>
      </c>
    </row>
    <row r="264" spans="1:12" ht="15" x14ac:dyDescent="0.25">
      <c r="A264" s="329" t="str">
        <f t="shared" si="4"/>
        <v>0016-DETN2.1.1.1.1.8</v>
      </c>
      <c r="B264" s="330" t="s">
        <v>1577</v>
      </c>
      <c r="C264" s="20" t="s">
        <v>71</v>
      </c>
      <c r="D264" s="88"/>
      <c r="E264" s="88"/>
      <c r="F264" s="88"/>
      <c r="G264" s="88">
        <v>0</v>
      </c>
      <c r="H264" s="88">
        <v>0</v>
      </c>
      <c r="I264" s="88">
        <v>0</v>
      </c>
      <c r="J264" s="88">
        <v>13718.56</v>
      </c>
      <c r="K264" s="88">
        <v>18707.14</v>
      </c>
      <c r="L264" s="88">
        <v>0</v>
      </c>
    </row>
    <row r="265" spans="1:12" ht="15" x14ac:dyDescent="0.25">
      <c r="A265" s="329" t="str">
        <f t="shared" si="4"/>
        <v>0016-DETN2.1.1.13.1.1</v>
      </c>
      <c r="B265" s="330" t="s">
        <v>1577</v>
      </c>
      <c r="C265" s="20" t="s">
        <v>115</v>
      </c>
      <c r="D265" s="88">
        <v>102334.47000000002</v>
      </c>
      <c r="E265" s="88">
        <v>96170.280000000013</v>
      </c>
      <c r="F265" s="88">
        <v>96170.280000000013</v>
      </c>
      <c r="G265" s="88">
        <v>96170.280000000013</v>
      </c>
      <c r="H265" s="88">
        <v>96170.280000000013</v>
      </c>
      <c r="I265" s="88">
        <v>96170.280000000013</v>
      </c>
      <c r="J265" s="88">
        <v>96170.280000000013</v>
      </c>
      <c r="K265" s="88">
        <v>96170.280000000013</v>
      </c>
      <c r="L265" s="88">
        <v>0</v>
      </c>
    </row>
    <row r="266" spans="1:12" ht="15" x14ac:dyDescent="0.25">
      <c r="A266" s="329" t="str">
        <f t="shared" si="4"/>
        <v>0016-DETN2.1.1.13.1.2</v>
      </c>
      <c r="B266" s="330" t="s">
        <v>1577</v>
      </c>
      <c r="C266" s="20" t="s">
        <v>120</v>
      </c>
      <c r="D266" s="88">
        <v>70549.33</v>
      </c>
      <c r="E266" s="88">
        <v>43056.76</v>
      </c>
      <c r="F266" s="88">
        <v>70549.33</v>
      </c>
      <c r="G266" s="88">
        <v>43056.76</v>
      </c>
      <c r="H266" s="88">
        <v>18528.38</v>
      </c>
      <c r="I266" s="88">
        <v>33792.57</v>
      </c>
      <c r="J266" s="88">
        <v>18528.38</v>
      </c>
      <c r="K266" s="88">
        <v>26028.380000000005</v>
      </c>
      <c r="L266" s="88">
        <v>0</v>
      </c>
    </row>
    <row r="267" spans="1:12" ht="15" x14ac:dyDescent="0.25">
      <c r="A267" s="329" t="str">
        <f t="shared" si="4"/>
        <v>0016-DETN2.1.1.9.1.2</v>
      </c>
      <c r="B267" s="330" t="s">
        <v>1577</v>
      </c>
      <c r="C267" s="20" t="s">
        <v>226</v>
      </c>
      <c r="D267" s="88"/>
      <c r="E267" s="88"/>
      <c r="F267" s="88"/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</row>
    <row r="268" spans="1:12" ht="15" x14ac:dyDescent="0.25">
      <c r="A268" s="329" t="str">
        <f t="shared" si="4"/>
        <v>0016-DETN2.1.1.9.1.4</v>
      </c>
      <c r="B268" s="330" t="s">
        <v>1577</v>
      </c>
      <c r="C268" s="20" t="s">
        <v>230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4200</v>
      </c>
      <c r="K268" s="88">
        <v>0</v>
      </c>
      <c r="L268" s="88">
        <v>0</v>
      </c>
    </row>
    <row r="269" spans="1:12" ht="15" x14ac:dyDescent="0.25">
      <c r="A269" s="329" t="str">
        <f t="shared" si="4"/>
        <v>0016-DETN2.1.3.1.1.13</v>
      </c>
      <c r="B269" s="330" t="s">
        <v>1577</v>
      </c>
      <c r="C269" s="20" t="s">
        <v>272</v>
      </c>
      <c r="D269" s="88"/>
      <c r="E269" s="88"/>
      <c r="F269" s="88"/>
      <c r="G269" s="88">
        <v>0</v>
      </c>
      <c r="H269" s="88">
        <v>0</v>
      </c>
      <c r="I269" s="88">
        <v>0</v>
      </c>
      <c r="J269" s="88">
        <v>1683.64</v>
      </c>
      <c r="K269" s="88">
        <v>1683.64</v>
      </c>
      <c r="L269" s="88">
        <v>0</v>
      </c>
    </row>
    <row r="270" spans="1:12" ht="15" x14ac:dyDescent="0.25">
      <c r="A270" s="329" t="str">
        <f t="shared" si="4"/>
        <v>0016-DETN2.1.3.1.1.15</v>
      </c>
      <c r="B270" s="330" t="s">
        <v>1577</v>
      </c>
      <c r="C270" s="20" t="s">
        <v>276</v>
      </c>
      <c r="D270" s="88">
        <v>4301.1999999999989</v>
      </c>
      <c r="E270" s="88">
        <v>3466.8799999999992</v>
      </c>
      <c r="F270" s="88">
        <v>3466.8799999999992</v>
      </c>
      <c r="G270" s="88">
        <v>3466.8799999999992</v>
      </c>
      <c r="H270" s="88">
        <v>3242.0999999999995</v>
      </c>
      <c r="I270" s="88">
        <v>3458.7799999999993</v>
      </c>
      <c r="J270" s="88">
        <v>3033.5199999999995</v>
      </c>
      <c r="K270" s="88">
        <v>3466.8799999999992</v>
      </c>
      <c r="L270" s="88">
        <v>0</v>
      </c>
    </row>
    <row r="271" spans="1:12" ht="15" x14ac:dyDescent="0.25">
      <c r="A271" s="329" t="str">
        <f t="shared" si="4"/>
        <v>0016-DETN2.1.4.1.1.1</v>
      </c>
      <c r="B271" s="330" t="s">
        <v>1577</v>
      </c>
      <c r="C271" s="20" t="s">
        <v>288</v>
      </c>
      <c r="D271" s="88"/>
      <c r="E271" s="88"/>
      <c r="F271" s="88"/>
      <c r="G271" s="88">
        <v>0</v>
      </c>
      <c r="H271" s="88">
        <v>0</v>
      </c>
      <c r="I271" s="88"/>
      <c r="J271" s="88"/>
      <c r="K271" s="88"/>
      <c r="L271" s="88">
        <v>0</v>
      </c>
    </row>
    <row r="272" spans="1:12" ht="15" x14ac:dyDescent="0.25">
      <c r="A272" s="329" t="str">
        <f t="shared" si="4"/>
        <v>0016-DETN2.1.4.1.1.7</v>
      </c>
      <c r="B272" s="330" t="s">
        <v>1577</v>
      </c>
      <c r="C272" s="20" t="s">
        <v>302</v>
      </c>
      <c r="D272" s="88"/>
      <c r="E272" s="88"/>
      <c r="F272" s="88"/>
      <c r="G272" s="88"/>
      <c r="H272" s="88">
        <v>6145</v>
      </c>
      <c r="I272" s="88"/>
      <c r="J272" s="88"/>
      <c r="K272" s="88"/>
      <c r="L272" s="88"/>
    </row>
    <row r="273" spans="1:12" ht="15" x14ac:dyDescent="0.25">
      <c r="A273" s="329" t="str">
        <f t="shared" si="4"/>
        <v>0016-DETN2.3.1.99.1.3</v>
      </c>
      <c r="B273" s="330" t="s">
        <v>1577</v>
      </c>
      <c r="C273" s="20" t="s">
        <v>521</v>
      </c>
      <c r="D273" s="88">
        <v>0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</row>
    <row r="274" spans="1:12" ht="15" x14ac:dyDescent="0.25">
      <c r="A274" s="329" t="str">
        <f t="shared" si="4"/>
        <v>0016-DETN2.3.2.7.11.99</v>
      </c>
      <c r="B274" s="330" t="s">
        <v>1577</v>
      </c>
      <c r="C274" s="20" t="s">
        <v>688</v>
      </c>
      <c r="D274" s="88">
        <v>0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</row>
    <row r="275" spans="1:12" ht="15" x14ac:dyDescent="0.25">
      <c r="A275" s="329" t="str">
        <f t="shared" si="4"/>
        <v>0016-DETN2.3.2.7.14.98</v>
      </c>
      <c r="B275" s="330" t="s">
        <v>1577</v>
      </c>
      <c r="C275" s="20" t="s">
        <v>706</v>
      </c>
      <c r="D275" s="88">
        <v>0</v>
      </c>
      <c r="E275" s="88">
        <v>0</v>
      </c>
      <c r="F275" s="88">
        <v>0</v>
      </c>
      <c r="G275" s="88">
        <v>0</v>
      </c>
      <c r="H275" s="88">
        <v>0</v>
      </c>
      <c r="I275" s="88">
        <v>0</v>
      </c>
      <c r="J275" s="88">
        <v>0</v>
      </c>
      <c r="K275" s="88">
        <v>0</v>
      </c>
      <c r="L275" s="88">
        <v>0</v>
      </c>
    </row>
    <row r="276" spans="1:12" ht="15" x14ac:dyDescent="0.25">
      <c r="A276" s="329" t="str">
        <f t="shared" si="4"/>
        <v>0016-DETN2.3.2.9.1.1</v>
      </c>
      <c r="B276" s="330" t="s">
        <v>1577</v>
      </c>
      <c r="C276" s="20" t="s">
        <v>774</v>
      </c>
      <c r="D276" s="88">
        <v>20000</v>
      </c>
      <c r="E276" s="88">
        <v>20000</v>
      </c>
      <c r="F276" s="88">
        <v>0</v>
      </c>
      <c r="G276" s="88">
        <v>0</v>
      </c>
      <c r="H276" s="88">
        <v>0</v>
      </c>
      <c r="I276" s="88">
        <v>0</v>
      </c>
      <c r="J276" s="88">
        <v>13500</v>
      </c>
      <c r="K276" s="88">
        <v>13000</v>
      </c>
      <c r="L276" s="88">
        <v>0</v>
      </c>
    </row>
    <row r="277" spans="1:12" ht="15" x14ac:dyDescent="0.25">
      <c r="A277" s="329" t="str">
        <f t="shared" si="4"/>
        <v>0018-DCEME2.1.1.13.1.1</v>
      </c>
      <c r="B277" s="331" t="s">
        <v>1585</v>
      </c>
      <c r="C277" s="20" t="s">
        <v>115</v>
      </c>
      <c r="D277" s="88"/>
      <c r="E277" s="88"/>
      <c r="F277" s="88"/>
      <c r="G277" s="88"/>
      <c r="H277" s="88"/>
      <c r="I277" s="88"/>
      <c r="J277" s="88"/>
      <c r="K277" s="88"/>
      <c r="L277" s="88">
        <v>27792.57</v>
      </c>
    </row>
    <row r="278" spans="1:12" ht="15" x14ac:dyDescent="0.25">
      <c r="A278" s="329" t="str">
        <f t="shared" si="4"/>
        <v>0018-DCEME2.1.1.13.1.2</v>
      </c>
      <c r="B278" s="330" t="s">
        <v>1585</v>
      </c>
      <c r="C278" s="20" t="s">
        <v>120</v>
      </c>
      <c r="D278" s="88"/>
      <c r="E278" s="88"/>
      <c r="F278" s="88"/>
      <c r="G278" s="88"/>
      <c r="H278" s="88"/>
      <c r="I278" s="88"/>
      <c r="J278" s="88"/>
      <c r="K278" s="88"/>
      <c r="L278" s="88">
        <v>9264.19</v>
      </c>
    </row>
    <row r="279" spans="1:12" ht="15" x14ac:dyDescent="0.25">
      <c r="A279" s="329" t="str">
        <f t="shared" si="4"/>
        <v>0018-DCEME2.1.1.9.1.4</v>
      </c>
      <c r="B279" s="331" t="s">
        <v>1585</v>
      </c>
      <c r="C279" s="20" t="s">
        <v>230</v>
      </c>
      <c r="D279" s="88"/>
      <c r="E279" s="88"/>
      <c r="F279" s="88"/>
      <c r="G279" s="88"/>
      <c r="H279" s="88"/>
      <c r="I279" s="88"/>
      <c r="J279" s="88"/>
      <c r="K279" s="88"/>
      <c r="L279" s="88"/>
    </row>
    <row r="280" spans="1:12" ht="15" x14ac:dyDescent="0.25">
      <c r="A280" s="329" t="str">
        <f t="shared" si="4"/>
        <v>0018-DCEME2.1.3.1.1.15</v>
      </c>
      <c r="B280" s="330" t="s">
        <v>1585</v>
      </c>
      <c r="C280" s="20" t="s">
        <v>276</v>
      </c>
      <c r="D280" s="88"/>
      <c r="E280" s="88"/>
      <c r="F280" s="88"/>
      <c r="G280" s="88"/>
      <c r="H280" s="88"/>
      <c r="I280" s="88"/>
      <c r="J280" s="88"/>
      <c r="K280" s="88"/>
      <c r="L280" s="88">
        <v>1083.4000000000001</v>
      </c>
    </row>
    <row r="281" spans="1:12" ht="15" x14ac:dyDescent="0.25">
      <c r="A281" s="329" t="str">
        <f t="shared" si="4"/>
        <v>0019-DCEME2.1.1.13.1.1</v>
      </c>
      <c r="B281" s="331" t="s">
        <v>1587</v>
      </c>
      <c r="C281" s="20" t="s">
        <v>115</v>
      </c>
      <c r="D281" s="88"/>
      <c r="E281" s="88"/>
      <c r="F281" s="88"/>
      <c r="G281" s="88"/>
      <c r="H281" s="88"/>
      <c r="I281" s="88"/>
      <c r="J281" s="88"/>
      <c r="K281" s="88"/>
      <c r="L281" s="88">
        <v>33056.76</v>
      </c>
    </row>
    <row r="282" spans="1:12" ht="15" x14ac:dyDescent="0.25">
      <c r="A282" s="329" t="str">
        <f t="shared" si="4"/>
        <v>0019-DCEME2.1.1.13.1.2</v>
      </c>
      <c r="B282" s="330" t="s">
        <v>1587</v>
      </c>
      <c r="C282" s="20" t="s">
        <v>120</v>
      </c>
      <c r="D282" s="88"/>
      <c r="E282" s="88"/>
      <c r="F282" s="88"/>
      <c r="G282" s="88"/>
      <c r="H282" s="88"/>
      <c r="I282" s="88"/>
      <c r="J282" s="88"/>
      <c r="K282" s="88"/>
      <c r="L282" s="88">
        <v>42320.950000000004</v>
      </c>
    </row>
    <row r="283" spans="1:12" ht="15" x14ac:dyDescent="0.25">
      <c r="A283" s="329" t="str">
        <f t="shared" si="4"/>
        <v>0019-DCEME2.1.1.9.1.4</v>
      </c>
      <c r="B283" s="330" t="s">
        <v>1587</v>
      </c>
      <c r="C283" s="20" t="s">
        <v>230</v>
      </c>
      <c r="D283" s="88"/>
      <c r="E283" s="88"/>
      <c r="F283" s="88"/>
      <c r="G283" s="88"/>
      <c r="H283" s="88"/>
      <c r="I283" s="88"/>
      <c r="J283" s="88"/>
      <c r="K283" s="88"/>
      <c r="L283" s="88"/>
    </row>
    <row r="284" spans="1:12" ht="15" x14ac:dyDescent="0.25">
      <c r="A284" s="329" t="str">
        <f t="shared" si="4"/>
        <v>0019-DCEME2.1.3.1.1.15</v>
      </c>
      <c r="B284" s="330" t="s">
        <v>1587</v>
      </c>
      <c r="C284" s="20" t="s">
        <v>276</v>
      </c>
      <c r="D284" s="88"/>
      <c r="E284" s="88"/>
      <c r="F284" s="88"/>
      <c r="G284" s="88"/>
      <c r="H284" s="88"/>
      <c r="I284" s="88"/>
      <c r="J284" s="88"/>
      <c r="K284" s="88"/>
      <c r="L284" s="88">
        <v>1950.1200000000003</v>
      </c>
    </row>
    <row r="285" spans="1:12" ht="15" x14ac:dyDescent="0.25">
      <c r="A285" s="329" t="str">
        <f t="shared" si="4"/>
        <v>0020-DETN2.1.1.1.1.8</v>
      </c>
      <c r="B285" s="330" t="s">
        <v>1589</v>
      </c>
      <c r="C285" s="20" t="s">
        <v>71</v>
      </c>
      <c r="D285" s="88"/>
      <c r="E285" s="88"/>
      <c r="F285" s="88"/>
      <c r="G285" s="88"/>
      <c r="H285" s="88"/>
      <c r="I285" s="88"/>
      <c r="J285" s="88"/>
      <c r="K285" s="88"/>
      <c r="L285" s="88">
        <v>18707.14</v>
      </c>
    </row>
    <row r="286" spans="1:12" ht="15" x14ac:dyDescent="0.25">
      <c r="A286" s="329" t="str">
        <f t="shared" si="4"/>
        <v>0020-DETN2.1.1.13.1.1</v>
      </c>
      <c r="B286" s="330" t="s">
        <v>1589</v>
      </c>
      <c r="C286" s="20" t="s">
        <v>115</v>
      </c>
      <c r="D286" s="88"/>
      <c r="E286" s="88"/>
      <c r="F286" s="88"/>
      <c r="G286" s="88"/>
      <c r="H286" s="88"/>
      <c r="I286" s="88"/>
      <c r="J286" s="88"/>
      <c r="K286" s="88"/>
      <c r="L286" s="88">
        <v>31556.76</v>
      </c>
    </row>
    <row r="287" spans="1:12" ht="15" x14ac:dyDescent="0.25">
      <c r="A287" s="329" t="str">
        <f t="shared" si="4"/>
        <v>0020-DETN2.1.1.13.1.2</v>
      </c>
      <c r="B287" s="330" t="s">
        <v>1589</v>
      </c>
      <c r="C287" s="20" t="s">
        <v>120</v>
      </c>
      <c r="D287" s="88"/>
      <c r="E287" s="88"/>
      <c r="F287" s="88"/>
      <c r="G287" s="88"/>
      <c r="H287" s="88"/>
      <c r="I287" s="88"/>
      <c r="J287" s="88"/>
      <c r="K287" s="88"/>
      <c r="L287" s="88">
        <v>18150</v>
      </c>
    </row>
    <row r="288" spans="1:12" ht="15" x14ac:dyDescent="0.25">
      <c r="A288" s="329" t="str">
        <f t="shared" si="4"/>
        <v>0020-DETN2.1.1.9.1.2</v>
      </c>
      <c r="B288" s="330" t="s">
        <v>1589</v>
      </c>
      <c r="C288" s="20" t="s">
        <v>226</v>
      </c>
      <c r="D288" s="88"/>
      <c r="E288" s="88"/>
      <c r="F288" s="88"/>
      <c r="G288" s="88"/>
      <c r="H288" s="88"/>
      <c r="I288" s="88"/>
      <c r="J288" s="88"/>
      <c r="K288" s="88"/>
      <c r="L288" s="88"/>
    </row>
    <row r="289" spans="1:12" ht="15" x14ac:dyDescent="0.25">
      <c r="A289" s="329" t="str">
        <f t="shared" si="4"/>
        <v>0020-DETN2.1.1.9.1.4</v>
      </c>
      <c r="B289" s="330" t="s">
        <v>1589</v>
      </c>
      <c r="C289" s="20" t="s">
        <v>230</v>
      </c>
      <c r="D289" s="88"/>
      <c r="E289" s="88"/>
      <c r="F289" s="88"/>
      <c r="G289" s="88"/>
      <c r="H289" s="88"/>
      <c r="I289" s="88"/>
      <c r="J289" s="88"/>
      <c r="K289" s="88"/>
      <c r="L289" s="88"/>
    </row>
    <row r="290" spans="1:12" ht="15" x14ac:dyDescent="0.25">
      <c r="A290" s="329" t="str">
        <f t="shared" si="4"/>
        <v>0020-DETN2.1.3.1.1.13</v>
      </c>
      <c r="B290" s="330" t="s">
        <v>1589</v>
      </c>
      <c r="C290" s="20" t="s">
        <v>272</v>
      </c>
      <c r="D290" s="88"/>
      <c r="E290" s="88"/>
      <c r="F290" s="88"/>
      <c r="G290" s="88"/>
      <c r="H290" s="88"/>
      <c r="I290" s="88"/>
      <c r="J290" s="88"/>
      <c r="K290" s="88"/>
      <c r="L290" s="88">
        <v>1683.64</v>
      </c>
    </row>
    <row r="291" spans="1:12" ht="15" x14ac:dyDescent="0.25">
      <c r="A291" s="329" t="str">
        <f t="shared" si="4"/>
        <v>0020-DETN2.1.3.1.1.15</v>
      </c>
      <c r="B291" s="331" t="s">
        <v>1589</v>
      </c>
      <c r="C291" s="20" t="s">
        <v>276</v>
      </c>
      <c r="D291" s="88"/>
      <c r="E291" s="88"/>
      <c r="F291" s="88"/>
      <c r="G291" s="88"/>
      <c r="H291" s="88"/>
      <c r="I291" s="88"/>
      <c r="J291" s="88"/>
      <c r="K291" s="88"/>
      <c r="L291" s="88">
        <v>1516.7600000000002</v>
      </c>
    </row>
    <row r="292" spans="1:12" ht="15" x14ac:dyDescent="0.25">
      <c r="A292" s="329" t="str">
        <f t="shared" si="4"/>
        <v>0020-DETN2.1.4.1.1.1</v>
      </c>
      <c r="B292" s="330" t="s">
        <v>1589</v>
      </c>
      <c r="C292" s="20" t="s">
        <v>288</v>
      </c>
      <c r="D292" s="88"/>
      <c r="E292" s="88"/>
      <c r="F292" s="88"/>
      <c r="G292" s="88"/>
      <c r="H292" s="88"/>
      <c r="I292" s="88"/>
      <c r="J292" s="88"/>
      <c r="K292" s="88"/>
      <c r="L292" s="88"/>
    </row>
    <row r="293" spans="1:12" ht="15" x14ac:dyDescent="0.25">
      <c r="A293" s="329" t="str">
        <f t="shared" si="4"/>
        <v>0021-DETN2.1.1.13.1.1</v>
      </c>
      <c r="B293" s="330" t="s">
        <v>1591</v>
      </c>
      <c r="C293" s="20" t="s">
        <v>115</v>
      </c>
      <c r="D293" s="88"/>
      <c r="E293" s="88"/>
      <c r="F293" s="88"/>
      <c r="G293" s="88"/>
      <c r="H293" s="88"/>
      <c r="I293" s="88"/>
      <c r="J293" s="88"/>
      <c r="K293" s="88"/>
      <c r="L293" s="88">
        <v>21792.57</v>
      </c>
    </row>
    <row r="294" spans="1:12" ht="15" x14ac:dyDescent="0.25">
      <c r="A294" s="329" t="str">
        <f t="shared" si="4"/>
        <v>0021-DETN2.1.1.9.1.4</v>
      </c>
      <c r="B294" s="330" t="s">
        <v>1591</v>
      </c>
      <c r="C294" s="20" t="s">
        <v>230</v>
      </c>
      <c r="D294" s="88"/>
      <c r="E294" s="88"/>
      <c r="F294" s="88"/>
      <c r="G294" s="88"/>
      <c r="H294" s="88"/>
      <c r="I294" s="88"/>
      <c r="J294" s="88"/>
      <c r="K294" s="88"/>
      <c r="L294" s="88"/>
    </row>
    <row r="295" spans="1:12" ht="15" x14ac:dyDescent="0.25">
      <c r="A295" s="329" t="str">
        <f t="shared" si="4"/>
        <v>0021-DETN2.1.3.1.1.15</v>
      </c>
      <c r="B295" s="330" t="s">
        <v>1591</v>
      </c>
      <c r="C295" s="20" t="s">
        <v>276</v>
      </c>
      <c r="D295" s="88"/>
      <c r="E295" s="88"/>
      <c r="F295" s="88"/>
      <c r="G295" s="88"/>
      <c r="H295" s="88"/>
      <c r="I295" s="88"/>
      <c r="J295" s="88"/>
      <c r="K295" s="88"/>
      <c r="L295" s="88">
        <v>650.04</v>
      </c>
    </row>
    <row r="296" spans="1:12" ht="15" x14ac:dyDescent="0.25">
      <c r="A296" s="329" t="str">
        <f t="shared" si="4"/>
        <v>0021-DETN2.3.2.9.1.1</v>
      </c>
      <c r="B296" s="330" t="s">
        <v>1591</v>
      </c>
      <c r="C296" s="20" t="s">
        <v>774</v>
      </c>
      <c r="D296" s="88"/>
      <c r="E296" s="88"/>
      <c r="F296" s="88"/>
      <c r="G296" s="88"/>
      <c r="H296" s="88"/>
      <c r="I296" s="88"/>
      <c r="J296" s="88"/>
      <c r="K296" s="88"/>
      <c r="L296" s="88">
        <v>13000</v>
      </c>
    </row>
    <row r="297" spans="1:12" ht="15" x14ac:dyDescent="0.25">
      <c r="A297" s="329" t="str">
        <f t="shared" si="4"/>
        <v>0022-DETN2.1.1.13.1.1</v>
      </c>
      <c r="B297" s="330" t="s">
        <v>1593</v>
      </c>
      <c r="C297" s="20" t="s">
        <v>115</v>
      </c>
      <c r="D297" s="88"/>
      <c r="E297" s="88"/>
      <c r="F297" s="88"/>
      <c r="G297" s="88"/>
      <c r="H297" s="88"/>
      <c r="I297" s="88"/>
      <c r="J297" s="88"/>
      <c r="K297" s="88"/>
      <c r="L297" s="88">
        <v>42820.950000000004</v>
      </c>
    </row>
    <row r="298" spans="1:12" ht="15" x14ac:dyDescent="0.25">
      <c r="A298" s="329" t="str">
        <f t="shared" si="4"/>
        <v>0022-DETN2.1.1.13.1.2</v>
      </c>
      <c r="B298" s="330" t="s">
        <v>1593</v>
      </c>
      <c r="C298" s="20" t="s">
        <v>120</v>
      </c>
      <c r="D298" s="88"/>
      <c r="E298" s="88"/>
      <c r="F298" s="88"/>
      <c r="G298" s="88"/>
      <c r="H298" s="88"/>
      <c r="I298" s="88"/>
      <c r="J298" s="88"/>
      <c r="K298" s="88"/>
      <c r="L298" s="88">
        <v>9150</v>
      </c>
    </row>
    <row r="299" spans="1:12" ht="15" x14ac:dyDescent="0.25">
      <c r="A299" s="329" t="str">
        <f t="shared" si="4"/>
        <v>0022-DETN2.1.1.9.1.4</v>
      </c>
      <c r="B299" s="330" t="s">
        <v>1593</v>
      </c>
      <c r="C299" s="20" t="s">
        <v>230</v>
      </c>
      <c r="D299" s="88"/>
      <c r="E299" s="88"/>
      <c r="F299" s="88"/>
      <c r="G299" s="88"/>
      <c r="H299" s="88"/>
      <c r="I299" s="88"/>
      <c r="J299" s="88"/>
      <c r="K299" s="88"/>
      <c r="L299" s="88"/>
    </row>
    <row r="300" spans="1:12" ht="15" x14ac:dyDescent="0.25">
      <c r="A300" s="329" t="str">
        <f t="shared" si="4"/>
        <v>0022-DETN2.1.3.1.1.15</v>
      </c>
      <c r="B300" s="330" t="s">
        <v>1593</v>
      </c>
      <c r="C300" s="20" t="s">
        <v>276</v>
      </c>
      <c r="D300" s="88"/>
      <c r="E300" s="88"/>
      <c r="F300" s="88"/>
      <c r="G300" s="88"/>
      <c r="H300" s="88"/>
      <c r="I300" s="88"/>
      <c r="J300" s="88"/>
      <c r="K300" s="88"/>
      <c r="L300" s="88">
        <v>1300.0800000000002</v>
      </c>
    </row>
    <row r="301" spans="1:12" ht="15" x14ac:dyDescent="0.25">
      <c r="A301" s="329" t="str">
        <f t="shared" si="4"/>
        <v>0022-DETN2.3.2.9.1.1</v>
      </c>
      <c r="B301" s="330" t="s">
        <v>1593</v>
      </c>
      <c r="C301" s="20" t="s">
        <v>774</v>
      </c>
      <c r="D301" s="88"/>
      <c r="E301" s="88"/>
      <c r="F301" s="88"/>
      <c r="G301" s="88"/>
      <c r="H301" s="88"/>
      <c r="I301" s="88"/>
      <c r="J301" s="88"/>
      <c r="K301" s="88"/>
      <c r="L301" s="88">
        <v>12000</v>
      </c>
    </row>
    <row r="302" spans="1:12" ht="15" x14ac:dyDescent="0.25">
      <c r="A302" s="329" t="str">
        <f t="shared" si="4"/>
        <v>0015-DCC2.3.2.1.2.1</v>
      </c>
      <c r="B302" s="72" t="s">
        <v>1573</v>
      </c>
      <c r="C302" t="s">
        <v>541</v>
      </c>
      <c r="D302" s="6">
        <v>2300</v>
      </c>
      <c r="E302" s="6">
        <v>2300</v>
      </c>
      <c r="F302" s="6">
        <v>0</v>
      </c>
      <c r="G302" s="6">
        <v>0</v>
      </c>
      <c r="H302" s="6"/>
      <c r="I302" s="6"/>
      <c r="J302" s="6"/>
      <c r="K302" s="6"/>
      <c r="L302" s="6"/>
    </row>
    <row r="303" spans="1:12" ht="15" x14ac:dyDescent="0.25">
      <c r="A303" s="329" t="str">
        <f t="shared" si="4"/>
        <v>0015-DCC2.3.2.1.2.2</v>
      </c>
      <c r="B303" s="72" t="s">
        <v>1573</v>
      </c>
      <c r="C303" t="s">
        <v>543</v>
      </c>
      <c r="D303" s="6">
        <v>1600</v>
      </c>
      <c r="E303" s="6">
        <v>1600</v>
      </c>
      <c r="F303" s="6">
        <v>0</v>
      </c>
      <c r="G303" s="6">
        <v>0</v>
      </c>
      <c r="H303" s="6"/>
      <c r="I303" s="6"/>
      <c r="J303" s="6"/>
      <c r="K303" s="6"/>
      <c r="L303" s="6"/>
    </row>
    <row r="304" spans="1:12" ht="15" x14ac:dyDescent="0.25">
      <c r="A304" s="329" t="str">
        <f t="shared" si="4"/>
        <v>0015-DCC2.3.2.9.1.1</v>
      </c>
      <c r="B304" s="73" t="s">
        <v>1573</v>
      </c>
      <c r="C304" t="s">
        <v>774</v>
      </c>
      <c r="D304" s="6">
        <v>0</v>
      </c>
      <c r="E304" s="6">
        <v>0</v>
      </c>
      <c r="F304" s="6">
        <v>14500</v>
      </c>
      <c r="G304" s="6">
        <v>14500</v>
      </c>
      <c r="H304" s="6"/>
      <c r="I304" s="6"/>
      <c r="J304" s="6"/>
      <c r="K304" s="6"/>
      <c r="L304" s="6"/>
    </row>
    <row r="305" spans="1:12" ht="15" x14ac:dyDescent="0.25">
      <c r="A305" s="329" t="str">
        <f t="shared" si="4"/>
        <v>0015-DCEME2.1.1.1.1.8</v>
      </c>
      <c r="B305" s="72" t="s">
        <v>1571</v>
      </c>
      <c r="C305" t="s">
        <v>71</v>
      </c>
      <c r="D305" s="6"/>
      <c r="E305" s="6"/>
      <c r="F305" s="6"/>
      <c r="G305" s="6"/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ht="15" x14ac:dyDescent="0.25">
      <c r="A306" s="329" t="str">
        <f t="shared" si="4"/>
        <v>0015-DCEME2.1.1.13.1.1</v>
      </c>
      <c r="B306" s="72" t="s">
        <v>1571</v>
      </c>
      <c r="C306" t="s">
        <v>115</v>
      </c>
      <c r="D306" s="6"/>
      <c r="E306" s="6"/>
      <c r="F306" s="6"/>
      <c r="G306" s="6"/>
      <c r="H306" s="6">
        <v>60849.330000000009</v>
      </c>
      <c r="I306" s="6">
        <v>60849.330000000009</v>
      </c>
      <c r="J306" s="6">
        <v>60849.330000000009</v>
      </c>
      <c r="K306" s="6">
        <v>60849.330000000009</v>
      </c>
      <c r="L306" s="6">
        <v>0</v>
      </c>
    </row>
    <row r="307" spans="1:12" ht="15" x14ac:dyDescent="0.25">
      <c r="A307" s="329" t="str">
        <f t="shared" si="4"/>
        <v>0015-DCEME2.1.1.13.1.2</v>
      </c>
      <c r="B307" s="72" t="s">
        <v>1571</v>
      </c>
      <c r="C307" t="s">
        <v>120</v>
      </c>
      <c r="D307" s="6"/>
      <c r="E307" s="6"/>
      <c r="F307" s="6"/>
      <c r="G307" s="6"/>
      <c r="H307" s="6">
        <v>39320.950000000004</v>
      </c>
      <c r="I307" s="6">
        <v>39320.950000000004</v>
      </c>
      <c r="J307" s="6">
        <v>42485.140000000007</v>
      </c>
      <c r="K307" s="6">
        <v>39320.950000000004</v>
      </c>
      <c r="L307" s="6">
        <v>0</v>
      </c>
    </row>
    <row r="308" spans="1:12" ht="15" x14ac:dyDescent="0.25">
      <c r="A308" s="329" t="str">
        <f t="shared" si="4"/>
        <v>0015-DCEME2.1.1.9.1.2</v>
      </c>
      <c r="B308" s="72" t="s">
        <v>1571</v>
      </c>
      <c r="C308" t="s">
        <v>226</v>
      </c>
      <c r="D308" s="6"/>
      <c r="E308" s="6"/>
      <c r="F308" s="6"/>
      <c r="G308" s="6"/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ht="15" x14ac:dyDescent="0.25">
      <c r="A309" s="329" t="str">
        <f t="shared" si="4"/>
        <v>0015-DCEME2.1.1.9.1.4</v>
      </c>
      <c r="B309" s="72" t="s">
        <v>1571</v>
      </c>
      <c r="C309" t="s">
        <v>230</v>
      </c>
      <c r="D309" s="6"/>
      <c r="E309" s="6"/>
      <c r="F309" s="6"/>
      <c r="G309" s="6"/>
      <c r="H309" s="6">
        <v>0</v>
      </c>
      <c r="I309" s="6">
        <v>0</v>
      </c>
      <c r="J309" s="6">
        <v>3900</v>
      </c>
      <c r="K309" s="6">
        <v>0</v>
      </c>
      <c r="L309" s="6">
        <v>0</v>
      </c>
    </row>
    <row r="310" spans="1:12" ht="15" x14ac:dyDescent="0.25">
      <c r="A310" s="329" t="str">
        <f t="shared" si="4"/>
        <v>0015-DCEME2.1.3.1.1.13</v>
      </c>
      <c r="B310" s="72" t="s">
        <v>1571</v>
      </c>
      <c r="C310" t="s">
        <v>272</v>
      </c>
      <c r="D310" s="6"/>
      <c r="E310" s="6"/>
      <c r="F310" s="6"/>
      <c r="G310" s="6"/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ht="15" x14ac:dyDescent="0.25">
      <c r="A311" s="329" t="str">
        <f t="shared" si="4"/>
        <v>0015-DCEME2.1.3.1.1.15</v>
      </c>
      <c r="B311" s="72" t="s">
        <v>1571</v>
      </c>
      <c r="C311" t="s">
        <v>276</v>
      </c>
      <c r="D311" s="6"/>
      <c r="E311" s="6"/>
      <c r="F311" s="6"/>
      <c r="G311" s="6"/>
      <c r="H311" s="6">
        <v>2600.16</v>
      </c>
      <c r="I311" s="6">
        <v>2600.16</v>
      </c>
      <c r="J311" s="6">
        <v>2600.16</v>
      </c>
      <c r="K311" s="6">
        <v>2600.16</v>
      </c>
      <c r="L311" s="6">
        <v>0</v>
      </c>
    </row>
    <row r="312" spans="1:12" ht="15" x14ac:dyDescent="0.25">
      <c r="A312" s="329" t="str">
        <f t="shared" si="4"/>
        <v>0015-DCEME2.1.4.1.1.1</v>
      </c>
      <c r="B312" s="72" t="s">
        <v>1571</v>
      </c>
      <c r="C312" t="s">
        <v>288</v>
      </c>
      <c r="D312" s="6"/>
      <c r="E312" s="6"/>
      <c r="F312" s="6"/>
      <c r="G312" s="6"/>
      <c r="H312" s="6"/>
      <c r="I312" s="6"/>
      <c r="J312" s="6"/>
      <c r="K312" s="6"/>
      <c r="L312" s="6">
        <v>0</v>
      </c>
    </row>
    <row r="313" spans="1:12" ht="15" x14ac:dyDescent="0.25">
      <c r="A313" s="329" t="str">
        <f t="shared" si="4"/>
        <v>0015-DCEME2.1.4.1.1.6</v>
      </c>
      <c r="B313" s="72" t="s">
        <v>1571</v>
      </c>
      <c r="C313" t="s">
        <v>300</v>
      </c>
      <c r="D313" s="6"/>
      <c r="E313" s="6"/>
      <c r="F313" s="6"/>
      <c r="G313" s="6"/>
      <c r="H313" s="6">
        <v>0</v>
      </c>
      <c r="I313" s="6"/>
      <c r="J313" s="6"/>
      <c r="K313" s="6"/>
      <c r="L313" s="6"/>
    </row>
    <row r="314" spans="1:12" ht="15" x14ac:dyDescent="0.25">
      <c r="A314" s="329" t="str">
        <f t="shared" si="4"/>
        <v>0015-DCEME2.1.4.1.1.7</v>
      </c>
      <c r="B314" s="72" t="s">
        <v>1571</v>
      </c>
      <c r="C314" t="s">
        <v>302</v>
      </c>
      <c r="D314" s="6"/>
      <c r="E314" s="6"/>
      <c r="F314" s="6"/>
      <c r="G314" s="6"/>
      <c r="H314" s="6">
        <v>1959</v>
      </c>
      <c r="I314" s="6">
        <v>0</v>
      </c>
      <c r="J314" s="6">
        <v>0</v>
      </c>
      <c r="K314" s="6">
        <v>0</v>
      </c>
      <c r="L314" s="6">
        <v>0</v>
      </c>
    </row>
    <row r="315" spans="1:12" ht="15" x14ac:dyDescent="0.25">
      <c r="A315" s="329" t="str">
        <f t="shared" si="4"/>
        <v>0015-DCEME2.3.2.1.2.1</v>
      </c>
      <c r="B315" s="72" t="s">
        <v>1571</v>
      </c>
      <c r="C315" t="s">
        <v>541</v>
      </c>
      <c r="D315" s="6"/>
      <c r="E315" s="6"/>
      <c r="F315" s="6"/>
      <c r="G315" s="6"/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ht="15" x14ac:dyDescent="0.25">
      <c r="A316" s="329" t="str">
        <f t="shared" si="4"/>
        <v>0015-DCEME2.3.2.1.2.2</v>
      </c>
      <c r="B316" s="72" t="s">
        <v>1571</v>
      </c>
      <c r="C316" t="s">
        <v>543</v>
      </c>
      <c r="D316" s="6"/>
      <c r="E316" s="6"/>
      <c r="F316" s="6"/>
      <c r="G316" s="6"/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ht="15" x14ac:dyDescent="0.25">
      <c r="A317" s="329" t="str">
        <f t="shared" si="4"/>
        <v>0015-DCEME2.3.2.9.1.1</v>
      </c>
      <c r="B317" s="73" t="s">
        <v>1571</v>
      </c>
      <c r="C317" t="s">
        <v>774</v>
      </c>
      <c r="D317" s="6"/>
      <c r="E317" s="6"/>
      <c r="F317" s="6"/>
      <c r="G317" s="6"/>
      <c r="H317" s="6">
        <v>11000</v>
      </c>
      <c r="I317" s="6">
        <v>0</v>
      </c>
      <c r="J317" s="6">
        <v>0</v>
      </c>
      <c r="K317" s="6">
        <v>13000</v>
      </c>
      <c r="L317" s="6">
        <v>13000</v>
      </c>
    </row>
    <row r="318" spans="1:12" ht="15" x14ac:dyDescent="0.25">
      <c r="A318" s="329" t="str">
        <f t="shared" si="4"/>
        <v>0016-DAMER2.1.1.1.1.8</v>
      </c>
      <c r="B318" s="72" t="s">
        <v>1581</v>
      </c>
      <c r="C318" t="s">
        <v>71</v>
      </c>
      <c r="D318" s="6"/>
      <c r="E318" s="6"/>
      <c r="F318" s="6"/>
      <c r="G318" s="6">
        <v>0</v>
      </c>
      <c r="H318" s="6"/>
      <c r="I318" s="6"/>
      <c r="J318" s="6"/>
      <c r="K318" s="6"/>
      <c r="L318" s="6"/>
    </row>
    <row r="319" spans="1:12" ht="15" x14ac:dyDescent="0.25">
      <c r="A319" s="329" t="str">
        <f t="shared" si="4"/>
        <v>0016-DAMER2.1.1.13.1.1</v>
      </c>
      <c r="B319" s="72" t="s">
        <v>1581</v>
      </c>
      <c r="C319" t="s">
        <v>115</v>
      </c>
      <c r="D319" s="6">
        <v>102334.47000000002</v>
      </c>
      <c r="E319" s="6">
        <v>96170.280000000013</v>
      </c>
      <c r="F319" s="6">
        <v>96170.280000000013</v>
      </c>
      <c r="G319" s="6">
        <v>96170.280000000013</v>
      </c>
      <c r="H319" s="6"/>
      <c r="I319" s="6"/>
      <c r="J319" s="6"/>
      <c r="K319" s="6"/>
      <c r="L319" s="6"/>
    </row>
    <row r="320" spans="1:12" ht="15" x14ac:dyDescent="0.25">
      <c r="A320" s="329" t="str">
        <f t="shared" si="4"/>
        <v>0016-DAMER2.1.1.13.1.2</v>
      </c>
      <c r="B320" s="72" t="s">
        <v>1581</v>
      </c>
      <c r="C320" t="s">
        <v>120</v>
      </c>
      <c r="D320" s="6">
        <v>70549.33</v>
      </c>
      <c r="E320" s="6">
        <v>43056.76</v>
      </c>
      <c r="F320" s="6">
        <v>70549.33</v>
      </c>
      <c r="G320" s="6">
        <v>43056.76</v>
      </c>
      <c r="H320" s="6"/>
      <c r="I320" s="6"/>
      <c r="J320" s="6"/>
      <c r="K320" s="6"/>
      <c r="L320" s="6"/>
    </row>
    <row r="321" spans="1:12" ht="15" x14ac:dyDescent="0.25">
      <c r="A321" s="329" t="str">
        <f t="shared" si="4"/>
        <v>0016-DAMER2.1.1.9.1.2</v>
      </c>
      <c r="B321" s="72" t="s">
        <v>1581</v>
      </c>
      <c r="C321" t="s">
        <v>226</v>
      </c>
      <c r="D321" s="6"/>
      <c r="E321" s="6"/>
      <c r="F321" s="6"/>
      <c r="G321" s="6">
        <v>0</v>
      </c>
      <c r="H321" s="6"/>
      <c r="I321" s="6"/>
      <c r="J321" s="6"/>
      <c r="K321" s="6"/>
      <c r="L321" s="6"/>
    </row>
    <row r="322" spans="1:12" ht="15" x14ac:dyDescent="0.25">
      <c r="A322" s="329" t="str">
        <f t="shared" si="4"/>
        <v>0016-DAMER2.1.1.9.1.4</v>
      </c>
      <c r="B322" s="72" t="s">
        <v>1581</v>
      </c>
      <c r="C322" t="s">
        <v>230</v>
      </c>
      <c r="D322" s="6">
        <v>0</v>
      </c>
      <c r="E322" s="6">
        <v>0</v>
      </c>
      <c r="F322" s="6">
        <v>0</v>
      </c>
      <c r="G322" s="6">
        <v>0</v>
      </c>
      <c r="H322" s="6"/>
      <c r="I322" s="6"/>
      <c r="J322" s="6"/>
      <c r="K322" s="6"/>
      <c r="L322" s="6"/>
    </row>
    <row r="323" spans="1:12" ht="15" x14ac:dyDescent="0.25">
      <c r="A323" s="329" t="str">
        <f t="shared" si="4"/>
        <v>0016-DAMER2.1.3.1.1.13</v>
      </c>
      <c r="B323" s="72" t="s">
        <v>1581</v>
      </c>
      <c r="C323" t="s">
        <v>272</v>
      </c>
      <c r="D323" s="6"/>
      <c r="E323" s="6"/>
      <c r="F323" s="6"/>
      <c r="G323" s="6">
        <v>0</v>
      </c>
      <c r="H323" s="6"/>
      <c r="I323" s="6"/>
      <c r="J323" s="6"/>
      <c r="K323" s="6"/>
      <c r="L323" s="6"/>
    </row>
    <row r="324" spans="1:12" ht="15" x14ac:dyDescent="0.25">
      <c r="A324" s="329" t="str">
        <f t="shared" ref="A324:A367" si="5">+CONCATENATE(B324,C324)</f>
        <v>0016-DAMER2.1.3.1.1.15</v>
      </c>
      <c r="B324" s="72" t="s">
        <v>1581</v>
      </c>
      <c r="C324" t="s">
        <v>276</v>
      </c>
      <c r="D324" s="6">
        <v>4301.1999999999989</v>
      </c>
      <c r="E324" s="6">
        <v>3466.8799999999992</v>
      </c>
      <c r="F324" s="6">
        <v>3466.8799999999992</v>
      </c>
      <c r="G324" s="6">
        <v>3466.8799999999992</v>
      </c>
      <c r="H324" s="6"/>
      <c r="I324" s="6"/>
      <c r="J324" s="6"/>
      <c r="K324" s="6"/>
      <c r="L324" s="6"/>
    </row>
    <row r="325" spans="1:12" ht="15" x14ac:dyDescent="0.25">
      <c r="A325" s="329" t="str">
        <f t="shared" si="5"/>
        <v>0016-DAMER2.1.4.1.1.1</v>
      </c>
      <c r="B325" s="72" t="s">
        <v>1581</v>
      </c>
      <c r="C325" t="s">
        <v>288</v>
      </c>
      <c r="D325" s="6"/>
      <c r="E325" s="6"/>
      <c r="F325" s="6"/>
      <c r="G325" s="6">
        <v>0</v>
      </c>
      <c r="H325" s="6"/>
      <c r="I325" s="6"/>
      <c r="J325" s="6"/>
      <c r="K325" s="6"/>
      <c r="L325" s="6"/>
    </row>
    <row r="326" spans="1:12" ht="15" x14ac:dyDescent="0.25">
      <c r="A326" s="329" t="str">
        <f t="shared" si="5"/>
        <v>0016-DAMER2.3.1.99.1.3</v>
      </c>
      <c r="B326" s="72" t="s">
        <v>1581</v>
      </c>
      <c r="C326" t="s">
        <v>521</v>
      </c>
      <c r="D326" s="6">
        <v>0</v>
      </c>
      <c r="E326" s="6">
        <v>0</v>
      </c>
      <c r="F326" s="6">
        <v>0</v>
      </c>
      <c r="G326" s="6">
        <v>0</v>
      </c>
      <c r="H326" s="6"/>
      <c r="I326" s="6"/>
      <c r="J326" s="6"/>
      <c r="K326" s="6"/>
      <c r="L326" s="6"/>
    </row>
    <row r="327" spans="1:12" ht="15" x14ac:dyDescent="0.25">
      <c r="A327" s="329" t="str">
        <f t="shared" si="5"/>
        <v>0016-DAMER2.3.2.7.11.99</v>
      </c>
      <c r="B327" s="72" t="s">
        <v>1581</v>
      </c>
      <c r="C327" t="s">
        <v>688</v>
      </c>
      <c r="D327" s="6">
        <v>0</v>
      </c>
      <c r="E327" s="6">
        <v>0</v>
      </c>
      <c r="F327" s="6">
        <v>0</v>
      </c>
      <c r="G327" s="6">
        <v>0</v>
      </c>
      <c r="H327" s="6"/>
      <c r="I327" s="6"/>
      <c r="J327" s="6"/>
      <c r="K327" s="6"/>
      <c r="L327" s="6"/>
    </row>
    <row r="328" spans="1:12" ht="15" x14ac:dyDescent="0.25">
      <c r="A328" s="329" t="str">
        <f t="shared" si="5"/>
        <v>0016-DAMER2.3.2.7.14.98</v>
      </c>
      <c r="B328" s="72" t="s">
        <v>1581</v>
      </c>
      <c r="C328" t="s">
        <v>706</v>
      </c>
      <c r="D328" s="6">
        <v>0</v>
      </c>
      <c r="E328" s="6">
        <v>0</v>
      </c>
      <c r="F328" s="6">
        <v>0</v>
      </c>
      <c r="G328" s="6">
        <v>0</v>
      </c>
      <c r="H328" s="6"/>
      <c r="I328" s="6"/>
      <c r="J328" s="6"/>
      <c r="K328" s="6"/>
      <c r="L328" s="6"/>
    </row>
    <row r="329" spans="1:12" ht="15" x14ac:dyDescent="0.25">
      <c r="A329" s="329" t="str">
        <f t="shared" si="5"/>
        <v>0016-DAMER2.3.2.9.1.1</v>
      </c>
      <c r="B329" s="73" t="s">
        <v>1581</v>
      </c>
      <c r="C329" t="s">
        <v>774</v>
      </c>
      <c r="D329" s="6">
        <v>20000</v>
      </c>
      <c r="E329" s="6">
        <v>20000</v>
      </c>
      <c r="F329" s="6">
        <v>0</v>
      </c>
      <c r="G329" s="6">
        <v>0</v>
      </c>
      <c r="H329" s="6"/>
      <c r="I329" s="6"/>
      <c r="J329" s="6"/>
      <c r="K329" s="6"/>
      <c r="L329" s="6"/>
    </row>
    <row r="330" spans="1:12" ht="15" x14ac:dyDescent="0.25">
      <c r="A330" s="329" t="str">
        <f t="shared" si="5"/>
        <v>0016-DETN2.1.1.1.1.8</v>
      </c>
      <c r="B330" s="72" t="s">
        <v>1577</v>
      </c>
      <c r="C330" t="s">
        <v>71</v>
      </c>
      <c r="D330" s="6"/>
      <c r="E330" s="6"/>
      <c r="F330" s="6"/>
      <c r="G330" s="6"/>
      <c r="H330" s="6">
        <v>0</v>
      </c>
      <c r="I330" s="6">
        <v>0</v>
      </c>
      <c r="J330" s="6">
        <v>13718.56</v>
      </c>
      <c r="K330" s="6">
        <v>18707.14</v>
      </c>
      <c r="L330" s="6">
        <v>0</v>
      </c>
    </row>
    <row r="331" spans="1:12" ht="15" x14ac:dyDescent="0.25">
      <c r="A331" s="329" t="str">
        <f t="shared" si="5"/>
        <v>0016-DETN2.1.1.13.1.1</v>
      </c>
      <c r="B331" s="72" t="s">
        <v>1577</v>
      </c>
      <c r="C331" t="s">
        <v>115</v>
      </c>
      <c r="D331" s="6"/>
      <c r="E331" s="6"/>
      <c r="F331" s="6"/>
      <c r="G331" s="6"/>
      <c r="H331" s="6">
        <v>96170.280000000013</v>
      </c>
      <c r="I331" s="6">
        <v>96170.280000000013</v>
      </c>
      <c r="J331" s="6">
        <v>96170.280000000013</v>
      </c>
      <c r="K331" s="6">
        <v>96170.280000000013</v>
      </c>
      <c r="L331" s="6">
        <v>0</v>
      </c>
    </row>
    <row r="332" spans="1:12" ht="15" x14ac:dyDescent="0.25">
      <c r="A332" s="329" t="str">
        <f t="shared" si="5"/>
        <v>0016-DETN2.1.1.13.1.2</v>
      </c>
      <c r="B332" s="72" t="s">
        <v>1577</v>
      </c>
      <c r="C332" t="s">
        <v>120</v>
      </c>
      <c r="D332" s="6"/>
      <c r="E332" s="6"/>
      <c r="F332" s="6"/>
      <c r="G332" s="6"/>
      <c r="H332" s="6">
        <v>18528.38</v>
      </c>
      <c r="I332" s="6">
        <v>33792.57</v>
      </c>
      <c r="J332" s="6">
        <v>18528.38</v>
      </c>
      <c r="K332" s="6">
        <v>26028.380000000005</v>
      </c>
      <c r="L332" s="6">
        <v>0</v>
      </c>
    </row>
    <row r="333" spans="1:12" ht="15" x14ac:dyDescent="0.25">
      <c r="A333" s="329" t="str">
        <f t="shared" si="5"/>
        <v>0016-DETN2.1.1.9.1.2</v>
      </c>
      <c r="B333" s="72" t="s">
        <v>1577</v>
      </c>
      <c r="C333" t="s">
        <v>226</v>
      </c>
      <c r="D333" s="6"/>
      <c r="E333" s="6"/>
      <c r="F333" s="6"/>
      <c r="G333" s="6"/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ht="15" x14ac:dyDescent="0.25">
      <c r="A334" s="329" t="str">
        <f t="shared" si="5"/>
        <v>0016-DETN2.1.1.9.1.4</v>
      </c>
      <c r="B334" s="72" t="s">
        <v>1577</v>
      </c>
      <c r="C334" t="s">
        <v>230</v>
      </c>
      <c r="D334" s="6"/>
      <c r="E334" s="6"/>
      <c r="F334" s="6"/>
      <c r="G334" s="6"/>
      <c r="H334" s="6">
        <v>0</v>
      </c>
      <c r="I334" s="6">
        <v>0</v>
      </c>
      <c r="J334" s="6">
        <v>4200</v>
      </c>
      <c r="K334" s="6">
        <v>0</v>
      </c>
      <c r="L334" s="6">
        <v>0</v>
      </c>
    </row>
    <row r="335" spans="1:12" ht="15" x14ac:dyDescent="0.25">
      <c r="A335" s="329" t="str">
        <f t="shared" si="5"/>
        <v>0016-DETN2.1.3.1.1.13</v>
      </c>
      <c r="B335" s="72" t="s">
        <v>1577</v>
      </c>
      <c r="C335" t="s">
        <v>272</v>
      </c>
      <c r="D335" s="6"/>
      <c r="E335" s="6"/>
      <c r="F335" s="6"/>
      <c r="G335" s="6"/>
      <c r="H335" s="6">
        <v>0</v>
      </c>
      <c r="I335" s="6">
        <v>0</v>
      </c>
      <c r="J335" s="6">
        <v>1683.64</v>
      </c>
      <c r="K335" s="6">
        <v>1683.64</v>
      </c>
      <c r="L335" s="6">
        <v>0</v>
      </c>
    </row>
    <row r="336" spans="1:12" ht="15" x14ac:dyDescent="0.25">
      <c r="A336" s="329" t="str">
        <f t="shared" si="5"/>
        <v>0016-DETN2.1.3.1.1.15</v>
      </c>
      <c r="B336" s="72" t="s">
        <v>1577</v>
      </c>
      <c r="C336" t="s">
        <v>276</v>
      </c>
      <c r="D336" s="6"/>
      <c r="E336" s="6"/>
      <c r="F336" s="6"/>
      <c r="G336" s="6"/>
      <c r="H336" s="6">
        <v>3242.0999999999995</v>
      </c>
      <c r="I336" s="6">
        <v>3458.7799999999993</v>
      </c>
      <c r="J336" s="6">
        <v>3033.5199999999995</v>
      </c>
      <c r="K336" s="6">
        <v>3466.8799999999992</v>
      </c>
      <c r="L336" s="6">
        <v>0</v>
      </c>
    </row>
    <row r="337" spans="1:12" ht="15" x14ac:dyDescent="0.25">
      <c r="A337" s="329" t="str">
        <f t="shared" si="5"/>
        <v>0016-DETN2.1.4.1.1.1</v>
      </c>
      <c r="B337" s="72" t="s">
        <v>1577</v>
      </c>
      <c r="C337" t="s">
        <v>288</v>
      </c>
      <c r="D337" s="6"/>
      <c r="E337" s="6"/>
      <c r="F337" s="6"/>
      <c r="G337" s="6"/>
      <c r="H337" s="6">
        <v>0</v>
      </c>
      <c r="I337" s="6"/>
      <c r="J337" s="6"/>
      <c r="K337" s="6"/>
      <c r="L337" s="6">
        <v>0</v>
      </c>
    </row>
    <row r="338" spans="1:12" ht="15" x14ac:dyDescent="0.25">
      <c r="A338" s="329" t="str">
        <f t="shared" si="5"/>
        <v>0016-DETN2.1.4.1.1.7</v>
      </c>
      <c r="B338" s="72" t="s">
        <v>1577</v>
      </c>
      <c r="C338" t="s">
        <v>302</v>
      </c>
      <c r="D338" s="6"/>
      <c r="E338" s="6"/>
      <c r="F338" s="6"/>
      <c r="G338" s="6"/>
      <c r="H338" s="6">
        <v>6145</v>
      </c>
      <c r="I338" s="6"/>
      <c r="J338" s="6"/>
      <c r="K338" s="6"/>
      <c r="L338" s="6"/>
    </row>
    <row r="339" spans="1:12" ht="15" x14ac:dyDescent="0.25">
      <c r="A339" s="329" t="str">
        <f t="shared" si="5"/>
        <v>0016-DETN2.3.1.99.1.3</v>
      </c>
      <c r="B339" s="72" t="s">
        <v>1577</v>
      </c>
      <c r="C339" t="s">
        <v>521</v>
      </c>
      <c r="D339" s="6"/>
      <c r="E339" s="6"/>
      <c r="F339" s="6"/>
      <c r="G339" s="6"/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5" x14ac:dyDescent="0.25">
      <c r="A340" s="329" t="str">
        <f t="shared" si="5"/>
        <v>0016-DETN2.3.2.7.11.99</v>
      </c>
      <c r="B340" s="72" t="s">
        <v>1577</v>
      </c>
      <c r="C340" t="s">
        <v>688</v>
      </c>
      <c r="D340" s="6"/>
      <c r="E340" s="6"/>
      <c r="F340" s="6"/>
      <c r="G340" s="6"/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ht="15" x14ac:dyDescent="0.25">
      <c r="A341" s="329" t="str">
        <f t="shared" si="5"/>
        <v>0016-DETN2.3.2.7.14.98</v>
      </c>
      <c r="B341" s="72" t="s">
        <v>1577</v>
      </c>
      <c r="C341" t="s">
        <v>706</v>
      </c>
      <c r="D341" s="6"/>
      <c r="E341" s="6"/>
      <c r="F341" s="6"/>
      <c r="G341" s="6"/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ht="15" x14ac:dyDescent="0.25">
      <c r="A342" s="329" t="str">
        <f t="shared" si="5"/>
        <v>0016-DETN2.3.2.9.1.1</v>
      </c>
      <c r="B342" s="73" t="s">
        <v>1577</v>
      </c>
      <c r="C342" t="s">
        <v>774</v>
      </c>
      <c r="D342" s="6"/>
      <c r="E342" s="6"/>
      <c r="F342" s="6"/>
      <c r="G342" s="6"/>
      <c r="H342" s="6">
        <v>0</v>
      </c>
      <c r="I342" s="6">
        <v>0</v>
      </c>
      <c r="J342" s="6">
        <v>13500</v>
      </c>
      <c r="K342" s="6">
        <v>13000</v>
      </c>
      <c r="L342" s="6">
        <v>0</v>
      </c>
    </row>
    <row r="343" spans="1:12" ht="15" x14ac:dyDescent="0.25">
      <c r="A343" s="329" t="str">
        <f t="shared" si="5"/>
        <v>0018-DCEME2.1.1.13.1.1</v>
      </c>
      <c r="B343" s="72" t="s">
        <v>1585</v>
      </c>
      <c r="C343" t="s">
        <v>115</v>
      </c>
      <c r="D343" s="6"/>
      <c r="E343" s="6"/>
      <c r="F343" s="6"/>
      <c r="G343" s="6"/>
      <c r="H343" s="6"/>
      <c r="I343" s="6"/>
      <c r="J343" s="6"/>
      <c r="K343" s="6"/>
      <c r="L343" s="6">
        <v>27792.57</v>
      </c>
    </row>
    <row r="344" spans="1:12" ht="15" x14ac:dyDescent="0.25">
      <c r="A344" s="329" t="str">
        <f t="shared" si="5"/>
        <v>0018-DCEME2.1.1.13.1.2</v>
      </c>
      <c r="B344" s="72" t="s">
        <v>1585</v>
      </c>
      <c r="C344" t="s">
        <v>120</v>
      </c>
      <c r="D344" s="6"/>
      <c r="E344" s="6"/>
      <c r="F344" s="6"/>
      <c r="G344" s="6"/>
      <c r="H344" s="6"/>
      <c r="I344" s="6"/>
      <c r="J344" s="6"/>
      <c r="K344" s="6"/>
      <c r="L344" s="6">
        <v>9264.19</v>
      </c>
    </row>
    <row r="345" spans="1:12" ht="15" x14ac:dyDescent="0.25">
      <c r="A345" s="329" t="str">
        <f t="shared" si="5"/>
        <v>0018-DCEME2.1.1.9.1.4</v>
      </c>
      <c r="B345" s="72" t="s">
        <v>1585</v>
      </c>
      <c r="C345" t="s">
        <v>230</v>
      </c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5" x14ac:dyDescent="0.25">
      <c r="A346" s="329" t="str">
        <f t="shared" si="5"/>
        <v>0018-DCEME2.1.3.1.1.15</v>
      </c>
      <c r="B346" s="73" t="s">
        <v>1585</v>
      </c>
      <c r="C346" t="s">
        <v>276</v>
      </c>
      <c r="D346" s="6"/>
      <c r="E346" s="6"/>
      <c r="F346" s="6"/>
      <c r="G346" s="6"/>
      <c r="H346" s="6"/>
      <c r="I346" s="6"/>
      <c r="J346" s="6"/>
      <c r="K346" s="6"/>
      <c r="L346" s="6">
        <v>1083.4000000000001</v>
      </c>
    </row>
    <row r="347" spans="1:12" ht="15" x14ac:dyDescent="0.25">
      <c r="A347" s="329" t="str">
        <f t="shared" si="5"/>
        <v>0019-DCEME2.1.1.13.1.1</v>
      </c>
      <c r="B347" s="72" t="s">
        <v>1587</v>
      </c>
      <c r="C347" t="s">
        <v>115</v>
      </c>
      <c r="D347" s="6"/>
      <c r="E347" s="6"/>
      <c r="F347" s="6"/>
      <c r="G347" s="6"/>
      <c r="H347" s="6"/>
      <c r="I347" s="6"/>
      <c r="J347" s="6"/>
      <c r="K347" s="6"/>
      <c r="L347" s="6">
        <v>33056.76</v>
      </c>
    </row>
    <row r="348" spans="1:12" ht="15" x14ac:dyDescent="0.25">
      <c r="A348" s="329" t="str">
        <f t="shared" si="5"/>
        <v>0019-DCEME2.1.1.13.1.2</v>
      </c>
      <c r="B348" s="72" t="s">
        <v>1587</v>
      </c>
      <c r="C348" t="s">
        <v>120</v>
      </c>
      <c r="D348" s="6"/>
      <c r="E348" s="6"/>
      <c r="F348" s="6"/>
      <c r="G348" s="6"/>
      <c r="H348" s="6"/>
      <c r="I348" s="6"/>
      <c r="J348" s="6"/>
      <c r="K348" s="6"/>
      <c r="L348" s="6">
        <v>42320.950000000004</v>
      </c>
    </row>
    <row r="349" spans="1:12" ht="15" x14ac:dyDescent="0.25">
      <c r="A349" s="329" t="str">
        <f t="shared" si="5"/>
        <v>0019-DCEME2.1.1.9.1.4</v>
      </c>
      <c r="B349" s="72" t="s">
        <v>1587</v>
      </c>
      <c r="C349" t="s">
        <v>230</v>
      </c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5" x14ac:dyDescent="0.25">
      <c r="A350" s="329" t="str">
        <f t="shared" si="5"/>
        <v>0019-DCEME2.1.3.1.1.15</v>
      </c>
      <c r="B350" s="73" t="s">
        <v>1587</v>
      </c>
      <c r="C350" t="s">
        <v>276</v>
      </c>
      <c r="D350" s="6"/>
      <c r="E350" s="6"/>
      <c r="F350" s="6"/>
      <c r="G350" s="6"/>
      <c r="H350" s="6"/>
      <c r="I350" s="6"/>
      <c r="J350" s="6"/>
      <c r="K350" s="6"/>
      <c r="L350" s="6">
        <v>1950.1200000000003</v>
      </c>
    </row>
    <row r="351" spans="1:12" ht="15" x14ac:dyDescent="0.25">
      <c r="A351" s="329" t="str">
        <f t="shared" si="5"/>
        <v>0020-DETN2.1.1.1.1.8</v>
      </c>
      <c r="B351" s="72" t="s">
        <v>1589</v>
      </c>
      <c r="C351" t="s">
        <v>71</v>
      </c>
      <c r="D351" s="6"/>
      <c r="E351" s="6"/>
      <c r="F351" s="6"/>
      <c r="G351" s="6"/>
      <c r="H351" s="6"/>
      <c r="I351" s="6"/>
      <c r="J351" s="6"/>
      <c r="K351" s="6"/>
      <c r="L351" s="6">
        <v>18707.14</v>
      </c>
    </row>
    <row r="352" spans="1:12" ht="15" x14ac:dyDescent="0.25">
      <c r="A352" s="329" t="str">
        <f t="shared" si="5"/>
        <v>0020-DETN2.1.1.13.1.1</v>
      </c>
      <c r="B352" s="72" t="s">
        <v>1589</v>
      </c>
      <c r="C352" t="s">
        <v>115</v>
      </c>
      <c r="D352" s="6"/>
      <c r="E352" s="6"/>
      <c r="F352" s="6"/>
      <c r="G352" s="6"/>
      <c r="H352" s="6"/>
      <c r="I352" s="6"/>
      <c r="J352" s="6"/>
      <c r="K352" s="6"/>
      <c r="L352" s="6">
        <v>31556.76</v>
      </c>
    </row>
    <row r="353" spans="1:12" ht="15" x14ac:dyDescent="0.25">
      <c r="A353" s="329" t="str">
        <f t="shared" si="5"/>
        <v>0020-DETN2.1.1.13.1.2</v>
      </c>
      <c r="B353" s="72" t="s">
        <v>1589</v>
      </c>
      <c r="C353" t="s">
        <v>120</v>
      </c>
      <c r="D353" s="6"/>
      <c r="E353" s="6"/>
      <c r="F353" s="6"/>
      <c r="G353" s="6"/>
      <c r="H353" s="6"/>
      <c r="I353" s="6"/>
      <c r="J353" s="6"/>
      <c r="K353" s="6"/>
      <c r="L353" s="6">
        <v>18150</v>
      </c>
    </row>
    <row r="354" spans="1:12" ht="15" x14ac:dyDescent="0.25">
      <c r="A354" s="329" t="str">
        <f t="shared" si="5"/>
        <v>0020-DETN2.1.1.9.1.2</v>
      </c>
      <c r="B354" s="72" t="s">
        <v>1589</v>
      </c>
      <c r="C354" t="s">
        <v>226</v>
      </c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5" x14ac:dyDescent="0.25">
      <c r="A355" s="329" t="str">
        <f t="shared" si="5"/>
        <v>0020-DETN2.1.1.9.1.4</v>
      </c>
      <c r="B355" s="72" t="s">
        <v>1589</v>
      </c>
      <c r="C355" t="s">
        <v>230</v>
      </c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5" x14ac:dyDescent="0.25">
      <c r="A356" s="329" t="str">
        <f t="shared" si="5"/>
        <v>0020-DETN2.1.3.1.1.13</v>
      </c>
      <c r="B356" s="72" t="s">
        <v>1589</v>
      </c>
      <c r="C356" t="s">
        <v>272</v>
      </c>
      <c r="D356" s="6"/>
      <c r="E356" s="6"/>
      <c r="F356" s="6"/>
      <c r="G356" s="6"/>
      <c r="H356" s="6"/>
      <c r="I356" s="6"/>
      <c r="J356" s="6"/>
      <c r="K356" s="6"/>
      <c r="L356" s="6">
        <v>1683.64</v>
      </c>
    </row>
    <row r="357" spans="1:12" ht="15" x14ac:dyDescent="0.25">
      <c r="A357" s="329" t="str">
        <f t="shared" si="5"/>
        <v>0020-DETN2.1.3.1.1.15</v>
      </c>
      <c r="B357" s="72" t="s">
        <v>1589</v>
      </c>
      <c r="C357" t="s">
        <v>276</v>
      </c>
      <c r="D357" s="6"/>
      <c r="E357" s="6"/>
      <c r="F357" s="6"/>
      <c r="G357" s="6"/>
      <c r="H357" s="6"/>
      <c r="I357" s="6"/>
      <c r="J357" s="6"/>
      <c r="K357" s="6"/>
      <c r="L357" s="6">
        <v>1516.7600000000002</v>
      </c>
    </row>
    <row r="358" spans="1:12" ht="15" x14ac:dyDescent="0.25">
      <c r="A358" s="329" t="str">
        <f t="shared" si="5"/>
        <v>0020-DETN2.1.4.1.1.1</v>
      </c>
      <c r="B358" s="73" t="s">
        <v>1589</v>
      </c>
      <c r="C358" t="s">
        <v>288</v>
      </c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5" x14ac:dyDescent="0.25">
      <c r="A359" s="329" t="str">
        <f t="shared" si="5"/>
        <v>0021-DETN2.1.1.13.1.1</v>
      </c>
      <c r="B359" s="72" t="s">
        <v>1591</v>
      </c>
      <c r="C359" t="s">
        <v>115</v>
      </c>
      <c r="D359" s="6"/>
      <c r="E359" s="6"/>
      <c r="F359" s="6"/>
      <c r="G359" s="6"/>
      <c r="H359" s="6"/>
      <c r="I359" s="6"/>
      <c r="J359" s="6"/>
      <c r="K359" s="6"/>
      <c r="L359" s="6">
        <v>21792.57</v>
      </c>
    </row>
    <row r="360" spans="1:12" ht="15" x14ac:dyDescent="0.25">
      <c r="A360" s="329" t="str">
        <f t="shared" si="5"/>
        <v>0021-DETN2.1.1.9.1.4</v>
      </c>
      <c r="B360" s="72" t="s">
        <v>1591</v>
      </c>
      <c r="C360" t="s">
        <v>230</v>
      </c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5" x14ac:dyDescent="0.25">
      <c r="A361" s="329" t="str">
        <f t="shared" si="5"/>
        <v>0021-DETN2.1.3.1.1.15</v>
      </c>
      <c r="B361" s="72" t="s">
        <v>1591</v>
      </c>
      <c r="C361" t="s">
        <v>276</v>
      </c>
      <c r="D361" s="6"/>
      <c r="E361" s="6"/>
      <c r="F361" s="6"/>
      <c r="G361" s="6"/>
      <c r="H361" s="6"/>
      <c r="I361" s="6"/>
      <c r="J361" s="6"/>
      <c r="K361" s="6"/>
      <c r="L361" s="6">
        <v>650.04</v>
      </c>
    </row>
    <row r="362" spans="1:12" ht="15" x14ac:dyDescent="0.25">
      <c r="A362" s="329" t="str">
        <f t="shared" si="5"/>
        <v>0021-DETN2.3.2.9.1.1</v>
      </c>
      <c r="B362" s="73" t="s">
        <v>1591</v>
      </c>
      <c r="C362" t="s">
        <v>774</v>
      </c>
      <c r="D362" s="6"/>
      <c r="E362" s="6"/>
      <c r="F362" s="6"/>
      <c r="G362" s="6"/>
      <c r="H362" s="6"/>
      <c r="I362" s="6"/>
      <c r="J362" s="6"/>
      <c r="K362" s="6"/>
      <c r="L362" s="6">
        <v>13000</v>
      </c>
    </row>
    <row r="363" spans="1:12" ht="15" x14ac:dyDescent="0.25">
      <c r="A363" s="329" t="str">
        <f t="shared" si="5"/>
        <v>0022-DETN2.1.1.13.1.1</v>
      </c>
      <c r="B363" s="72" t="s">
        <v>1593</v>
      </c>
      <c r="C363" t="s">
        <v>115</v>
      </c>
      <c r="D363" s="6"/>
      <c r="E363" s="6"/>
      <c r="F363" s="6"/>
      <c r="G363" s="6"/>
      <c r="H363" s="6"/>
      <c r="I363" s="6"/>
      <c r="J363" s="6"/>
      <c r="K363" s="6"/>
      <c r="L363" s="6">
        <v>42820.950000000004</v>
      </c>
    </row>
    <row r="364" spans="1:12" ht="15" x14ac:dyDescent="0.25">
      <c r="A364" s="329" t="str">
        <f t="shared" si="5"/>
        <v>0022-DETN2.1.1.13.1.2</v>
      </c>
      <c r="B364" s="72" t="s">
        <v>1593</v>
      </c>
      <c r="C364" t="s">
        <v>120</v>
      </c>
      <c r="D364" s="6"/>
      <c r="E364" s="6"/>
      <c r="F364" s="6"/>
      <c r="G364" s="6"/>
      <c r="H364" s="6"/>
      <c r="I364" s="6"/>
      <c r="J364" s="6"/>
      <c r="K364" s="6"/>
      <c r="L364" s="6">
        <v>9150</v>
      </c>
    </row>
    <row r="365" spans="1:12" ht="15" x14ac:dyDescent="0.25">
      <c r="A365" s="329" t="str">
        <f t="shared" si="5"/>
        <v>0022-DETN2.1.1.9.1.4</v>
      </c>
      <c r="B365" s="72" t="s">
        <v>1593</v>
      </c>
      <c r="C365" t="s">
        <v>230</v>
      </c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5" x14ac:dyDescent="0.25">
      <c r="A366" s="329" t="str">
        <f t="shared" si="5"/>
        <v>0022-DETN2.1.3.1.1.15</v>
      </c>
      <c r="B366" s="72" t="s">
        <v>1593</v>
      </c>
      <c r="C366" t="s">
        <v>276</v>
      </c>
      <c r="D366" s="6"/>
      <c r="E366" s="6"/>
      <c r="F366" s="6"/>
      <c r="G366" s="6"/>
      <c r="H366" s="6"/>
      <c r="I366" s="6"/>
      <c r="J366" s="6"/>
      <c r="K366" s="6"/>
      <c r="L366" s="6">
        <v>1300.0800000000002</v>
      </c>
    </row>
    <row r="367" spans="1:12" ht="15" x14ac:dyDescent="0.25">
      <c r="A367" s="329" t="str">
        <f t="shared" si="5"/>
        <v>0022-DETN2.3.2.9.1.1</v>
      </c>
      <c r="B367" s="73" t="s">
        <v>1593</v>
      </c>
      <c r="C367" t="s">
        <v>774</v>
      </c>
      <c r="D367" s="6"/>
      <c r="E367" s="6"/>
      <c r="F367" s="6"/>
      <c r="G367" s="6"/>
      <c r="H367" s="6"/>
      <c r="I367" s="6"/>
      <c r="J367" s="6"/>
      <c r="K367" s="6"/>
      <c r="L367" s="6">
        <v>12000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2:N47"/>
  <sheetViews>
    <sheetView showGridLines="0" workbookViewId="0">
      <selection activeCell="I35" sqref="I35"/>
    </sheetView>
  </sheetViews>
  <sheetFormatPr baseColWidth="10" defaultColWidth="11.42578125" defaultRowHeight="12.75" x14ac:dyDescent="0.2"/>
  <cols>
    <col min="1" max="1" width="4.7109375" customWidth="1"/>
    <col min="2" max="2" width="10.140625" customWidth="1"/>
    <col min="3" max="3" width="11.85546875" customWidth="1"/>
    <col min="4" max="6" width="16.140625" customWidth="1"/>
    <col min="7" max="7" width="14" style="337" customWidth="1"/>
    <col min="8" max="8" width="44.140625" style="337" customWidth="1"/>
    <col min="9" max="9" width="11.42578125" style="355"/>
    <col min="10" max="10" width="21" customWidth="1"/>
    <col min="11" max="11" width="10.5703125" customWidth="1"/>
    <col min="12" max="12" width="110.5703125" customWidth="1"/>
    <col min="13" max="13" width="19.42578125" style="6" customWidth="1"/>
  </cols>
  <sheetData>
    <row r="2" spans="2:14" x14ac:dyDescent="0.2">
      <c r="I2" s="350">
        <f>+SUBTOTAL(9,I5:I42)</f>
        <v>590514.68999999994</v>
      </c>
    </row>
    <row r="4" spans="2:14" s="339" customFormat="1" ht="25.5" x14ac:dyDescent="0.2">
      <c r="B4" s="338" t="s">
        <v>2330</v>
      </c>
      <c r="C4" s="338" t="s">
        <v>2331</v>
      </c>
      <c r="D4" s="338" t="s">
        <v>2332</v>
      </c>
      <c r="E4" s="338" t="s">
        <v>2333</v>
      </c>
      <c r="F4" s="338" t="s">
        <v>2334</v>
      </c>
      <c r="G4" s="338" t="s">
        <v>3</v>
      </c>
      <c r="H4" s="338" t="s">
        <v>2</v>
      </c>
      <c r="I4" s="351" t="s">
        <v>2335</v>
      </c>
      <c r="L4" s="9" t="s">
        <v>4</v>
      </c>
      <c r="M4" s="6" t="s">
        <v>2336</v>
      </c>
      <c r="N4"/>
    </row>
    <row r="5" spans="2:14" x14ac:dyDescent="0.2">
      <c r="B5" s="340"/>
      <c r="C5" s="340"/>
      <c r="D5" s="340"/>
      <c r="E5" s="340"/>
      <c r="F5" s="340" t="s">
        <v>2337</v>
      </c>
      <c r="G5" s="347" t="s">
        <v>1522</v>
      </c>
      <c r="H5" s="340" t="s">
        <v>522</v>
      </c>
      <c r="I5" s="352">
        <v>4615</v>
      </c>
      <c r="L5" s="5" t="s">
        <v>2337</v>
      </c>
      <c r="M5" s="6">
        <v>501683.51</v>
      </c>
    </row>
    <row r="6" spans="2:14" x14ac:dyDescent="0.2">
      <c r="B6" s="340"/>
      <c r="C6" s="340"/>
      <c r="D6" s="340"/>
      <c r="E6" s="340"/>
      <c r="F6" s="340" t="s">
        <v>2337</v>
      </c>
      <c r="G6" s="347" t="s">
        <v>1522</v>
      </c>
      <c r="H6" s="340" t="s">
        <v>544</v>
      </c>
      <c r="I6" s="352">
        <v>12614.3</v>
      </c>
      <c r="L6" s="5" t="s">
        <v>2338</v>
      </c>
      <c r="M6" s="6">
        <v>88831.180000000008</v>
      </c>
    </row>
    <row r="7" spans="2:14" x14ac:dyDescent="0.2">
      <c r="B7" s="340"/>
      <c r="C7" s="340"/>
      <c r="D7" s="340"/>
      <c r="E7" s="340"/>
      <c r="F7" s="340" t="s">
        <v>2337</v>
      </c>
      <c r="G7" s="347" t="s">
        <v>1522</v>
      </c>
      <c r="H7" s="340" t="s">
        <v>673</v>
      </c>
      <c r="I7" s="352">
        <v>40600</v>
      </c>
      <c r="L7" s="341" t="s">
        <v>13</v>
      </c>
      <c r="M7" s="6">
        <v>99214</v>
      </c>
    </row>
    <row r="8" spans="2:14" x14ac:dyDescent="0.2">
      <c r="B8" s="340"/>
      <c r="C8" s="340"/>
      <c r="D8" s="340"/>
      <c r="E8" s="340"/>
      <c r="F8" s="340" t="s">
        <v>2337</v>
      </c>
      <c r="G8" s="347" t="s">
        <v>1522</v>
      </c>
      <c r="H8" s="340" t="s">
        <v>775</v>
      </c>
      <c r="I8" s="352">
        <v>30500</v>
      </c>
      <c r="L8" s="359" t="s">
        <v>689</v>
      </c>
      <c r="M8" s="360">
        <v>2926</v>
      </c>
    </row>
    <row r="9" spans="2:14" x14ac:dyDescent="0.2">
      <c r="B9" s="340"/>
      <c r="C9" s="340"/>
      <c r="D9" s="340"/>
      <c r="E9" s="340"/>
      <c r="F9" s="340" t="s">
        <v>2337</v>
      </c>
      <c r="G9" s="347" t="s">
        <v>1531</v>
      </c>
      <c r="H9" s="340" t="s">
        <v>522</v>
      </c>
      <c r="I9" s="352">
        <v>5096.01</v>
      </c>
      <c r="L9" s="359" t="s">
        <v>775</v>
      </c>
      <c r="M9" s="360">
        <v>96288</v>
      </c>
    </row>
    <row r="10" spans="2:14" x14ac:dyDescent="0.2">
      <c r="B10" s="340"/>
      <c r="C10" s="340"/>
      <c r="D10" s="340"/>
      <c r="E10" s="340"/>
      <c r="F10" s="340" t="s">
        <v>2337</v>
      </c>
      <c r="G10" s="347" t="s">
        <v>1531</v>
      </c>
      <c r="H10" s="340" t="s">
        <v>542</v>
      </c>
      <c r="I10" s="352">
        <v>7206.9</v>
      </c>
      <c r="L10" s="341" t="s">
        <v>16</v>
      </c>
      <c r="M10" s="6">
        <v>861.3599999999999</v>
      </c>
    </row>
    <row r="11" spans="2:14" x14ac:dyDescent="0.2">
      <c r="B11" s="340"/>
      <c r="C11" s="340"/>
      <c r="D11" s="340"/>
      <c r="E11" s="340"/>
      <c r="F11" s="340" t="s">
        <v>2337</v>
      </c>
      <c r="G11" s="347" t="s">
        <v>1531</v>
      </c>
      <c r="H11" s="340" t="s">
        <v>544</v>
      </c>
      <c r="I11" s="352">
        <v>5428.5</v>
      </c>
      <c r="L11" s="342" t="s">
        <v>701</v>
      </c>
      <c r="M11" s="6">
        <v>861.3599999999999</v>
      </c>
    </row>
    <row r="12" spans="2:14" x14ac:dyDescent="0.2">
      <c r="B12" s="340"/>
      <c r="C12" s="340"/>
      <c r="D12" s="340"/>
      <c r="E12" s="340"/>
      <c r="F12" s="340" t="s">
        <v>2337</v>
      </c>
      <c r="G12" s="347" t="s">
        <v>1531</v>
      </c>
      <c r="H12" s="340" t="s">
        <v>575</v>
      </c>
      <c r="I12" s="352">
        <v>16000</v>
      </c>
      <c r="L12" s="341" t="s">
        <v>17</v>
      </c>
      <c r="M12" s="6">
        <v>0.99</v>
      </c>
    </row>
    <row r="13" spans="2:14" x14ac:dyDescent="0.2">
      <c r="B13" s="340"/>
      <c r="C13" s="340"/>
      <c r="D13" s="340"/>
      <c r="E13" s="340"/>
      <c r="F13" s="340" t="s">
        <v>2337</v>
      </c>
      <c r="G13" s="347" t="s">
        <v>1531</v>
      </c>
      <c r="H13" s="340" t="s">
        <v>580</v>
      </c>
      <c r="I13" s="352">
        <v>147971.79999999999</v>
      </c>
      <c r="L13" s="341" t="s">
        <v>18</v>
      </c>
      <c r="M13" s="6">
        <v>2.5499999999965439</v>
      </c>
    </row>
    <row r="14" spans="2:14" x14ac:dyDescent="0.2">
      <c r="B14" s="340"/>
      <c r="C14" s="340"/>
      <c r="D14" s="340"/>
      <c r="E14" s="340"/>
      <c r="F14" s="340" t="s">
        <v>2337</v>
      </c>
      <c r="G14" s="347" t="s">
        <v>1531</v>
      </c>
      <c r="H14" s="340" t="s">
        <v>668</v>
      </c>
      <c r="I14" s="352">
        <v>45000</v>
      </c>
      <c r="L14" s="341" t="s">
        <v>19</v>
      </c>
      <c r="M14" s="6">
        <v>-56878</v>
      </c>
    </row>
    <row r="15" spans="2:14" x14ac:dyDescent="0.2">
      <c r="B15" s="340"/>
      <c r="C15" s="340"/>
      <c r="D15" s="340"/>
      <c r="E15" s="340"/>
      <c r="F15" s="340" t="s">
        <v>2337</v>
      </c>
      <c r="G15" s="347" t="s">
        <v>1531</v>
      </c>
      <c r="H15" s="340" t="s">
        <v>673</v>
      </c>
      <c r="I15" s="352">
        <v>11651</v>
      </c>
      <c r="L15" s="342" t="s">
        <v>473</v>
      </c>
      <c r="M15" s="6">
        <v>0</v>
      </c>
    </row>
    <row r="16" spans="2:14" x14ac:dyDescent="0.2">
      <c r="B16" s="340"/>
      <c r="C16" s="340"/>
      <c r="D16" s="340"/>
      <c r="E16" s="340"/>
      <c r="F16" s="340" t="s">
        <v>2337</v>
      </c>
      <c r="G16" s="347" t="s">
        <v>1531</v>
      </c>
      <c r="H16" s="340" t="s">
        <v>707</v>
      </c>
      <c r="I16" s="352">
        <v>91000</v>
      </c>
      <c r="L16" s="356" t="s">
        <v>685</v>
      </c>
      <c r="M16" s="357">
        <v>1752</v>
      </c>
    </row>
    <row r="17" spans="2:13" x14ac:dyDescent="0.2">
      <c r="B17" s="340"/>
      <c r="C17" s="340"/>
      <c r="D17" s="340"/>
      <c r="E17" s="340"/>
      <c r="F17" s="340" t="s">
        <v>2337</v>
      </c>
      <c r="G17" s="347" t="s">
        <v>1531</v>
      </c>
      <c r="H17" s="340" t="s">
        <v>775</v>
      </c>
      <c r="I17" s="352">
        <v>84000</v>
      </c>
      <c r="L17" s="342" t="s">
        <v>775</v>
      </c>
      <c r="M17" s="6">
        <v>-58630</v>
      </c>
    </row>
    <row r="18" spans="2:13" x14ac:dyDescent="0.2">
      <c r="B18" s="340"/>
      <c r="C18" s="340"/>
      <c r="D18" s="340"/>
      <c r="E18" s="340"/>
      <c r="F18" s="340" t="s">
        <v>2338</v>
      </c>
      <c r="G18" s="347" t="s">
        <v>13</v>
      </c>
      <c r="H18" s="340" t="s">
        <v>689</v>
      </c>
      <c r="I18" s="352">
        <v>26965</v>
      </c>
      <c r="L18" s="341" t="s">
        <v>20</v>
      </c>
      <c r="M18" s="6">
        <v>0.28000000000000003</v>
      </c>
    </row>
    <row r="19" spans="2:13" x14ac:dyDescent="0.2">
      <c r="B19" s="340"/>
      <c r="C19" s="340"/>
      <c r="D19" s="340"/>
      <c r="E19" s="340"/>
      <c r="F19" s="340" t="s">
        <v>2338</v>
      </c>
      <c r="G19" s="347" t="s">
        <v>13</v>
      </c>
      <c r="H19" s="340" t="s">
        <v>775</v>
      </c>
      <c r="I19" s="352">
        <v>94115</v>
      </c>
      <c r="L19" s="342" t="s">
        <v>735</v>
      </c>
      <c r="M19" s="6">
        <v>0.28000000000000003</v>
      </c>
    </row>
    <row r="20" spans="2:13" x14ac:dyDescent="0.2">
      <c r="B20" s="340"/>
      <c r="C20" s="340"/>
      <c r="D20" s="340"/>
      <c r="E20" s="340"/>
      <c r="F20" s="340" t="s">
        <v>2338</v>
      </c>
      <c r="G20" s="347" t="s">
        <v>16</v>
      </c>
      <c r="H20" s="340" t="s">
        <v>701</v>
      </c>
      <c r="I20" s="352">
        <v>861.3599999999999</v>
      </c>
      <c r="L20" s="341" t="s">
        <v>22</v>
      </c>
      <c r="M20" s="6">
        <v>44630</v>
      </c>
    </row>
    <row r="21" spans="2:13" x14ac:dyDescent="0.2">
      <c r="B21" s="340"/>
      <c r="C21" s="340"/>
      <c r="D21" s="340"/>
      <c r="E21" s="340"/>
      <c r="F21" s="340" t="s">
        <v>2338</v>
      </c>
      <c r="G21" s="347" t="s">
        <v>17</v>
      </c>
      <c r="H21" s="340" t="s">
        <v>567</v>
      </c>
      <c r="I21" s="352">
        <v>0.99</v>
      </c>
      <c r="L21" s="342" t="s">
        <v>775</v>
      </c>
      <c r="M21" s="6">
        <v>44630</v>
      </c>
    </row>
    <row r="22" spans="2:13" x14ac:dyDescent="0.2">
      <c r="B22" s="340"/>
      <c r="C22" s="340"/>
      <c r="D22" s="340"/>
      <c r="E22" s="340"/>
      <c r="F22" s="340" t="s">
        <v>2338</v>
      </c>
      <c r="G22" s="347" t="s">
        <v>18</v>
      </c>
      <c r="H22" s="340" t="s">
        <v>469</v>
      </c>
      <c r="I22" s="352">
        <v>0.58999999999650754</v>
      </c>
      <c r="L22" s="341" t="s">
        <v>1577</v>
      </c>
      <c r="M22" s="6">
        <v>1000</v>
      </c>
    </row>
    <row r="23" spans="2:13" x14ac:dyDescent="0.2">
      <c r="B23" s="340"/>
      <c r="C23" s="340"/>
      <c r="D23" s="340"/>
      <c r="E23" s="340"/>
      <c r="F23" s="340" t="s">
        <v>2338</v>
      </c>
      <c r="G23" s="347" t="s">
        <v>18</v>
      </c>
      <c r="H23" s="340" t="s">
        <v>477</v>
      </c>
      <c r="I23" s="352">
        <v>1</v>
      </c>
      <c r="L23" s="356" t="s">
        <v>775</v>
      </c>
      <c r="M23" s="357">
        <v>1000</v>
      </c>
    </row>
    <row r="24" spans="2:13" x14ac:dyDescent="0.2">
      <c r="B24" s="340"/>
      <c r="C24" s="340"/>
      <c r="D24" s="340"/>
      <c r="E24" s="340"/>
      <c r="F24" s="340" t="s">
        <v>2338</v>
      </c>
      <c r="G24" s="347" t="s">
        <v>18</v>
      </c>
      <c r="H24" s="340" t="s">
        <v>775</v>
      </c>
      <c r="I24" s="352">
        <v>0.96000000000003638</v>
      </c>
      <c r="L24" s="5" t="s">
        <v>30</v>
      </c>
      <c r="M24" s="6">
        <v>590514.69000000006</v>
      </c>
    </row>
    <row r="25" spans="2:13" x14ac:dyDescent="0.2">
      <c r="B25" s="340"/>
      <c r="C25" s="340"/>
      <c r="D25" s="340"/>
      <c r="E25" s="340"/>
      <c r="F25" s="340" t="s">
        <v>2338</v>
      </c>
      <c r="G25" s="347" t="s">
        <v>19</v>
      </c>
      <c r="H25" s="340" t="s">
        <v>473</v>
      </c>
      <c r="I25" s="352">
        <v>667</v>
      </c>
    </row>
    <row r="26" spans="2:13" x14ac:dyDescent="0.2">
      <c r="B26" s="340"/>
      <c r="C26" s="340"/>
      <c r="D26" s="340"/>
      <c r="E26" s="340"/>
      <c r="F26" s="340" t="s">
        <v>2338</v>
      </c>
      <c r="G26" s="347" t="s">
        <v>19</v>
      </c>
      <c r="H26" s="340" t="s">
        <v>685</v>
      </c>
      <c r="I26" s="352">
        <v>1752</v>
      </c>
      <c r="J26" s="358" t="s">
        <v>2339</v>
      </c>
    </row>
    <row r="27" spans="2:13" x14ac:dyDescent="0.2">
      <c r="B27" s="340"/>
      <c r="C27" s="340"/>
      <c r="D27" s="340"/>
      <c r="E27" s="340"/>
      <c r="F27" s="340" t="s">
        <v>2338</v>
      </c>
      <c r="G27" s="347" t="s">
        <v>20</v>
      </c>
      <c r="H27" s="340" t="s">
        <v>735</v>
      </c>
      <c r="I27" s="352">
        <v>0.28000000000000003</v>
      </c>
      <c r="K27" s="337"/>
    </row>
    <row r="28" spans="2:13" x14ac:dyDescent="0.2">
      <c r="B28" s="340"/>
      <c r="C28" s="340"/>
      <c r="D28" s="340"/>
      <c r="E28" s="340"/>
      <c r="F28" s="340" t="s">
        <v>2338</v>
      </c>
      <c r="G28" s="347" t="s">
        <v>22</v>
      </c>
      <c r="H28" s="340" t="s">
        <v>775</v>
      </c>
      <c r="I28" s="352">
        <v>44630</v>
      </c>
    </row>
    <row r="29" spans="2:13" x14ac:dyDescent="0.2">
      <c r="B29" s="340"/>
      <c r="C29" s="340"/>
      <c r="D29" s="340"/>
      <c r="E29" s="340"/>
      <c r="F29" s="340" t="s">
        <v>2338</v>
      </c>
      <c r="G29" s="347" t="s">
        <v>1577</v>
      </c>
      <c r="H29" s="340" t="s">
        <v>775</v>
      </c>
      <c r="I29" s="352">
        <v>1000</v>
      </c>
      <c r="J29" s="358" t="s">
        <v>2340</v>
      </c>
    </row>
    <row r="30" spans="2:13" x14ac:dyDescent="0.2">
      <c r="B30" s="345">
        <v>45937</v>
      </c>
      <c r="C30" s="346">
        <v>224</v>
      </c>
      <c r="D30" s="346" t="s">
        <v>2341</v>
      </c>
      <c r="E30" s="346"/>
      <c r="F30" s="346" t="s">
        <v>2338</v>
      </c>
      <c r="G30" s="349" t="s">
        <v>19</v>
      </c>
      <c r="H30" s="346" t="s">
        <v>473</v>
      </c>
      <c r="I30" s="353">
        <v>-667</v>
      </c>
      <c r="K30" s="337"/>
    </row>
    <row r="31" spans="2:13" x14ac:dyDescent="0.2">
      <c r="B31" s="345">
        <v>45945</v>
      </c>
      <c r="C31" s="346">
        <v>229</v>
      </c>
      <c r="D31" s="344" t="s">
        <v>2342</v>
      </c>
      <c r="E31" s="346"/>
      <c r="F31" s="346" t="s">
        <v>2338</v>
      </c>
      <c r="G31" s="349" t="s">
        <v>13</v>
      </c>
      <c r="H31" s="346" t="s">
        <v>689</v>
      </c>
      <c r="I31" s="353">
        <v>-24039</v>
      </c>
      <c r="L31" s="9" t="s">
        <v>4</v>
      </c>
      <c r="M31" s="6" t="s">
        <v>2265</v>
      </c>
    </row>
    <row r="32" spans="2:13" x14ac:dyDescent="0.2">
      <c r="B32" s="343">
        <v>45946</v>
      </c>
      <c r="C32" s="344">
        <v>233</v>
      </c>
      <c r="D32" s="344" t="s">
        <v>2343</v>
      </c>
      <c r="E32" s="344"/>
      <c r="F32" s="346" t="s">
        <v>2338</v>
      </c>
      <c r="G32" s="349" t="s">
        <v>13</v>
      </c>
      <c r="H32" s="346" t="s">
        <v>775</v>
      </c>
      <c r="I32" s="353">
        <v>-52500</v>
      </c>
      <c r="L32" s="5" t="s">
        <v>13</v>
      </c>
      <c r="M32" s="6">
        <v>99214</v>
      </c>
    </row>
    <row r="33" spans="2:13" x14ac:dyDescent="0.2">
      <c r="B33" s="345">
        <v>45946</v>
      </c>
      <c r="C33" s="346">
        <v>234</v>
      </c>
      <c r="D33" s="346" t="s">
        <v>2344</v>
      </c>
      <c r="E33" s="346"/>
      <c r="F33" s="346" t="s">
        <v>2338</v>
      </c>
      <c r="G33" s="349" t="s">
        <v>19</v>
      </c>
      <c r="H33" s="346" t="s">
        <v>775</v>
      </c>
      <c r="I33" s="352">
        <v>-58630</v>
      </c>
      <c r="L33" s="341" t="s">
        <v>2220</v>
      </c>
      <c r="M33" s="6">
        <v>99214</v>
      </c>
    </row>
    <row r="34" spans="2:13" x14ac:dyDescent="0.2">
      <c r="B34" s="343">
        <v>45946</v>
      </c>
      <c r="C34" s="344">
        <v>234</v>
      </c>
      <c r="D34" s="344" t="s">
        <v>2344</v>
      </c>
      <c r="E34" s="344"/>
      <c r="F34" s="346" t="s">
        <v>2338</v>
      </c>
      <c r="G34" s="349" t="s">
        <v>13</v>
      </c>
      <c r="H34" s="346" t="s">
        <v>775</v>
      </c>
      <c r="I34" s="354">
        <v>58630</v>
      </c>
      <c r="L34" s="342" t="s">
        <v>589</v>
      </c>
      <c r="M34" s="6">
        <v>0</v>
      </c>
    </row>
    <row r="35" spans="2:13" ht="18" customHeight="1" x14ac:dyDescent="0.2">
      <c r="B35" s="345">
        <v>45946</v>
      </c>
      <c r="C35" s="346">
        <v>235</v>
      </c>
      <c r="D35" s="346" t="s">
        <v>2345</v>
      </c>
      <c r="E35" s="346"/>
      <c r="F35" s="346" t="s">
        <v>2338</v>
      </c>
      <c r="G35" s="349" t="s">
        <v>13</v>
      </c>
      <c r="H35" s="346" t="s">
        <v>775</v>
      </c>
      <c r="I35" s="353">
        <v>-3957</v>
      </c>
      <c r="L35" s="342" t="s">
        <v>668</v>
      </c>
      <c r="M35" s="6">
        <v>0</v>
      </c>
    </row>
    <row r="36" spans="2:13" x14ac:dyDescent="0.2">
      <c r="B36" s="346"/>
      <c r="C36" s="346"/>
      <c r="D36" s="346"/>
      <c r="E36" s="346"/>
      <c r="F36" s="346"/>
      <c r="G36" s="349"/>
      <c r="H36" s="346"/>
      <c r="I36" s="353"/>
      <c r="L36" s="342" t="s">
        <v>689</v>
      </c>
      <c r="M36" s="6">
        <v>2926</v>
      </c>
    </row>
    <row r="37" spans="2:13" x14ac:dyDescent="0.2">
      <c r="B37" s="344"/>
      <c r="C37" s="344"/>
      <c r="D37" s="344"/>
      <c r="E37" s="344"/>
      <c r="F37" s="344"/>
      <c r="G37" s="348"/>
      <c r="H37" s="344"/>
      <c r="I37" s="354"/>
      <c r="L37" s="342" t="s">
        <v>701</v>
      </c>
      <c r="M37" s="6">
        <v>0</v>
      </c>
    </row>
    <row r="38" spans="2:13" x14ac:dyDescent="0.2">
      <c r="B38" s="346"/>
      <c r="C38" s="346"/>
      <c r="D38" s="346"/>
      <c r="E38" s="346"/>
      <c r="F38" s="346"/>
      <c r="G38" s="349"/>
      <c r="H38" s="346"/>
      <c r="I38" s="353"/>
      <c r="L38" s="342" t="s">
        <v>707</v>
      </c>
      <c r="M38" s="6">
        <v>0</v>
      </c>
    </row>
    <row r="39" spans="2:13" x14ac:dyDescent="0.2">
      <c r="B39" s="344"/>
      <c r="C39" s="344"/>
      <c r="D39" s="344"/>
      <c r="E39" s="344"/>
      <c r="F39" s="344"/>
      <c r="G39" s="348"/>
      <c r="H39" s="344"/>
      <c r="I39" s="354"/>
      <c r="L39" s="342" t="s">
        <v>739</v>
      </c>
      <c r="M39" s="6">
        <v>0</v>
      </c>
    </row>
    <row r="40" spans="2:13" x14ac:dyDescent="0.2">
      <c r="B40" s="346"/>
      <c r="C40" s="346"/>
      <c r="D40" s="346"/>
      <c r="E40" s="346"/>
      <c r="F40" s="346"/>
      <c r="G40" s="349"/>
      <c r="H40" s="346"/>
      <c r="I40" s="353"/>
      <c r="L40" s="342" t="s">
        <v>775</v>
      </c>
      <c r="M40" s="6">
        <v>96288</v>
      </c>
    </row>
    <row r="41" spans="2:13" x14ac:dyDescent="0.2">
      <c r="B41" s="344"/>
      <c r="C41" s="344"/>
      <c r="D41" s="344"/>
      <c r="E41" s="344"/>
      <c r="F41" s="344"/>
      <c r="G41" s="348"/>
      <c r="H41" s="344"/>
      <c r="I41" s="354"/>
      <c r="L41" s="5" t="s">
        <v>22</v>
      </c>
      <c r="M41" s="6">
        <v>5000</v>
      </c>
    </row>
    <row r="42" spans="2:13" x14ac:dyDescent="0.2">
      <c r="B42" s="346"/>
      <c r="C42" s="346"/>
      <c r="D42" s="346"/>
      <c r="E42" s="346"/>
      <c r="F42" s="346"/>
      <c r="G42" s="349"/>
      <c r="H42" s="346"/>
      <c r="I42" s="353"/>
      <c r="L42" s="341" t="s">
        <v>2220</v>
      </c>
      <c r="M42" s="6">
        <v>5000</v>
      </c>
    </row>
    <row r="43" spans="2:13" x14ac:dyDescent="0.2">
      <c r="L43" s="342" t="s">
        <v>465</v>
      </c>
      <c r="M43" s="6">
        <v>0</v>
      </c>
    </row>
    <row r="44" spans="2:13" x14ac:dyDescent="0.2">
      <c r="L44" s="342" t="s">
        <v>542</v>
      </c>
      <c r="M44" s="6">
        <v>2000</v>
      </c>
    </row>
    <row r="45" spans="2:13" x14ac:dyDescent="0.2">
      <c r="L45" s="342" t="s">
        <v>544</v>
      </c>
      <c r="M45" s="6">
        <v>3000</v>
      </c>
    </row>
    <row r="46" spans="2:13" x14ac:dyDescent="0.2">
      <c r="L46" s="342" t="s">
        <v>775</v>
      </c>
      <c r="M46" s="6">
        <v>0</v>
      </c>
    </row>
    <row r="47" spans="2:13" x14ac:dyDescent="0.2">
      <c r="L47" s="5" t="s">
        <v>30</v>
      </c>
      <c r="M47" s="6">
        <v>104214</v>
      </c>
    </row>
  </sheetData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4"/>
  <sheetViews>
    <sheetView workbookViewId="0">
      <selection activeCell="B26" activeCellId="2" sqref="B4 B15 B26 B37 B48 B58 B64 B75 B88 B93 B103 B106 B113 B124 B135 B140 B146 B155 B159"/>
      <pivotSelection pane="bottomRight" showHeader="1" axis="axisRow" activeRow="25" activeCol="1" previousRow="25" previousCol="1" click="1" r:id="rId1">
        <pivotArea dataOnly="0" labelOnly="1" fieldPosition="0">
          <references count="1">
            <reference field="101" count="0"/>
          </references>
        </pivotArea>
      </pivotSelection>
    </sheetView>
  </sheetViews>
  <sheetFormatPr baseColWidth="10" defaultRowHeight="12.75" x14ac:dyDescent="0.2"/>
  <cols>
    <col min="2" max="2" width="120.5703125" bestFit="1" customWidth="1"/>
    <col min="3" max="3" width="43.42578125" bestFit="1" customWidth="1"/>
    <col min="4" max="4" width="25.28515625" bestFit="1" customWidth="1"/>
    <col min="5" max="5" width="25.42578125" bestFit="1" customWidth="1"/>
  </cols>
  <sheetData>
    <row r="1" spans="2:5" x14ac:dyDescent="0.2">
      <c r="B1" s="9" t="s">
        <v>0</v>
      </c>
      <c r="C1" t="s">
        <v>2219</v>
      </c>
    </row>
    <row r="3" spans="2:5" x14ac:dyDescent="0.2">
      <c r="B3" s="9" t="s">
        <v>4</v>
      </c>
      <c r="C3" t="s">
        <v>2215</v>
      </c>
      <c r="D3" t="s">
        <v>2216</v>
      </c>
      <c r="E3" t="s">
        <v>2217</v>
      </c>
    </row>
    <row r="4" spans="2:5" x14ac:dyDescent="0.2">
      <c r="B4" s="5" t="s">
        <v>1522</v>
      </c>
      <c r="C4" s="388">
        <v>609068.44000000018</v>
      </c>
      <c r="D4" s="388">
        <v>559206.4800000001</v>
      </c>
      <c r="E4" s="389">
        <v>0.91813406059916669</v>
      </c>
    </row>
    <row r="5" spans="2:5" x14ac:dyDescent="0.2">
      <c r="B5" s="341" t="s">
        <v>72</v>
      </c>
      <c r="C5" s="388">
        <v>18707.14</v>
      </c>
      <c r="D5" s="388">
        <v>18707.14</v>
      </c>
      <c r="E5" s="389">
        <v>1</v>
      </c>
    </row>
    <row r="6" spans="2:5" x14ac:dyDescent="0.2">
      <c r="B6" s="341" t="s">
        <v>116</v>
      </c>
      <c r="C6" s="388">
        <v>425209.50000000012</v>
      </c>
      <c r="D6" s="388">
        <v>329118.94</v>
      </c>
      <c r="E6" s="389">
        <v>0.77401596154366237</v>
      </c>
    </row>
    <row r="7" spans="2:5" x14ac:dyDescent="0.2">
      <c r="B7" s="341" t="s">
        <v>121</v>
      </c>
      <c r="C7" s="388">
        <v>146783.80000000002</v>
      </c>
      <c r="D7" s="388">
        <v>194386.23</v>
      </c>
      <c r="E7" s="389">
        <v>1.3243030225406345</v>
      </c>
    </row>
    <row r="8" spans="2:5" x14ac:dyDescent="0.2">
      <c r="B8" s="341" t="s">
        <v>227</v>
      </c>
      <c r="C8" s="388">
        <v>0</v>
      </c>
      <c r="D8" s="388">
        <v>0</v>
      </c>
      <c r="E8" s="389">
        <v>0</v>
      </c>
    </row>
    <row r="9" spans="2:5" x14ac:dyDescent="0.2">
      <c r="B9" s="341" t="s">
        <v>231</v>
      </c>
      <c r="C9" s="388">
        <v>0</v>
      </c>
      <c r="D9" s="388">
        <v>0</v>
      </c>
      <c r="E9" s="389">
        <v>0</v>
      </c>
    </row>
    <row r="10" spans="2:5" x14ac:dyDescent="0.2">
      <c r="B10" s="341" t="s">
        <v>273</v>
      </c>
      <c r="C10" s="388">
        <v>1683.64</v>
      </c>
      <c r="D10" s="388">
        <v>1683.64</v>
      </c>
      <c r="E10" s="389">
        <v>1</v>
      </c>
    </row>
    <row r="11" spans="2:5" x14ac:dyDescent="0.2">
      <c r="B11" s="341" t="s">
        <v>277</v>
      </c>
      <c r="C11" s="388">
        <v>16684.360000000015</v>
      </c>
      <c r="D11" s="388">
        <v>15310.53</v>
      </c>
      <c r="E11" s="389">
        <v>0.91765761467625884</v>
      </c>
    </row>
    <row r="12" spans="2:5" x14ac:dyDescent="0.2">
      <c r="B12" s="341" t="s">
        <v>289</v>
      </c>
      <c r="C12" s="388">
        <v>0</v>
      </c>
      <c r="D12" s="388">
        <v>0</v>
      </c>
      <c r="E12" s="389">
        <v>0</v>
      </c>
    </row>
    <row r="13" spans="2:5" x14ac:dyDescent="0.2">
      <c r="B13" s="341" t="s">
        <v>301</v>
      </c>
      <c r="C13" s="388">
        <v>0</v>
      </c>
      <c r="D13" s="388">
        <v>0</v>
      </c>
      <c r="E13" s="389">
        <v>0</v>
      </c>
    </row>
    <row r="14" spans="2:5" x14ac:dyDescent="0.2">
      <c r="B14" s="341" t="s">
        <v>303</v>
      </c>
      <c r="C14" s="388">
        <v>0</v>
      </c>
      <c r="D14" s="388">
        <v>0</v>
      </c>
      <c r="E14" s="389">
        <v>0</v>
      </c>
    </row>
    <row r="15" spans="2:5" x14ac:dyDescent="0.2">
      <c r="B15" s="5" t="s">
        <v>1531</v>
      </c>
      <c r="C15" s="388">
        <v>410792.34000000008</v>
      </c>
      <c r="D15" s="388">
        <v>371317.66000000003</v>
      </c>
      <c r="E15" s="389">
        <v>0.90390599785770098</v>
      </c>
    </row>
    <row r="16" spans="2:5" x14ac:dyDescent="0.2">
      <c r="B16" s="341" t="s">
        <v>72</v>
      </c>
      <c r="C16" s="388">
        <v>18707.140000000007</v>
      </c>
      <c r="D16" s="388">
        <v>9353.57</v>
      </c>
      <c r="E16" s="389">
        <v>0.49999999999999978</v>
      </c>
    </row>
    <row r="17" spans="2:5" x14ac:dyDescent="0.2">
      <c r="B17" s="341" t="s">
        <v>116</v>
      </c>
      <c r="C17" s="388">
        <v>268954.08</v>
      </c>
      <c r="D17" s="388">
        <v>241244</v>
      </c>
      <c r="E17" s="389">
        <v>0.89697096247805563</v>
      </c>
    </row>
    <row r="18" spans="2:5" x14ac:dyDescent="0.2">
      <c r="B18" s="341" t="s">
        <v>121</v>
      </c>
      <c r="C18" s="388">
        <v>111263.52000000002</v>
      </c>
      <c r="D18" s="388">
        <v>110344.35</v>
      </c>
      <c r="E18" s="389">
        <v>0.99173880172045592</v>
      </c>
    </row>
    <row r="19" spans="2:5" x14ac:dyDescent="0.2">
      <c r="B19" s="341" t="s">
        <v>227</v>
      </c>
      <c r="C19" s="388">
        <v>0</v>
      </c>
      <c r="D19" s="388">
        <v>0</v>
      </c>
      <c r="E19" s="389">
        <v>0</v>
      </c>
    </row>
    <row r="20" spans="2:5" x14ac:dyDescent="0.2">
      <c r="B20" s="341" t="s">
        <v>231</v>
      </c>
      <c r="C20" s="388">
        <v>0</v>
      </c>
      <c r="D20" s="388">
        <v>0</v>
      </c>
      <c r="E20" s="389">
        <v>0</v>
      </c>
    </row>
    <row r="21" spans="2:5" x14ac:dyDescent="0.2">
      <c r="B21" s="341" t="s">
        <v>273</v>
      </c>
      <c r="C21" s="388">
        <v>1683.64</v>
      </c>
      <c r="D21" s="388">
        <v>841.82</v>
      </c>
      <c r="E21" s="389">
        <v>0.5</v>
      </c>
    </row>
    <row r="22" spans="2:5" x14ac:dyDescent="0.2">
      <c r="B22" s="341" t="s">
        <v>277</v>
      </c>
      <c r="C22" s="388">
        <v>10183.960000000006</v>
      </c>
      <c r="D22" s="388">
        <v>9533.92</v>
      </c>
      <c r="E22" s="389">
        <v>0.93617021276595691</v>
      </c>
    </row>
    <row r="23" spans="2:5" x14ac:dyDescent="0.2">
      <c r="B23" s="341" t="s">
        <v>289</v>
      </c>
      <c r="C23" s="388">
        <v>0</v>
      </c>
      <c r="D23" s="388">
        <v>0</v>
      </c>
      <c r="E23" s="389">
        <v>0</v>
      </c>
    </row>
    <row r="24" spans="2:5" x14ac:dyDescent="0.2">
      <c r="B24" s="341" t="s">
        <v>301</v>
      </c>
      <c r="C24" s="388">
        <v>0</v>
      </c>
      <c r="D24" s="388">
        <v>0</v>
      </c>
      <c r="E24" s="389">
        <v>0</v>
      </c>
    </row>
    <row r="25" spans="2:5" x14ac:dyDescent="0.2">
      <c r="B25" s="341" t="s">
        <v>303</v>
      </c>
      <c r="C25" s="388">
        <v>0</v>
      </c>
      <c r="D25" s="388">
        <v>0</v>
      </c>
      <c r="E25" s="389">
        <v>0</v>
      </c>
    </row>
    <row r="26" spans="2:5" x14ac:dyDescent="0.2">
      <c r="B26" s="5" t="s">
        <v>13</v>
      </c>
      <c r="C26" s="388">
        <v>150998.35</v>
      </c>
      <c r="D26" s="388">
        <v>150495.39000000001</v>
      </c>
      <c r="E26" s="389">
        <v>0.99666910267562536</v>
      </c>
    </row>
    <row r="27" spans="2:5" x14ac:dyDescent="0.2">
      <c r="B27" s="341" t="s">
        <v>72</v>
      </c>
      <c r="C27" s="388">
        <v>13909.35</v>
      </c>
      <c r="D27" s="388">
        <v>13807.14</v>
      </c>
      <c r="E27" s="389">
        <v>0.99265170550744641</v>
      </c>
    </row>
    <row r="28" spans="2:5" x14ac:dyDescent="0.2">
      <c r="B28" s="341" t="s">
        <v>116</v>
      </c>
      <c r="C28" s="388">
        <v>98170.280000000013</v>
      </c>
      <c r="D28" s="388">
        <v>97963.81</v>
      </c>
      <c r="E28" s="389">
        <v>0.99789681765194094</v>
      </c>
    </row>
    <row r="29" spans="2:5" x14ac:dyDescent="0.2">
      <c r="B29" s="341" t="s">
        <v>121</v>
      </c>
      <c r="C29" s="388">
        <v>34200</v>
      </c>
      <c r="D29" s="388">
        <v>34014.92</v>
      </c>
      <c r="E29" s="389">
        <v>0.99458830409356724</v>
      </c>
    </row>
    <row r="30" spans="2:5" x14ac:dyDescent="0.2">
      <c r="B30" s="341" t="s">
        <v>227</v>
      </c>
      <c r="C30" s="388">
        <v>0</v>
      </c>
      <c r="D30" s="388">
        <v>0</v>
      </c>
      <c r="E30" s="389">
        <v>0</v>
      </c>
    </row>
    <row r="31" spans="2:5" x14ac:dyDescent="0.2">
      <c r="B31" s="341" t="s">
        <v>231</v>
      </c>
      <c r="C31" s="388">
        <v>0</v>
      </c>
      <c r="D31" s="388">
        <v>0</v>
      </c>
      <c r="E31" s="389">
        <v>0</v>
      </c>
    </row>
    <row r="32" spans="2:5" x14ac:dyDescent="0.2">
      <c r="B32" s="341" t="s">
        <v>273</v>
      </c>
      <c r="C32" s="388">
        <v>1251.8399999999999</v>
      </c>
      <c r="D32" s="388">
        <v>1242.6400000000001</v>
      </c>
      <c r="E32" s="389">
        <v>0.99265081799591015</v>
      </c>
    </row>
    <row r="33" spans="2:5" x14ac:dyDescent="0.2">
      <c r="B33" s="341" t="s">
        <v>277</v>
      </c>
      <c r="C33" s="388">
        <v>3466.8799999999992</v>
      </c>
      <c r="D33" s="388">
        <v>3466.88</v>
      </c>
      <c r="E33" s="389">
        <v>1.0000000000000002</v>
      </c>
    </row>
    <row r="34" spans="2:5" x14ac:dyDescent="0.2">
      <c r="B34" s="341" t="s">
        <v>289</v>
      </c>
      <c r="C34" s="388">
        <v>0</v>
      </c>
      <c r="D34" s="388">
        <v>0</v>
      </c>
      <c r="E34" s="389">
        <v>0</v>
      </c>
    </row>
    <row r="35" spans="2:5" x14ac:dyDescent="0.2">
      <c r="B35" s="341" t="s">
        <v>301</v>
      </c>
      <c r="C35" s="388">
        <v>0</v>
      </c>
      <c r="D35" s="388">
        <v>0</v>
      </c>
      <c r="E35" s="389">
        <v>0</v>
      </c>
    </row>
    <row r="36" spans="2:5" x14ac:dyDescent="0.2">
      <c r="B36" s="341" t="s">
        <v>303</v>
      </c>
      <c r="C36" s="388">
        <v>0</v>
      </c>
      <c r="D36" s="388">
        <v>0</v>
      </c>
      <c r="E36" s="389">
        <v>0</v>
      </c>
    </row>
    <row r="37" spans="2:5" x14ac:dyDescent="0.2">
      <c r="B37" s="5" t="s">
        <v>14</v>
      </c>
      <c r="C37" s="388">
        <v>26465.739999999998</v>
      </c>
      <c r="D37" s="388">
        <v>22484.87</v>
      </c>
      <c r="E37" s="389">
        <v>0.84958402825690882</v>
      </c>
    </row>
    <row r="38" spans="2:5" x14ac:dyDescent="0.2">
      <c r="B38" s="341" t="s">
        <v>72</v>
      </c>
      <c r="C38" s="388">
        <v>15600</v>
      </c>
      <c r="D38" s="388">
        <v>15600</v>
      </c>
      <c r="E38" s="389">
        <v>1</v>
      </c>
    </row>
    <row r="39" spans="2:5" x14ac:dyDescent="0.2">
      <c r="B39" s="341" t="s">
        <v>116</v>
      </c>
      <c r="C39" s="388">
        <v>5264.19</v>
      </c>
      <c r="D39" s="388">
        <v>5264.19</v>
      </c>
      <c r="E39" s="389">
        <v>1</v>
      </c>
    </row>
    <row r="40" spans="2:5" x14ac:dyDescent="0.2">
      <c r="B40" s="341" t="s">
        <v>121</v>
      </c>
      <c r="C40" s="388">
        <v>3764.19</v>
      </c>
      <c r="D40" s="388">
        <v>0</v>
      </c>
      <c r="E40" s="389">
        <v>0</v>
      </c>
    </row>
    <row r="41" spans="2:5" x14ac:dyDescent="0.2">
      <c r="B41" s="341" t="s">
        <v>227</v>
      </c>
      <c r="C41" s="388">
        <v>0</v>
      </c>
      <c r="D41" s="388">
        <v>0</v>
      </c>
      <c r="E41" s="389">
        <v>0</v>
      </c>
    </row>
    <row r="42" spans="2:5" x14ac:dyDescent="0.2">
      <c r="B42" s="341" t="s">
        <v>231</v>
      </c>
      <c r="C42" s="388">
        <v>0</v>
      </c>
      <c r="D42" s="388">
        <v>0</v>
      </c>
      <c r="E42" s="389">
        <v>0</v>
      </c>
    </row>
    <row r="43" spans="2:5" x14ac:dyDescent="0.2">
      <c r="B43" s="341" t="s">
        <v>273</v>
      </c>
      <c r="C43" s="388">
        <v>1404</v>
      </c>
      <c r="D43" s="388">
        <v>1404</v>
      </c>
      <c r="E43" s="389">
        <v>1</v>
      </c>
    </row>
    <row r="44" spans="2:5" x14ac:dyDescent="0.2">
      <c r="B44" s="341" t="s">
        <v>277</v>
      </c>
      <c r="C44" s="388">
        <v>433.36</v>
      </c>
      <c r="D44" s="388">
        <v>216.68</v>
      </c>
      <c r="E44" s="389">
        <v>0.5</v>
      </c>
    </row>
    <row r="45" spans="2:5" x14ac:dyDescent="0.2">
      <c r="B45" s="341" t="s">
        <v>289</v>
      </c>
      <c r="C45" s="388">
        <v>0</v>
      </c>
      <c r="D45" s="388">
        <v>0</v>
      </c>
      <c r="E45" s="389">
        <v>0</v>
      </c>
    </row>
    <row r="46" spans="2:5" x14ac:dyDescent="0.2">
      <c r="B46" s="341" t="s">
        <v>301</v>
      </c>
      <c r="C46" s="388">
        <v>0</v>
      </c>
      <c r="D46" s="388">
        <v>0</v>
      </c>
      <c r="E46" s="389">
        <v>0</v>
      </c>
    </row>
    <row r="47" spans="2:5" x14ac:dyDescent="0.2">
      <c r="B47" s="341" t="s">
        <v>303</v>
      </c>
      <c r="C47" s="388">
        <v>0</v>
      </c>
      <c r="D47" s="388">
        <v>0</v>
      </c>
      <c r="E47" s="389">
        <v>0</v>
      </c>
    </row>
    <row r="48" spans="2:5" x14ac:dyDescent="0.2">
      <c r="B48" s="5" t="s">
        <v>15</v>
      </c>
      <c r="C48" s="388">
        <v>55099.03</v>
      </c>
      <c r="D48" s="388">
        <v>51073.93</v>
      </c>
      <c r="E48" s="389">
        <v>0.92694789726788296</v>
      </c>
    </row>
    <row r="49" spans="2:5" x14ac:dyDescent="0.2">
      <c r="B49" s="341" t="s">
        <v>72</v>
      </c>
      <c r="C49" s="388">
        <v>20785.71</v>
      </c>
      <c r="D49" s="388">
        <v>17321.43</v>
      </c>
      <c r="E49" s="389">
        <v>0.83333357388321116</v>
      </c>
    </row>
    <row r="50" spans="2:5" x14ac:dyDescent="0.2">
      <c r="B50" s="341" t="s">
        <v>116</v>
      </c>
      <c r="C50" s="388">
        <v>31792.57</v>
      </c>
      <c r="D50" s="388">
        <v>31543.53</v>
      </c>
      <c r="E50" s="389">
        <v>0.99216672323124555</v>
      </c>
    </row>
    <row r="51" spans="2:5" x14ac:dyDescent="0.2">
      <c r="B51" s="341" t="s">
        <v>121</v>
      </c>
      <c r="C51" s="388">
        <v>0</v>
      </c>
      <c r="D51" s="388">
        <v>0</v>
      </c>
      <c r="E51" s="389">
        <v>0</v>
      </c>
    </row>
    <row r="52" spans="2:5" x14ac:dyDescent="0.2">
      <c r="B52" s="341" t="s">
        <v>227</v>
      </c>
      <c r="C52" s="388">
        <v>0</v>
      </c>
      <c r="D52" s="388">
        <v>0</v>
      </c>
      <c r="E52" s="389">
        <v>0</v>
      </c>
    </row>
    <row r="53" spans="2:5" x14ac:dyDescent="0.2">
      <c r="B53" s="341" t="s">
        <v>231</v>
      </c>
      <c r="C53" s="388">
        <v>0</v>
      </c>
      <c r="D53" s="388">
        <v>0</v>
      </c>
      <c r="E53" s="389">
        <v>0</v>
      </c>
    </row>
    <row r="54" spans="2:5" x14ac:dyDescent="0.2">
      <c r="B54" s="341" t="s">
        <v>273</v>
      </c>
      <c r="C54" s="388">
        <v>1870.71</v>
      </c>
      <c r="D54" s="388">
        <v>1558.93</v>
      </c>
      <c r="E54" s="389">
        <v>0.83333600611532521</v>
      </c>
    </row>
    <row r="55" spans="2:5" x14ac:dyDescent="0.2">
      <c r="B55" s="341" t="s">
        <v>277</v>
      </c>
      <c r="C55" s="388">
        <v>650.04</v>
      </c>
      <c r="D55" s="388">
        <v>650.04</v>
      </c>
      <c r="E55" s="389">
        <v>1</v>
      </c>
    </row>
    <row r="56" spans="2:5" x14ac:dyDescent="0.2">
      <c r="B56" s="341" t="s">
        <v>289</v>
      </c>
      <c r="C56" s="388">
        <v>0</v>
      </c>
      <c r="D56" s="388">
        <v>0</v>
      </c>
      <c r="E56" s="389">
        <v>0</v>
      </c>
    </row>
    <row r="57" spans="2:5" x14ac:dyDescent="0.2">
      <c r="B57" s="341" t="s">
        <v>301</v>
      </c>
      <c r="C57" s="388">
        <v>0</v>
      </c>
      <c r="D57" s="388">
        <v>0</v>
      </c>
      <c r="E57" s="389">
        <v>0</v>
      </c>
    </row>
    <row r="58" spans="2:5" x14ac:dyDescent="0.2">
      <c r="B58" s="5" t="s">
        <v>16</v>
      </c>
      <c r="C58" s="388">
        <v>96444.62999999999</v>
      </c>
      <c r="D58" s="388">
        <v>79925.98</v>
      </c>
      <c r="E58" s="389">
        <v>0.82872400464390816</v>
      </c>
    </row>
    <row r="59" spans="2:5" x14ac:dyDescent="0.2">
      <c r="B59" s="341" t="s">
        <v>116</v>
      </c>
      <c r="C59" s="388">
        <v>53377.71</v>
      </c>
      <c r="D59" s="388">
        <v>49481.08</v>
      </c>
      <c r="E59" s="389">
        <v>0.92699892895367753</v>
      </c>
    </row>
    <row r="60" spans="2:5" x14ac:dyDescent="0.2">
      <c r="B60" s="341" t="s">
        <v>121</v>
      </c>
      <c r="C60" s="388">
        <v>38950</v>
      </c>
      <c r="D60" s="388">
        <v>27194.7</v>
      </c>
      <c r="E60" s="389">
        <v>0.69819512195121958</v>
      </c>
    </row>
    <row r="61" spans="2:5" x14ac:dyDescent="0.2">
      <c r="B61" s="341" t="s">
        <v>231</v>
      </c>
      <c r="C61" s="388">
        <v>0</v>
      </c>
      <c r="D61" s="388">
        <v>0</v>
      </c>
      <c r="E61" s="389">
        <v>0</v>
      </c>
    </row>
    <row r="62" spans="2:5" x14ac:dyDescent="0.2">
      <c r="B62" s="341" t="s">
        <v>277</v>
      </c>
      <c r="C62" s="388">
        <v>4116.9199999999992</v>
      </c>
      <c r="D62" s="388">
        <v>3250.2</v>
      </c>
      <c r="E62" s="389">
        <v>0.78947368421052644</v>
      </c>
    </row>
    <row r="63" spans="2:5" x14ac:dyDescent="0.2">
      <c r="B63" s="341" t="s">
        <v>303</v>
      </c>
      <c r="C63" s="388">
        <v>0</v>
      </c>
      <c r="D63" s="388">
        <v>0</v>
      </c>
      <c r="E63" s="389">
        <v>0</v>
      </c>
    </row>
    <row r="64" spans="2:5" x14ac:dyDescent="0.2">
      <c r="B64" s="5" t="s">
        <v>17</v>
      </c>
      <c r="C64" s="388">
        <v>190195.84000000003</v>
      </c>
      <c r="D64" s="388">
        <v>153924.19</v>
      </c>
      <c r="E64" s="389">
        <v>0.80929314752625492</v>
      </c>
    </row>
    <row r="65" spans="2:5" x14ac:dyDescent="0.2">
      <c r="B65" s="341" t="s">
        <v>72</v>
      </c>
      <c r="C65" s="388">
        <v>15189.71</v>
      </c>
      <c r="D65" s="388">
        <v>15087.5</v>
      </c>
      <c r="E65" s="389">
        <v>0.993271102608279</v>
      </c>
    </row>
    <row r="66" spans="2:5" x14ac:dyDescent="0.2">
      <c r="B66" s="341" t="s">
        <v>116</v>
      </c>
      <c r="C66" s="388">
        <v>87934.470000000016</v>
      </c>
      <c r="D66" s="388">
        <v>74369</v>
      </c>
      <c r="E66" s="389">
        <v>0.84573205479034541</v>
      </c>
    </row>
    <row r="67" spans="2:5" x14ac:dyDescent="0.2">
      <c r="B67" s="341" t="s">
        <v>121</v>
      </c>
      <c r="C67" s="388">
        <v>80720.95</v>
      </c>
      <c r="D67" s="388">
        <v>58673.87</v>
      </c>
      <c r="E67" s="389">
        <v>0.72687288739788125</v>
      </c>
    </row>
    <row r="68" spans="2:5" x14ac:dyDescent="0.2">
      <c r="B68" s="341" t="s">
        <v>227</v>
      </c>
      <c r="C68" s="388">
        <v>0</v>
      </c>
      <c r="D68" s="388">
        <v>0</v>
      </c>
      <c r="E68" s="389">
        <v>0</v>
      </c>
    </row>
    <row r="69" spans="2:5" x14ac:dyDescent="0.2">
      <c r="B69" s="341" t="s">
        <v>231</v>
      </c>
      <c r="C69" s="388">
        <v>0</v>
      </c>
      <c r="D69" s="388">
        <v>0</v>
      </c>
      <c r="E69" s="389">
        <v>0</v>
      </c>
    </row>
    <row r="70" spans="2:5" x14ac:dyDescent="0.2">
      <c r="B70" s="341" t="s">
        <v>273</v>
      </c>
      <c r="C70" s="388">
        <v>1367.07</v>
      </c>
      <c r="D70" s="388">
        <v>1357.88</v>
      </c>
      <c r="E70" s="389">
        <v>0.99327759368576607</v>
      </c>
    </row>
    <row r="71" spans="2:5" x14ac:dyDescent="0.2">
      <c r="B71" s="341" t="s">
        <v>277</v>
      </c>
      <c r="C71" s="388">
        <v>4983.6400000000003</v>
      </c>
      <c r="D71" s="388">
        <v>4435.9399999999996</v>
      </c>
      <c r="E71" s="389">
        <v>0.890100408536732</v>
      </c>
    </row>
    <row r="72" spans="2:5" x14ac:dyDescent="0.2">
      <c r="B72" s="341" t="s">
        <v>289</v>
      </c>
      <c r="C72" s="388">
        <v>0</v>
      </c>
      <c r="D72" s="388">
        <v>0</v>
      </c>
      <c r="E72" s="389">
        <v>0</v>
      </c>
    </row>
    <row r="73" spans="2:5" x14ac:dyDescent="0.2">
      <c r="B73" s="341" t="s">
        <v>301</v>
      </c>
      <c r="C73" s="388">
        <v>0</v>
      </c>
      <c r="D73" s="388">
        <v>0</v>
      </c>
      <c r="E73" s="389">
        <v>0</v>
      </c>
    </row>
    <row r="74" spans="2:5" x14ac:dyDescent="0.2">
      <c r="B74" s="341" t="s">
        <v>303</v>
      </c>
      <c r="C74" s="388">
        <v>0</v>
      </c>
      <c r="D74" s="388">
        <v>0</v>
      </c>
      <c r="E74" s="389">
        <v>0</v>
      </c>
    </row>
    <row r="75" spans="2:5" x14ac:dyDescent="0.2">
      <c r="B75" s="5" t="s">
        <v>18</v>
      </c>
      <c r="C75" s="388">
        <v>323332.43000000005</v>
      </c>
      <c r="D75" s="388">
        <v>320279.33000000007</v>
      </c>
      <c r="E75" s="389">
        <v>0.99055739629952999</v>
      </c>
    </row>
    <row r="76" spans="2:5" x14ac:dyDescent="0.2">
      <c r="B76" s="341" t="s">
        <v>72</v>
      </c>
      <c r="C76" s="388">
        <v>15189.709999999994</v>
      </c>
      <c r="D76" s="388">
        <v>15087.5</v>
      </c>
      <c r="E76" s="389">
        <v>0.99327110260827933</v>
      </c>
    </row>
    <row r="77" spans="2:5" x14ac:dyDescent="0.2">
      <c r="B77" s="341" t="s">
        <v>116</v>
      </c>
      <c r="C77" s="388">
        <v>250246.65000000005</v>
      </c>
      <c r="D77" s="388">
        <v>253371.91</v>
      </c>
      <c r="E77" s="389">
        <v>1.0124887186301992</v>
      </c>
    </row>
    <row r="78" spans="2:5" x14ac:dyDescent="0.2">
      <c r="B78" s="341" t="s">
        <v>121</v>
      </c>
      <c r="C78" s="388">
        <v>47220.950000000004</v>
      </c>
      <c r="D78" s="388">
        <v>41236.949999999997</v>
      </c>
      <c r="E78" s="389">
        <v>0.87327658592213819</v>
      </c>
    </row>
    <row r="79" spans="2:5" x14ac:dyDescent="0.2">
      <c r="B79" s="341" t="s">
        <v>227</v>
      </c>
      <c r="C79" s="388">
        <v>0</v>
      </c>
      <c r="D79" s="388">
        <v>0</v>
      </c>
      <c r="E79" s="389">
        <v>0</v>
      </c>
    </row>
    <row r="80" spans="2:5" x14ac:dyDescent="0.2">
      <c r="B80" s="341" t="s">
        <v>231</v>
      </c>
      <c r="C80" s="388">
        <v>0</v>
      </c>
      <c r="D80" s="388">
        <v>0</v>
      </c>
      <c r="E80" s="389">
        <v>0</v>
      </c>
    </row>
    <row r="81" spans="2:5" x14ac:dyDescent="0.2">
      <c r="B81" s="341" t="s">
        <v>239</v>
      </c>
      <c r="C81" s="388">
        <v>0</v>
      </c>
      <c r="D81" s="388">
        <v>0</v>
      </c>
      <c r="E81" s="389">
        <v>0</v>
      </c>
    </row>
    <row r="82" spans="2:5" x14ac:dyDescent="0.2">
      <c r="B82" s="341" t="s">
        <v>271</v>
      </c>
      <c r="C82" s="388">
        <v>0</v>
      </c>
      <c r="D82" s="388">
        <v>0</v>
      </c>
      <c r="E82" s="389">
        <v>0</v>
      </c>
    </row>
    <row r="83" spans="2:5" x14ac:dyDescent="0.2">
      <c r="B83" s="341" t="s">
        <v>273</v>
      </c>
      <c r="C83" s="388">
        <v>1357.88</v>
      </c>
      <c r="D83" s="388">
        <v>1357.88</v>
      </c>
      <c r="E83" s="389">
        <v>1</v>
      </c>
    </row>
    <row r="84" spans="2:5" x14ac:dyDescent="0.2">
      <c r="B84" s="341" t="s">
        <v>277</v>
      </c>
      <c r="C84" s="388">
        <v>9317.2400000000052</v>
      </c>
      <c r="D84" s="388">
        <v>9225.09</v>
      </c>
      <c r="E84" s="389">
        <v>0.99010973206657715</v>
      </c>
    </row>
    <row r="85" spans="2:5" x14ac:dyDescent="0.2">
      <c r="B85" s="341" t="s">
        <v>289</v>
      </c>
      <c r="C85" s="388">
        <v>0</v>
      </c>
      <c r="D85" s="388">
        <v>0</v>
      </c>
      <c r="E85" s="389">
        <v>0</v>
      </c>
    </row>
    <row r="86" spans="2:5" x14ac:dyDescent="0.2">
      <c r="B86" s="341" t="s">
        <v>301</v>
      </c>
      <c r="C86" s="388">
        <v>0</v>
      </c>
      <c r="D86" s="388">
        <v>0</v>
      </c>
      <c r="E86" s="389">
        <v>0</v>
      </c>
    </row>
    <row r="87" spans="2:5" x14ac:dyDescent="0.2">
      <c r="B87" s="341" t="s">
        <v>303</v>
      </c>
      <c r="C87" s="388">
        <v>0</v>
      </c>
      <c r="D87" s="388">
        <v>0</v>
      </c>
      <c r="E87" s="389">
        <v>0</v>
      </c>
    </row>
    <row r="88" spans="2:5" x14ac:dyDescent="0.2">
      <c r="B88" s="5" t="s">
        <v>19</v>
      </c>
      <c r="C88" s="388">
        <v>72708.700000000012</v>
      </c>
      <c r="D88" s="388">
        <v>65323.520000000004</v>
      </c>
      <c r="E88" s="389">
        <v>0.89842783600862064</v>
      </c>
    </row>
    <row r="89" spans="2:5" x14ac:dyDescent="0.2">
      <c r="B89" s="341" t="s">
        <v>116</v>
      </c>
      <c r="C89" s="388">
        <v>54377.710000000006</v>
      </c>
      <c r="D89" s="388">
        <v>54250.47</v>
      </c>
      <c r="E89" s="389">
        <v>0.99766007064291595</v>
      </c>
    </row>
    <row r="90" spans="2:5" x14ac:dyDescent="0.2">
      <c r="B90" s="341" t="s">
        <v>121</v>
      </c>
      <c r="C90" s="388">
        <v>16164.189999999999</v>
      </c>
      <c r="D90" s="388">
        <v>8906.25</v>
      </c>
      <c r="E90" s="389">
        <v>0.55098647071087392</v>
      </c>
    </row>
    <row r="91" spans="2:5" x14ac:dyDescent="0.2">
      <c r="B91" s="341" t="s">
        <v>231</v>
      </c>
      <c r="C91" s="388">
        <v>0</v>
      </c>
      <c r="D91" s="388">
        <v>0</v>
      </c>
      <c r="E91" s="389">
        <v>0</v>
      </c>
    </row>
    <row r="92" spans="2:5" x14ac:dyDescent="0.2">
      <c r="B92" s="341" t="s">
        <v>277</v>
      </c>
      <c r="C92" s="388">
        <v>2166.8000000000002</v>
      </c>
      <c r="D92" s="388">
        <v>2166.8000000000002</v>
      </c>
      <c r="E92" s="389">
        <v>1</v>
      </c>
    </row>
    <row r="93" spans="2:5" x14ac:dyDescent="0.2">
      <c r="B93" s="5" t="s">
        <v>20</v>
      </c>
      <c r="C93" s="388">
        <v>72498.899999999994</v>
      </c>
      <c r="D93" s="388">
        <v>71943.28</v>
      </c>
      <c r="E93" s="389">
        <v>0.99233615958311094</v>
      </c>
    </row>
    <row r="94" spans="2:5" x14ac:dyDescent="0.2">
      <c r="B94" s="341" t="s">
        <v>72</v>
      </c>
      <c r="C94" s="388">
        <v>13909.35</v>
      </c>
      <c r="D94" s="388">
        <v>13807.14</v>
      </c>
      <c r="E94" s="389">
        <v>0.99265170550744641</v>
      </c>
    </row>
    <row r="95" spans="2:5" x14ac:dyDescent="0.2">
      <c r="B95" s="341" t="s">
        <v>116</v>
      </c>
      <c r="C95" s="388">
        <v>30556.76</v>
      </c>
      <c r="D95" s="388">
        <v>30402.5</v>
      </c>
      <c r="E95" s="389">
        <v>0.99495168990429617</v>
      </c>
    </row>
    <row r="96" spans="2:5" x14ac:dyDescent="0.2">
      <c r="B96" s="341" t="s">
        <v>121</v>
      </c>
      <c r="C96" s="388">
        <v>25264.19</v>
      </c>
      <c r="D96" s="388">
        <v>24974.240000000002</v>
      </c>
      <c r="E96" s="389">
        <v>0.9885232813717757</v>
      </c>
    </row>
    <row r="97" spans="2:5" x14ac:dyDescent="0.2">
      <c r="B97" s="341" t="s">
        <v>227</v>
      </c>
      <c r="C97" s="388">
        <v>0</v>
      </c>
      <c r="D97" s="388">
        <v>0</v>
      </c>
      <c r="E97" s="389">
        <v>0</v>
      </c>
    </row>
    <row r="98" spans="2:5" x14ac:dyDescent="0.2">
      <c r="B98" s="341" t="s">
        <v>231</v>
      </c>
      <c r="C98" s="388">
        <v>0</v>
      </c>
      <c r="D98" s="388">
        <v>0</v>
      </c>
      <c r="E98" s="389">
        <v>0</v>
      </c>
    </row>
    <row r="99" spans="2:5" x14ac:dyDescent="0.2">
      <c r="B99" s="341" t="s">
        <v>273</v>
      </c>
      <c r="C99" s="388">
        <v>1251.8399999999999</v>
      </c>
      <c r="D99" s="388">
        <v>1242.6400000000001</v>
      </c>
      <c r="E99" s="389">
        <v>0.99265081799591015</v>
      </c>
    </row>
    <row r="100" spans="2:5" x14ac:dyDescent="0.2">
      <c r="B100" s="341" t="s">
        <v>277</v>
      </c>
      <c r="C100" s="388">
        <v>1516.7600000000002</v>
      </c>
      <c r="D100" s="388">
        <v>1516.76</v>
      </c>
      <c r="E100" s="389">
        <v>0.99999999999999989</v>
      </c>
    </row>
    <row r="101" spans="2:5" x14ac:dyDescent="0.2">
      <c r="B101" s="341" t="s">
        <v>289</v>
      </c>
      <c r="C101" s="388">
        <v>0</v>
      </c>
      <c r="D101" s="388">
        <v>0</v>
      </c>
      <c r="E101" s="389">
        <v>0</v>
      </c>
    </row>
    <row r="102" spans="2:5" x14ac:dyDescent="0.2">
      <c r="B102" s="341" t="s">
        <v>303</v>
      </c>
      <c r="C102" s="388">
        <v>0</v>
      </c>
      <c r="D102" s="388">
        <v>0</v>
      </c>
      <c r="E102" s="389">
        <v>0</v>
      </c>
    </row>
    <row r="103" spans="2:5" x14ac:dyDescent="0.2">
      <c r="B103" s="5" t="s">
        <v>21</v>
      </c>
      <c r="C103" s="388">
        <v>0</v>
      </c>
      <c r="D103" s="388">
        <v>0</v>
      </c>
      <c r="E103" s="389">
        <v>0</v>
      </c>
    </row>
    <row r="104" spans="2:5" x14ac:dyDescent="0.2">
      <c r="B104" s="341" t="s">
        <v>116</v>
      </c>
      <c r="C104" s="388">
        <v>0</v>
      </c>
      <c r="D104" s="388">
        <v>0</v>
      </c>
      <c r="E104" s="389">
        <v>0</v>
      </c>
    </row>
    <row r="105" spans="2:5" x14ac:dyDescent="0.2">
      <c r="B105" s="341" t="s">
        <v>121</v>
      </c>
      <c r="C105" s="388">
        <v>0</v>
      </c>
      <c r="D105" s="388">
        <v>0</v>
      </c>
      <c r="E105" s="389">
        <v>0</v>
      </c>
    </row>
    <row r="106" spans="2:5" x14ac:dyDescent="0.2">
      <c r="B106" s="5" t="s">
        <v>22</v>
      </c>
      <c r="C106" s="388">
        <v>5416.68</v>
      </c>
      <c r="D106" s="388">
        <v>5334.71</v>
      </c>
      <c r="E106" s="389">
        <v>0.98486711417325734</v>
      </c>
    </row>
    <row r="107" spans="2:5" x14ac:dyDescent="0.2">
      <c r="B107" s="341" t="s">
        <v>116</v>
      </c>
      <c r="C107" s="388">
        <v>0</v>
      </c>
      <c r="D107" s="388">
        <v>0</v>
      </c>
      <c r="E107" s="389">
        <v>0</v>
      </c>
    </row>
    <row r="108" spans="2:5" x14ac:dyDescent="0.2">
      <c r="B108" s="341" t="s">
        <v>121</v>
      </c>
      <c r="C108" s="388">
        <v>5200</v>
      </c>
      <c r="D108" s="388">
        <v>5118.03</v>
      </c>
      <c r="E108" s="389">
        <v>0.98423653846153836</v>
      </c>
    </row>
    <row r="109" spans="2:5" x14ac:dyDescent="0.2">
      <c r="B109" s="341" t="s">
        <v>231</v>
      </c>
      <c r="C109" s="388">
        <v>0</v>
      </c>
      <c r="D109" s="388">
        <v>0</v>
      </c>
      <c r="E109" s="389">
        <v>0</v>
      </c>
    </row>
    <row r="110" spans="2:5" x14ac:dyDescent="0.2">
      <c r="B110" s="341" t="s">
        <v>277</v>
      </c>
      <c r="C110" s="388">
        <v>216.68</v>
      </c>
      <c r="D110" s="388">
        <v>216.68</v>
      </c>
      <c r="E110" s="389">
        <v>1</v>
      </c>
    </row>
    <row r="111" spans="2:5" x14ac:dyDescent="0.2">
      <c r="B111" s="341" t="s">
        <v>301</v>
      </c>
      <c r="C111" s="388">
        <v>0</v>
      </c>
      <c r="D111" s="388">
        <v>0</v>
      </c>
      <c r="E111" s="389">
        <v>0</v>
      </c>
    </row>
    <row r="112" spans="2:5" x14ac:dyDescent="0.2">
      <c r="B112" s="341" t="s">
        <v>303</v>
      </c>
      <c r="C112" s="388">
        <v>0</v>
      </c>
      <c r="D112" s="388">
        <v>0</v>
      </c>
      <c r="E112" s="389">
        <v>0</v>
      </c>
    </row>
    <row r="113" spans="2:5" x14ac:dyDescent="0.2">
      <c r="B113" s="5" t="s">
        <v>1571</v>
      </c>
      <c r="C113" s="388">
        <v>0</v>
      </c>
      <c r="D113" s="388">
        <v>-81.06</v>
      </c>
      <c r="E113" s="389">
        <v>0</v>
      </c>
    </row>
    <row r="114" spans="2:5" x14ac:dyDescent="0.2">
      <c r="B114" s="341" t="s">
        <v>72</v>
      </c>
      <c r="C114" s="388">
        <v>0</v>
      </c>
      <c r="D114" s="388">
        <v>0</v>
      </c>
      <c r="E114" s="389">
        <v>0</v>
      </c>
    </row>
    <row r="115" spans="2:5" x14ac:dyDescent="0.2">
      <c r="B115" s="341" t="s">
        <v>116</v>
      </c>
      <c r="C115" s="388">
        <v>0</v>
      </c>
      <c r="D115" s="388">
        <v>0</v>
      </c>
      <c r="E115" s="389">
        <v>0</v>
      </c>
    </row>
    <row r="116" spans="2:5" x14ac:dyDescent="0.2">
      <c r="B116" s="341" t="s">
        <v>121</v>
      </c>
      <c r="C116" s="388">
        <v>0</v>
      </c>
      <c r="D116" s="388">
        <v>-81.06</v>
      </c>
      <c r="E116" s="389">
        <v>0</v>
      </c>
    </row>
    <row r="117" spans="2:5" x14ac:dyDescent="0.2">
      <c r="B117" s="341" t="s">
        <v>227</v>
      </c>
      <c r="C117" s="388">
        <v>0</v>
      </c>
      <c r="D117" s="388">
        <v>0</v>
      </c>
      <c r="E117" s="389">
        <v>0</v>
      </c>
    </row>
    <row r="118" spans="2:5" x14ac:dyDescent="0.2">
      <c r="B118" s="341" t="s">
        <v>231</v>
      </c>
      <c r="C118" s="388">
        <v>0</v>
      </c>
      <c r="D118" s="388">
        <v>0</v>
      </c>
      <c r="E118" s="389">
        <v>0</v>
      </c>
    </row>
    <row r="119" spans="2:5" x14ac:dyDescent="0.2">
      <c r="B119" s="341" t="s">
        <v>273</v>
      </c>
      <c r="C119" s="388">
        <v>0</v>
      </c>
      <c r="D119" s="388">
        <v>0</v>
      </c>
      <c r="E119" s="389">
        <v>0</v>
      </c>
    </row>
    <row r="120" spans="2:5" x14ac:dyDescent="0.2">
      <c r="B120" s="341" t="s">
        <v>277</v>
      </c>
      <c r="C120" s="388">
        <v>0</v>
      </c>
      <c r="D120" s="388">
        <v>0</v>
      </c>
      <c r="E120" s="389">
        <v>0</v>
      </c>
    </row>
    <row r="121" spans="2:5" x14ac:dyDescent="0.2">
      <c r="B121" s="341" t="s">
        <v>289</v>
      </c>
      <c r="C121" s="388">
        <v>0</v>
      </c>
      <c r="D121" s="388">
        <v>0</v>
      </c>
      <c r="E121" s="389">
        <v>0</v>
      </c>
    </row>
    <row r="122" spans="2:5" x14ac:dyDescent="0.2">
      <c r="B122" s="341" t="s">
        <v>301</v>
      </c>
      <c r="C122" s="388">
        <v>0</v>
      </c>
      <c r="D122" s="388">
        <v>0</v>
      </c>
      <c r="E122" s="389">
        <v>0</v>
      </c>
    </row>
    <row r="123" spans="2:5" x14ac:dyDescent="0.2">
      <c r="B123" s="341" t="s">
        <v>303</v>
      </c>
      <c r="C123" s="388">
        <v>0</v>
      </c>
      <c r="D123" s="388">
        <v>0</v>
      </c>
      <c r="E123" s="389">
        <v>0</v>
      </c>
    </row>
    <row r="124" spans="2:5" x14ac:dyDescent="0.2">
      <c r="B124" s="5" t="s">
        <v>1577</v>
      </c>
      <c r="C124" s="388">
        <v>0</v>
      </c>
      <c r="D124" s="388">
        <v>0</v>
      </c>
      <c r="E124" s="389">
        <v>0</v>
      </c>
    </row>
    <row r="125" spans="2:5" x14ac:dyDescent="0.2">
      <c r="B125" s="341" t="s">
        <v>72</v>
      </c>
      <c r="C125" s="388">
        <v>0</v>
      </c>
      <c r="D125" s="388">
        <v>0</v>
      </c>
      <c r="E125" s="389">
        <v>0</v>
      </c>
    </row>
    <row r="126" spans="2:5" x14ac:dyDescent="0.2">
      <c r="B126" s="341" t="s">
        <v>116</v>
      </c>
      <c r="C126" s="388">
        <v>0</v>
      </c>
      <c r="D126" s="388">
        <v>0</v>
      </c>
      <c r="E126" s="389">
        <v>0</v>
      </c>
    </row>
    <row r="127" spans="2:5" x14ac:dyDescent="0.2">
      <c r="B127" s="341" t="s">
        <v>121</v>
      </c>
      <c r="C127" s="388">
        <v>0</v>
      </c>
      <c r="D127" s="388">
        <v>0</v>
      </c>
      <c r="E127" s="389">
        <v>0</v>
      </c>
    </row>
    <row r="128" spans="2:5" x14ac:dyDescent="0.2">
      <c r="B128" s="341" t="s">
        <v>227</v>
      </c>
      <c r="C128" s="388">
        <v>0</v>
      </c>
      <c r="D128" s="388">
        <v>0</v>
      </c>
      <c r="E128" s="389">
        <v>0</v>
      </c>
    </row>
    <row r="129" spans="2:5" x14ac:dyDescent="0.2">
      <c r="B129" s="341" t="s">
        <v>231</v>
      </c>
      <c r="C129" s="388">
        <v>0</v>
      </c>
      <c r="D129" s="388">
        <v>0</v>
      </c>
      <c r="E129" s="389">
        <v>0</v>
      </c>
    </row>
    <row r="130" spans="2:5" x14ac:dyDescent="0.2">
      <c r="B130" s="341" t="s">
        <v>273</v>
      </c>
      <c r="C130" s="388">
        <v>0</v>
      </c>
      <c r="D130" s="388">
        <v>0</v>
      </c>
      <c r="E130" s="389">
        <v>0</v>
      </c>
    </row>
    <row r="131" spans="2:5" x14ac:dyDescent="0.2">
      <c r="B131" s="341" t="s">
        <v>277</v>
      </c>
      <c r="C131" s="388">
        <v>0</v>
      </c>
      <c r="D131" s="388">
        <v>0</v>
      </c>
      <c r="E131" s="389">
        <v>0</v>
      </c>
    </row>
    <row r="132" spans="2:5" x14ac:dyDescent="0.2">
      <c r="B132" s="341" t="s">
        <v>289</v>
      </c>
      <c r="C132" s="388">
        <v>0</v>
      </c>
      <c r="D132" s="388">
        <v>0</v>
      </c>
      <c r="E132" s="389">
        <v>0</v>
      </c>
    </row>
    <row r="133" spans="2:5" x14ac:dyDescent="0.2">
      <c r="B133" s="341" t="s">
        <v>301</v>
      </c>
      <c r="C133" s="388">
        <v>0</v>
      </c>
      <c r="D133" s="388">
        <v>0</v>
      </c>
      <c r="E133" s="389">
        <v>0</v>
      </c>
    </row>
    <row r="134" spans="2:5" x14ac:dyDescent="0.2">
      <c r="B134" s="341" t="s">
        <v>303</v>
      </c>
      <c r="C134" s="388">
        <v>0</v>
      </c>
      <c r="D134" s="388">
        <v>0</v>
      </c>
      <c r="E134" s="389">
        <v>0</v>
      </c>
    </row>
    <row r="135" spans="2:5" x14ac:dyDescent="0.2">
      <c r="B135" s="5" t="s">
        <v>1585</v>
      </c>
      <c r="C135" s="388">
        <v>38140.160000000003</v>
      </c>
      <c r="D135" s="388">
        <v>37757</v>
      </c>
      <c r="E135" s="389">
        <v>0.98995389636540587</v>
      </c>
    </row>
    <row r="136" spans="2:5" x14ac:dyDescent="0.2">
      <c r="B136" s="341" t="s">
        <v>116</v>
      </c>
      <c r="C136" s="388">
        <v>27792.57</v>
      </c>
      <c r="D136" s="388">
        <v>27690.28</v>
      </c>
      <c r="E136" s="389">
        <v>0.99631951992924728</v>
      </c>
    </row>
    <row r="137" spans="2:5" x14ac:dyDescent="0.2">
      <c r="B137" s="341" t="s">
        <v>121</v>
      </c>
      <c r="C137" s="388">
        <v>9264.19</v>
      </c>
      <c r="D137" s="388">
        <v>9200</v>
      </c>
      <c r="E137" s="389">
        <v>0.99307116974068965</v>
      </c>
    </row>
    <row r="138" spans="2:5" x14ac:dyDescent="0.2">
      <c r="B138" s="341" t="s">
        <v>231</v>
      </c>
      <c r="C138" s="388">
        <v>0</v>
      </c>
      <c r="D138" s="388">
        <v>0</v>
      </c>
      <c r="E138" s="389">
        <v>0</v>
      </c>
    </row>
    <row r="139" spans="2:5" x14ac:dyDescent="0.2">
      <c r="B139" s="341" t="s">
        <v>277</v>
      </c>
      <c r="C139" s="388">
        <v>1083.4000000000001</v>
      </c>
      <c r="D139" s="388">
        <v>866.72</v>
      </c>
      <c r="E139" s="389">
        <v>0.79999999999999993</v>
      </c>
    </row>
    <row r="140" spans="2:5" x14ac:dyDescent="0.2">
      <c r="B140" s="5" t="s">
        <v>1587</v>
      </c>
      <c r="C140" s="388">
        <v>77327.83</v>
      </c>
      <c r="D140" s="388">
        <v>54888.590000000004</v>
      </c>
      <c r="E140" s="389">
        <v>0.70981676325328158</v>
      </c>
    </row>
    <row r="141" spans="2:5" x14ac:dyDescent="0.2">
      <c r="B141" s="341" t="s">
        <v>116</v>
      </c>
      <c r="C141" s="388">
        <v>33056.76</v>
      </c>
      <c r="D141" s="388">
        <v>32903.39</v>
      </c>
      <c r="E141" s="389">
        <v>0.99536040434694739</v>
      </c>
    </row>
    <row r="142" spans="2:5" x14ac:dyDescent="0.2">
      <c r="B142" s="341" t="s">
        <v>121</v>
      </c>
      <c r="C142" s="388">
        <v>42320.950000000004</v>
      </c>
      <c r="D142" s="388">
        <v>20468.439999999999</v>
      </c>
      <c r="E142" s="389">
        <v>0.48364793323401284</v>
      </c>
    </row>
    <row r="143" spans="2:5" x14ac:dyDescent="0.2">
      <c r="B143" s="341" t="s">
        <v>231</v>
      </c>
      <c r="C143" s="388">
        <v>0</v>
      </c>
      <c r="D143" s="388">
        <v>0</v>
      </c>
      <c r="E143" s="389">
        <v>0</v>
      </c>
    </row>
    <row r="144" spans="2:5" x14ac:dyDescent="0.2">
      <c r="B144" s="341" t="s">
        <v>277</v>
      </c>
      <c r="C144" s="388">
        <v>1950.1200000000003</v>
      </c>
      <c r="D144" s="388">
        <v>1516.76</v>
      </c>
      <c r="E144" s="389">
        <v>0.77777777777777768</v>
      </c>
    </row>
    <row r="145" spans="2:5" x14ac:dyDescent="0.2">
      <c r="B145" s="341" t="s">
        <v>303</v>
      </c>
      <c r="C145" s="388">
        <v>0</v>
      </c>
      <c r="D145" s="388">
        <v>0</v>
      </c>
      <c r="E145" s="389">
        <v>0</v>
      </c>
    </row>
    <row r="146" spans="2:5" x14ac:dyDescent="0.2">
      <c r="B146" s="5" t="s">
        <v>1589</v>
      </c>
      <c r="C146" s="388">
        <v>71397.62</v>
      </c>
      <c r="D146" s="388">
        <v>71126.069999999992</v>
      </c>
      <c r="E146" s="389">
        <v>0.99619665193321572</v>
      </c>
    </row>
    <row r="147" spans="2:5" x14ac:dyDescent="0.2">
      <c r="B147" s="341" t="s">
        <v>72</v>
      </c>
      <c r="C147" s="388">
        <v>18707.14</v>
      </c>
      <c r="D147" s="388">
        <v>18707.14</v>
      </c>
      <c r="E147" s="389">
        <v>1</v>
      </c>
    </row>
    <row r="148" spans="2:5" x14ac:dyDescent="0.2">
      <c r="B148" s="341" t="s">
        <v>116</v>
      </c>
      <c r="C148" s="388">
        <v>31556.76</v>
      </c>
      <c r="D148" s="388">
        <v>31413.34</v>
      </c>
      <c r="E148" s="389">
        <v>0.99545517347154788</v>
      </c>
    </row>
    <row r="149" spans="2:5" x14ac:dyDescent="0.2">
      <c r="B149" s="341" t="s">
        <v>121</v>
      </c>
      <c r="C149" s="388">
        <v>18150</v>
      </c>
      <c r="D149" s="388">
        <v>18021.87</v>
      </c>
      <c r="E149" s="389">
        <v>0.99294049586776856</v>
      </c>
    </row>
    <row r="150" spans="2:5" x14ac:dyDescent="0.2">
      <c r="B150" s="341" t="s">
        <v>227</v>
      </c>
      <c r="C150" s="388">
        <v>0</v>
      </c>
      <c r="D150" s="388">
        <v>0</v>
      </c>
      <c r="E150" s="389">
        <v>0</v>
      </c>
    </row>
    <row r="151" spans="2:5" x14ac:dyDescent="0.2">
      <c r="B151" s="341" t="s">
        <v>231</v>
      </c>
      <c r="C151" s="388">
        <v>0</v>
      </c>
      <c r="D151" s="388">
        <v>0</v>
      </c>
      <c r="E151" s="389">
        <v>0</v>
      </c>
    </row>
    <row r="152" spans="2:5" x14ac:dyDescent="0.2">
      <c r="B152" s="341" t="s">
        <v>273</v>
      </c>
      <c r="C152" s="388">
        <v>1683.64</v>
      </c>
      <c r="D152" s="388">
        <v>1683.64</v>
      </c>
      <c r="E152" s="389">
        <v>1</v>
      </c>
    </row>
    <row r="153" spans="2:5" x14ac:dyDescent="0.2">
      <c r="B153" s="341" t="s">
        <v>277</v>
      </c>
      <c r="C153" s="388">
        <v>1300.0800000000002</v>
      </c>
      <c r="D153" s="388">
        <v>1300.08</v>
      </c>
      <c r="E153" s="389">
        <v>0.99999999999999978</v>
      </c>
    </row>
    <row r="154" spans="2:5" x14ac:dyDescent="0.2">
      <c r="B154" s="341" t="s">
        <v>289</v>
      </c>
      <c r="C154" s="388">
        <v>0</v>
      </c>
      <c r="D154" s="388">
        <v>0</v>
      </c>
      <c r="E154" s="389">
        <v>0</v>
      </c>
    </row>
    <row r="155" spans="2:5" x14ac:dyDescent="0.2">
      <c r="B155" s="5" t="s">
        <v>1591</v>
      </c>
      <c r="C155" s="388">
        <v>22442.61</v>
      </c>
      <c r="D155" s="388">
        <v>22442.61</v>
      </c>
      <c r="E155" s="389">
        <v>1</v>
      </c>
    </row>
    <row r="156" spans="2:5" x14ac:dyDescent="0.2">
      <c r="B156" s="341" t="s">
        <v>116</v>
      </c>
      <c r="C156" s="388">
        <v>21792.57</v>
      </c>
      <c r="D156" s="388">
        <v>21792.57</v>
      </c>
      <c r="E156" s="389">
        <v>1</v>
      </c>
    </row>
    <row r="157" spans="2:5" x14ac:dyDescent="0.2">
      <c r="B157" s="341" t="s">
        <v>231</v>
      </c>
      <c r="C157" s="388">
        <v>0</v>
      </c>
      <c r="D157" s="388">
        <v>0</v>
      </c>
      <c r="E157" s="389">
        <v>0</v>
      </c>
    </row>
    <row r="158" spans="2:5" x14ac:dyDescent="0.2">
      <c r="B158" s="341" t="s">
        <v>277</v>
      </c>
      <c r="C158" s="388">
        <v>650.04</v>
      </c>
      <c r="D158" s="388">
        <v>650.04</v>
      </c>
      <c r="E158" s="389">
        <v>1</v>
      </c>
    </row>
    <row r="159" spans="2:5" x14ac:dyDescent="0.2">
      <c r="B159" s="5" t="s">
        <v>1593</v>
      </c>
      <c r="C159" s="388">
        <v>53271.030000000006</v>
      </c>
      <c r="D159" s="388">
        <v>53271.03</v>
      </c>
      <c r="E159" s="389">
        <v>0.99999999999999989</v>
      </c>
    </row>
    <row r="160" spans="2:5" x14ac:dyDescent="0.2">
      <c r="B160" s="341" t="s">
        <v>116</v>
      </c>
      <c r="C160" s="388">
        <v>42820.950000000004</v>
      </c>
      <c r="D160" s="388">
        <v>42820.95</v>
      </c>
      <c r="E160" s="389">
        <v>0.99999999999999978</v>
      </c>
    </row>
    <row r="161" spans="2:5" x14ac:dyDescent="0.2">
      <c r="B161" s="341" t="s">
        <v>121</v>
      </c>
      <c r="C161" s="388">
        <v>9150</v>
      </c>
      <c r="D161" s="388">
        <v>9150</v>
      </c>
      <c r="E161" s="389">
        <v>1</v>
      </c>
    </row>
    <row r="162" spans="2:5" x14ac:dyDescent="0.2">
      <c r="B162" s="341" t="s">
        <v>231</v>
      </c>
      <c r="C162" s="388">
        <v>0</v>
      </c>
      <c r="D162" s="388">
        <v>0</v>
      </c>
      <c r="E162" s="389">
        <v>0</v>
      </c>
    </row>
    <row r="163" spans="2:5" x14ac:dyDescent="0.2">
      <c r="B163" s="341" t="s">
        <v>277</v>
      </c>
      <c r="C163" s="388">
        <v>1300.0800000000002</v>
      </c>
      <c r="D163" s="388">
        <v>1300.08</v>
      </c>
      <c r="E163" s="389">
        <v>0.99999999999999978</v>
      </c>
    </row>
    <row r="164" spans="2:5" x14ac:dyDescent="0.2">
      <c r="B164" s="5" t="s">
        <v>30</v>
      </c>
      <c r="C164" s="388">
        <v>2275600.33</v>
      </c>
      <c r="D164" s="388">
        <v>2090713.5799999991</v>
      </c>
      <c r="E164" s="389">
        <v>0.91875253858835526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6E7EABD96D145B360FACEFB27AF9B" ma:contentTypeVersion="15" ma:contentTypeDescription="Crear nuevo documento." ma:contentTypeScope="" ma:versionID="b0b17a34f2824c789d94146690608219">
  <xsd:schema xmlns:xsd="http://www.w3.org/2001/XMLSchema" xmlns:xs="http://www.w3.org/2001/XMLSchema" xmlns:p="http://schemas.microsoft.com/office/2006/metadata/properties" xmlns:ns3="e0c9dbe0-d590-4c70-b6f5-d51eccf35a85" xmlns:ns4="7b9d22a4-8acb-482f-b2b2-34c5e995d423" targetNamespace="http://schemas.microsoft.com/office/2006/metadata/properties" ma:root="true" ma:fieldsID="1bd7a8513db91195a5b67995086724a5" ns3:_="" ns4:_="">
    <xsd:import namespace="e0c9dbe0-d590-4c70-b6f5-d51eccf35a85"/>
    <xsd:import namespace="7b9d22a4-8acb-482f-b2b2-34c5e995d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9dbe0-d590-4c70-b6f5-d51eccf35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d22a4-8acb-482f-b2b2-34c5e995d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9d22a4-8acb-482f-b2b2-34c5e995d42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9A3EE-4799-4CBE-BBF8-2F5874311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9dbe0-d590-4c70-b6f5-d51eccf35a85"/>
    <ds:schemaRef ds:uri="7b9d22a4-8acb-482f-b2b2-34c5e995d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BBCA9-B0F3-4344-9AE5-4C91FA834832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b9d22a4-8acb-482f-b2b2-34c5e995d423"/>
    <ds:schemaRef ds:uri="e0c9dbe0-d590-4c70-b6f5-d51eccf35a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8AFE2E0-32FE-4764-A38A-5324A4C844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17</vt:i4>
      </vt:variant>
    </vt:vector>
  </HeadingPairs>
  <TitlesOfParts>
    <vt:vector size="33" baseType="lpstr">
      <vt:lpstr>REV</vt:lpstr>
      <vt:lpstr>00_CLASIF</vt:lpstr>
      <vt:lpstr>00_SEC FUN</vt:lpstr>
      <vt:lpstr>PF FEBRERO</vt:lpstr>
      <vt:lpstr>PF MARZO</vt:lpstr>
      <vt:lpstr>PF JULIO</vt:lpstr>
      <vt:lpstr>01_BD_MEF</vt:lpstr>
      <vt:lpstr>02_PF OCTUBRE</vt:lpstr>
      <vt:lpstr>PF SETIEMBRE</vt:lpstr>
      <vt:lpstr>PF JUNIO</vt:lpstr>
      <vt:lpstr>PF ABRIL</vt:lpstr>
      <vt:lpstr>03_DIARIO</vt:lpstr>
      <vt:lpstr>04_PPT_HT</vt:lpstr>
      <vt:lpstr>05_HISTORICO</vt:lpstr>
      <vt:lpstr>2.3 SALDOS </vt:lpstr>
      <vt:lpstr>GG 2.1</vt:lpstr>
      <vt:lpstr>CC_COMPLETO</vt:lpstr>
      <vt:lpstr>CLASIFICADOR_</vt:lpstr>
      <vt:lpstr>HISTORICO</vt:lpstr>
      <vt:lpstr>'PF JULIO'!PF_ABRIL</vt:lpstr>
      <vt:lpstr>'PF JUNIO'!PF_ABRIL</vt:lpstr>
      <vt:lpstr>PF_ABRIL</vt:lpstr>
      <vt:lpstr>PF_JULIO</vt:lpstr>
      <vt:lpstr>'PF JULIO'!PF_JUNIO</vt:lpstr>
      <vt:lpstr>PF_JUNIO</vt:lpstr>
      <vt:lpstr>PF_MARZO</vt:lpstr>
      <vt:lpstr>PF_OCTUBRE</vt:lpstr>
      <vt:lpstr>'02_PF OCTUBRE'!PF_SETIEMBRE</vt:lpstr>
      <vt:lpstr>PF_SETIEMBRE</vt:lpstr>
      <vt:lpstr>PLIEGOS</vt:lpstr>
      <vt:lpstr>PROGRAMACION</vt:lpstr>
      <vt:lpstr>SALDO_ESC_2</vt:lpstr>
      <vt:lpstr>SALDO_ESC_3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Garrido</dc:creator>
  <cp:keywords/>
  <dc:description/>
  <cp:lastModifiedBy>Logan Marcelo</cp:lastModifiedBy>
  <cp:revision/>
  <cp:lastPrinted>2025-10-21T17:29:08Z</cp:lastPrinted>
  <dcterms:created xsi:type="dcterms:W3CDTF">2025-01-07T18:35:13Z</dcterms:created>
  <dcterms:modified xsi:type="dcterms:W3CDTF">2025-10-23T13:51:58Z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0x0101009CB6E7EABD96D145B360FACEFB27AF9B</vt:lpwstr>
  </property>
</Properties>
</file>