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U38" i="1" l="1"/>
  <c r="U7" i="1"/>
  <c r="U17" i="1"/>
  <c r="U27" i="1"/>
  <c r="S40" i="1"/>
  <c r="S41" i="1"/>
  <c r="S42" i="1"/>
  <c r="S43" i="1"/>
  <c r="S44" i="1"/>
  <c r="P40" i="1"/>
  <c r="Q40" i="1" s="1"/>
  <c r="P41" i="1"/>
  <c r="Q41" i="1" s="1"/>
  <c r="P42" i="1"/>
  <c r="Q42" i="1" s="1"/>
  <c r="P43" i="1"/>
  <c r="Q43" i="1" s="1"/>
  <c r="P44" i="1"/>
  <c r="Q44" i="1" s="1"/>
  <c r="N40" i="1"/>
  <c r="N41" i="1"/>
  <c r="N42" i="1"/>
  <c r="N43" i="1"/>
  <c r="N44" i="1"/>
  <c r="N33" i="1"/>
  <c r="N34" i="1"/>
  <c r="N37" i="1"/>
  <c r="N38" i="1"/>
  <c r="N39" i="1"/>
  <c r="N32" i="1"/>
  <c r="O31" i="1"/>
  <c r="N31" i="1"/>
  <c r="S31" i="1"/>
  <c r="S32" i="1"/>
  <c r="S33" i="1"/>
  <c r="S34" i="1"/>
  <c r="S37" i="1"/>
  <c r="S38" i="1"/>
  <c r="S39" i="1"/>
  <c r="P30" i="1"/>
  <c r="Q30" i="1" s="1"/>
  <c r="P31" i="1"/>
  <c r="Q31" i="1" s="1"/>
  <c r="P32" i="1"/>
  <c r="Q32" i="1" s="1"/>
  <c r="P33" i="1"/>
  <c r="Q33" i="1" s="1"/>
  <c r="P34" i="1"/>
  <c r="Q34" i="1" s="1"/>
  <c r="P37" i="1"/>
  <c r="Q37" i="1" s="1"/>
  <c r="P38" i="1"/>
  <c r="Q38" i="1" s="1"/>
  <c r="P39" i="1"/>
  <c r="Q39" i="1" s="1"/>
  <c r="S25" i="1" l="1"/>
  <c r="S26" i="1"/>
  <c r="S27" i="1"/>
  <c r="S28" i="1"/>
  <c r="S29" i="1"/>
  <c r="S30" i="1"/>
  <c r="P25" i="1"/>
  <c r="Q25" i="1" s="1"/>
  <c r="P26" i="1"/>
  <c r="Q26" i="1" s="1"/>
  <c r="P27" i="1"/>
  <c r="Q27" i="1" s="1"/>
  <c r="P28" i="1"/>
  <c r="Q28" i="1" s="1"/>
  <c r="P29" i="1"/>
  <c r="Q29" i="1" s="1"/>
  <c r="N26" i="1"/>
  <c r="N27" i="1"/>
  <c r="N28" i="1"/>
  <c r="N29" i="1"/>
  <c r="N30" i="1"/>
  <c r="N25" i="1"/>
  <c r="S23" i="1"/>
  <c r="N23" i="1"/>
  <c r="S22" i="1"/>
  <c r="P22" i="1"/>
  <c r="N22" i="1"/>
  <c r="S21" i="1"/>
  <c r="S20" i="1" l="1"/>
  <c r="S17" i="1" l="1"/>
  <c r="S16" i="1"/>
  <c r="N15" i="1"/>
  <c r="N14" i="1"/>
  <c r="S13" i="1"/>
  <c r="N13" i="1"/>
  <c r="S11" i="1"/>
  <c r="N11" i="1"/>
  <c r="S10" i="1"/>
  <c r="P10" i="1"/>
  <c r="Q10" i="1" s="1"/>
  <c r="P11" i="1"/>
  <c r="Q11" i="1" s="1"/>
  <c r="P13" i="1"/>
  <c r="Q13" i="1" s="1"/>
  <c r="P14" i="1"/>
  <c r="Q14" i="1" s="1"/>
  <c r="P15" i="1"/>
  <c r="Q15" i="1" s="1"/>
  <c r="P16" i="1"/>
  <c r="Q16" i="1" s="1"/>
  <c r="P17" i="1"/>
  <c r="Q17" i="1" s="1"/>
  <c r="P18" i="1"/>
  <c r="P19" i="1"/>
  <c r="P20" i="1"/>
  <c r="Q20" i="1" s="1"/>
  <c r="P21" i="1"/>
  <c r="Q21" i="1" s="1"/>
  <c r="Q22" i="1"/>
  <c r="P23" i="1"/>
  <c r="Q23" i="1" s="1"/>
  <c r="N10" i="1"/>
  <c r="S9" i="1"/>
  <c r="N5" i="1"/>
  <c r="N6" i="1"/>
  <c r="N7" i="1"/>
  <c r="N8" i="1"/>
  <c r="N9" i="1"/>
  <c r="S8" i="1"/>
  <c r="S7" i="1"/>
  <c r="S5" i="1"/>
  <c r="S6" i="1"/>
  <c r="P7" i="1"/>
  <c r="Q7" i="1" s="1"/>
  <c r="P8" i="1"/>
  <c r="Q8" i="1" s="1"/>
  <c r="P9" i="1"/>
  <c r="Q9" i="1" s="1"/>
  <c r="P6" i="1"/>
  <c r="Q6" i="1" s="1"/>
  <c r="P5" i="1" l="1"/>
  <c r="Q5" i="1" s="1"/>
</calcChain>
</file>

<file path=xl/sharedStrings.xml><?xml version="1.0" encoding="utf-8"?>
<sst xmlns="http://schemas.openxmlformats.org/spreadsheetml/2006/main" count="87" uniqueCount="61">
  <si>
    <t>SDO-250-2016-1000145398</t>
  </si>
  <si>
    <t>Facture</t>
  </si>
  <si>
    <t>Période</t>
  </si>
  <si>
    <t>Date</t>
  </si>
  <si>
    <t>Index (m3)</t>
  </si>
  <si>
    <t>Auto-releve</t>
  </si>
  <si>
    <t>X</t>
  </si>
  <si>
    <t>Conso. (Kwh)</t>
  </si>
  <si>
    <t>Date début</t>
  </si>
  <si>
    <t>Date fin</t>
  </si>
  <si>
    <t>Nbr Jour(s)</t>
  </si>
  <si>
    <t>Conso.
Annuelle (Kwh)</t>
  </si>
  <si>
    <t>Zone tarifaire</t>
  </si>
  <si>
    <t>Volume (m3)</t>
  </si>
  <si>
    <t>P.U (Kwh)</t>
  </si>
  <si>
    <t>Abonnnement
Taxes</t>
  </si>
  <si>
    <t>Conso. TTC</t>
  </si>
  <si>
    <t>Total TTC</t>
  </si>
  <si>
    <t>N° Facture</t>
  </si>
  <si>
    <t>SDO-250-2016-1000161692</t>
  </si>
  <si>
    <t>A</t>
  </si>
  <si>
    <t>Réel*</t>
  </si>
  <si>
    <t>SDO-250-2016-1000560982</t>
  </si>
  <si>
    <t>SDO-250-2016-1000901043</t>
  </si>
  <si>
    <t>SDO-250-2016-1001266160</t>
  </si>
  <si>
    <t>SDO-250-2016-1001650469</t>
  </si>
  <si>
    <t>SDO-250-2016-1002060248</t>
  </si>
  <si>
    <t>SDO-250-2017-1000288593</t>
  </si>
  <si>
    <t>SDO-250-2017-1000847342</t>
  </si>
  <si>
    <t>SDO-250-2017-1001441089</t>
  </si>
  <si>
    <t>Abon. / mois</t>
  </si>
  <si>
    <t>SDO-250-2017-7000025499</t>
  </si>
  <si>
    <t>LOCATION BLOC DETENTE</t>
  </si>
  <si>
    <t>FACT. REGULARISATION</t>
  </si>
  <si>
    <t>SDO-250-2017-7000036983</t>
  </si>
  <si>
    <t>SDO-250-2017-1002093339</t>
  </si>
  <si>
    <t>FACT. ANNULATION</t>
  </si>
  <si>
    <t>SDO-250-2017-1002093340</t>
  </si>
  <si>
    <t>SDO-250-2017-1002093342</t>
  </si>
  <si>
    <t>SDO-250-2017-7000044771</t>
  </si>
  <si>
    <t>SDO-250-2017-1002680484</t>
  </si>
  <si>
    <t>SDO-250-2017-1003344639</t>
  </si>
  <si>
    <t>Date fin contrat 14/12/2018</t>
  </si>
  <si>
    <t>Coefficient m3 -&gt; kWh (10,82)</t>
  </si>
  <si>
    <t>LAMPIRIS</t>
  </si>
  <si>
    <t>TOTAL SPRING</t>
  </si>
  <si>
    <t>SDO-250-2018-1000327874</t>
  </si>
  <si>
    <t>SDO-250-2018-7000014206</t>
  </si>
  <si>
    <t>SDO-250-2018-1001035334</t>
  </si>
  <si>
    <t>SDO-250-2018-1001757086</t>
  </si>
  <si>
    <t>SDO-250-2018-7000079449</t>
  </si>
  <si>
    <t>SDO-250-2018-1002617823</t>
  </si>
  <si>
    <t>SDO-250-2018-1003529015</t>
  </si>
  <si>
    <t>SDO-250-2018-1004610724</t>
  </si>
  <si>
    <t>SDO-250-2018-7000229500</t>
  </si>
  <si>
    <t>SDO-250-2018-7000232002</t>
  </si>
  <si>
    <t>SDO-250-2019-1000610614</t>
  </si>
  <si>
    <t>SDO-250-2019-1001976031</t>
  </si>
  <si>
    <t>SDO-250-2019-1003358754</t>
  </si>
  <si>
    <t>SDO-250-2019-7000178998</t>
  </si>
  <si>
    <t>SDO-250-2019-1005254070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</si>
</sst>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4" borderId="1" xfId="0" applyFont="1" applyFill="1" applyBorder="1" applyAlignment="1">
      <alignment horizontal="left"/>
    </xf>
    <xf numFmtId="14" fontId="1" fillId="4" borderId="1" xfId="0" applyNumberFormat="1" applyFont="1" applyFill="1" applyBorder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2" fontId="1" fillId="4" borderId="1" xfId="0" applyNumberFormat="1" applyFont="1" applyFill="1" applyBorder="1" applyAlignment="1">
      <alignment horizontal="center"/>
    </xf>
    <xf numFmtId="2" fontId="1" fillId="4" borderId="1" xfId="0" applyNumberFormat="1" applyFont="1" applyFill="1" applyBorder="1"/>
    <xf numFmtId="0" fontId="1" fillId="5" borderId="1" xfId="0" applyFont="1" applyFill="1" applyBorder="1" applyAlignment="1">
      <alignment horizontal="left"/>
    </xf>
    <xf numFmtId="14" fontId="1" fillId="5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/>
    </xf>
    <xf numFmtId="2" fontId="1" fillId="5" borderId="1" xfId="0" applyNumberFormat="1" applyFont="1" applyFill="1" applyBorder="1" applyAlignment="1">
      <alignment horizontal="center"/>
    </xf>
    <xf numFmtId="2" fontId="1" fillId="5" borderId="1" xfId="0" applyNumberFormat="1" applyFont="1" applyFill="1" applyBorder="1"/>
    <xf numFmtId="0" fontId="1" fillId="6" borderId="1" xfId="0" applyFont="1" applyFill="1" applyBorder="1" applyAlignment="1">
      <alignment horizontal="left"/>
    </xf>
    <xf numFmtId="14" fontId="1" fillId="6" borderId="1" xfId="0" applyNumberFormat="1" applyFont="1" applyFill="1" applyBorder="1" applyAlignment="1">
      <alignment horizontal="center"/>
    </xf>
    <xf numFmtId="1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top"/>
    </xf>
    <xf numFmtId="2" fontId="1" fillId="6" borderId="1" xfId="0" applyNumberFormat="1" applyFont="1" applyFill="1" applyBorder="1" applyAlignment="1">
      <alignment horizontal="center"/>
    </xf>
    <xf numFmtId="2" fontId="1" fillId="6" borderId="1" xfId="0" applyNumberFormat="1" applyFont="1" applyFill="1" applyBorder="1"/>
    <xf numFmtId="0" fontId="1" fillId="3" borderId="1" xfId="0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2" fontId="1" fillId="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left"/>
    </xf>
    <xf numFmtId="14" fontId="1" fillId="8" borderId="1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top"/>
    </xf>
    <xf numFmtId="2" fontId="1" fillId="8" borderId="1" xfId="0" applyNumberFormat="1" applyFont="1" applyFill="1" applyBorder="1" applyAlignment="1">
      <alignment horizontal="center"/>
    </xf>
    <xf numFmtId="2" fontId="1" fillId="8" borderId="1" xfId="0" applyNumberFormat="1" applyFont="1" applyFill="1" applyBorder="1"/>
    <xf numFmtId="0" fontId="4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/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6" borderId="1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left"/>
    </xf>
    <xf numFmtId="14" fontId="1" fillId="9" borderId="1" xfId="0" applyNumberFormat="1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vertical="top"/>
    </xf>
    <xf numFmtId="2" fontId="1" fillId="9" borderId="1" xfId="0" applyNumberFormat="1" applyFont="1" applyFill="1" applyBorder="1" applyAlignment="1">
      <alignment horizontal="center"/>
    </xf>
    <xf numFmtId="2" fontId="1" fillId="9" borderId="1" xfId="0" applyNumberFormat="1" applyFont="1" applyFill="1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10" borderId="1" xfId="0" applyFont="1" applyFill="1" applyBorder="1" applyAlignment="1">
      <alignment horizontal="left"/>
    </xf>
    <xf numFmtId="14" fontId="1" fillId="10" borderId="1" xfId="0" applyNumberFormat="1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vertical="top"/>
    </xf>
    <xf numFmtId="2" fontId="1" fillId="10" borderId="1" xfId="0" applyNumberFormat="1" applyFont="1" applyFill="1" applyBorder="1" applyAlignment="1">
      <alignment horizontal="center"/>
    </xf>
    <xf numFmtId="2" fontId="1" fillId="10" borderId="1" xfId="0" applyNumberFormat="1" applyFont="1" applyFill="1" applyBorder="1"/>
    <xf numFmtId="2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2"/>
  <sheetViews>
    <sheetView tabSelected="1" topLeftCell="A10" zoomScale="85" zoomScaleNormal="85" workbookViewId="0">
      <selection activeCell="F46" sqref="F46"/>
    </sheetView>
  </sheetViews>
  <sheetFormatPr baseColWidth="10" defaultColWidth="9.140625" defaultRowHeight="11.25" x14ac:dyDescent="0.2"/>
  <cols>
    <col min="1" max="1" width="14.85546875" style="1" bestFit="1" customWidth="1"/>
    <col min="2" max="2" width="13" style="1" bestFit="1" customWidth="1"/>
    <col min="3" max="3" width="10" style="1" bestFit="1" customWidth="1"/>
    <col min="4" max="4" width="9.7109375" style="1" bestFit="1" customWidth="1"/>
    <col min="5" max="5" width="12.7109375" style="10" bestFit="1" customWidth="1"/>
    <col min="6" max="6" width="24.140625" style="2" bestFit="1" customWidth="1"/>
    <col min="7" max="7" width="9" style="1" bestFit="1" customWidth="1"/>
    <col min="8" max="8" width="10.5703125" style="1" bestFit="1" customWidth="1"/>
    <col min="9" max="9" width="10.28515625" style="1" bestFit="1" customWidth="1"/>
    <col min="10" max="10" width="9" style="1" bestFit="1" customWidth="1"/>
    <col min="11" max="11" width="10.28515625" style="1" bestFit="1" customWidth="1"/>
    <col min="12" max="12" width="11.28515625" style="1" bestFit="1" customWidth="1"/>
    <col min="13" max="13" width="11.5703125" style="1" bestFit="1" customWidth="1"/>
    <col min="14" max="14" width="12.28515625" style="1" bestFit="1" customWidth="1"/>
    <col min="15" max="15" width="12.85546875" style="3" bestFit="1" customWidth="1"/>
    <col min="16" max="16" width="11.85546875" style="3" bestFit="1" customWidth="1"/>
    <col min="17" max="17" width="13.28515625" style="1" bestFit="1" customWidth="1"/>
    <col min="18" max="18" width="10.28515625" style="4" bestFit="1" customWidth="1"/>
    <col min="19" max="16384" width="9.140625" style="4"/>
  </cols>
  <sheetData>
    <row r="2" spans="1:21" x14ac:dyDescent="0.2">
      <c r="P2" s="55"/>
      <c r="Q2" s="56"/>
      <c r="R2" s="56"/>
    </row>
    <row r="3" spans="1:21" x14ac:dyDescent="0.2">
      <c r="F3" s="65" t="s">
        <v>18</v>
      </c>
      <c r="G3" s="59" t="s">
        <v>3</v>
      </c>
      <c r="H3" s="57" t="s">
        <v>2</v>
      </c>
      <c r="I3" s="57"/>
      <c r="J3" s="57"/>
      <c r="K3" s="57"/>
      <c r="L3" s="59" t="s">
        <v>10</v>
      </c>
      <c r="M3" s="59" t="s">
        <v>5</v>
      </c>
      <c r="N3" s="59" t="s">
        <v>13</v>
      </c>
      <c r="O3" s="59" t="s">
        <v>7</v>
      </c>
      <c r="P3" s="57" t="s">
        <v>1</v>
      </c>
      <c r="Q3" s="58"/>
      <c r="R3" s="58"/>
      <c r="S3" s="1" t="s">
        <v>21</v>
      </c>
    </row>
    <row r="4" spans="1:21" ht="22.5" x14ac:dyDescent="0.2">
      <c r="A4" s="5" t="s">
        <v>11</v>
      </c>
      <c r="B4" s="5" t="s">
        <v>12</v>
      </c>
      <c r="C4" s="5" t="s">
        <v>30</v>
      </c>
      <c r="D4" s="5" t="s">
        <v>14</v>
      </c>
      <c r="E4" s="46"/>
      <c r="F4" s="66"/>
      <c r="G4" s="60"/>
      <c r="H4" s="6" t="s">
        <v>8</v>
      </c>
      <c r="I4" s="6" t="s">
        <v>4</v>
      </c>
      <c r="J4" s="6" t="s">
        <v>9</v>
      </c>
      <c r="K4" s="6" t="s">
        <v>4</v>
      </c>
      <c r="L4" s="60"/>
      <c r="M4" s="60"/>
      <c r="N4" s="60"/>
      <c r="O4" s="61"/>
      <c r="P4" s="6" t="s">
        <v>16</v>
      </c>
      <c r="Q4" s="7" t="s">
        <v>15</v>
      </c>
      <c r="R4" s="7" t="s">
        <v>17</v>
      </c>
    </row>
    <row r="5" spans="1:21" x14ac:dyDescent="0.2">
      <c r="A5" s="1">
        <v>86552</v>
      </c>
      <c r="B5" s="1">
        <v>1</v>
      </c>
      <c r="C5" s="1">
        <v>15.82</v>
      </c>
      <c r="D5" s="8">
        <v>3.6499999999999998E-2</v>
      </c>
      <c r="E5" s="67" t="s">
        <v>44</v>
      </c>
      <c r="F5" s="12" t="s">
        <v>0</v>
      </c>
      <c r="G5" s="13">
        <v>42393</v>
      </c>
      <c r="H5" s="13">
        <v>42352</v>
      </c>
      <c r="I5" s="14">
        <v>40246</v>
      </c>
      <c r="J5" s="13">
        <v>42387</v>
      </c>
      <c r="K5" s="15">
        <v>42321</v>
      </c>
      <c r="L5" s="14">
        <v>36</v>
      </c>
      <c r="M5" s="14" t="s">
        <v>6</v>
      </c>
      <c r="N5" s="15">
        <f t="shared" ref="N5:N8" si="0" xml:space="preserve"> K5-I5</f>
        <v>2075</v>
      </c>
      <c r="O5" s="16">
        <v>22446</v>
      </c>
      <c r="P5" s="16">
        <f t="shared" ref="P5:P10" si="1" xml:space="preserve"> (O5*D5)  * (1.2)</f>
        <v>983.13479999999993</v>
      </c>
      <c r="Q5" s="17">
        <f xml:space="preserve"> R5-P5</f>
        <v>161.96519999999998</v>
      </c>
      <c r="R5" s="18">
        <v>1145.0999999999999</v>
      </c>
      <c r="S5" s="9">
        <f>R5</f>
        <v>1145.0999999999999</v>
      </c>
    </row>
    <row r="6" spans="1:21" ht="11.25" customHeight="1" x14ac:dyDescent="0.2">
      <c r="A6" s="1">
        <v>86552</v>
      </c>
      <c r="B6" s="1" t="s">
        <v>20</v>
      </c>
      <c r="C6" s="1">
        <v>15.82</v>
      </c>
      <c r="D6" s="8">
        <v>3.5000000000000003E-2</v>
      </c>
      <c r="E6" s="68"/>
      <c r="F6" s="25" t="s">
        <v>19</v>
      </c>
      <c r="G6" s="26">
        <v>42411</v>
      </c>
      <c r="H6" s="26">
        <v>42352</v>
      </c>
      <c r="I6" s="27">
        <v>40246</v>
      </c>
      <c r="J6" s="26">
        <v>42387</v>
      </c>
      <c r="K6" s="28">
        <v>42321</v>
      </c>
      <c r="L6" s="27">
        <v>36</v>
      </c>
      <c r="M6" s="27" t="s">
        <v>6</v>
      </c>
      <c r="N6" s="28">
        <f t="shared" si="0"/>
        <v>2075</v>
      </c>
      <c r="O6" s="29">
        <v>22446</v>
      </c>
      <c r="P6" s="29">
        <f t="shared" si="1"/>
        <v>942.73200000000008</v>
      </c>
      <c r="Q6" s="30">
        <f t="shared" ref="Q6:Q44" si="2" xml:space="preserve"> R6-P6</f>
        <v>161.95799999999997</v>
      </c>
      <c r="R6" s="31">
        <v>1104.69</v>
      </c>
      <c r="S6" s="9">
        <f>R6-R5</f>
        <v>-40.409999999999854</v>
      </c>
    </row>
    <row r="7" spans="1:21" ht="11.25" customHeight="1" x14ac:dyDescent="0.2">
      <c r="A7" s="1">
        <v>86552</v>
      </c>
      <c r="B7" s="1" t="s">
        <v>20</v>
      </c>
      <c r="C7" s="1">
        <v>15.82</v>
      </c>
      <c r="D7" s="8">
        <v>3.5000000000000003E-2</v>
      </c>
      <c r="E7" s="68"/>
      <c r="F7" s="12" t="s">
        <v>22</v>
      </c>
      <c r="G7" s="13">
        <v>42452</v>
      </c>
      <c r="H7" s="13">
        <v>42388</v>
      </c>
      <c r="I7" s="15">
        <v>42321</v>
      </c>
      <c r="J7" s="13">
        <v>42449</v>
      </c>
      <c r="K7" s="15">
        <v>46300</v>
      </c>
      <c r="L7" s="15">
        <v>62</v>
      </c>
      <c r="M7" s="15" t="s">
        <v>6</v>
      </c>
      <c r="N7" s="15">
        <f t="shared" si="0"/>
        <v>3979</v>
      </c>
      <c r="O7" s="16">
        <v>43043</v>
      </c>
      <c r="P7" s="16">
        <f t="shared" si="1"/>
        <v>1807.806</v>
      </c>
      <c r="Q7" s="17">
        <f t="shared" si="2"/>
        <v>263.04399999999987</v>
      </c>
      <c r="R7" s="18">
        <v>2070.85</v>
      </c>
      <c r="S7" s="9">
        <f t="shared" ref="S7:S20" si="3">R7</f>
        <v>2070.85</v>
      </c>
      <c r="U7" s="83">
        <f>SUM(S5:S11)</f>
        <v>4774.42</v>
      </c>
    </row>
    <row r="8" spans="1:21" ht="11.25" customHeight="1" x14ac:dyDescent="0.2">
      <c r="A8" s="1">
        <v>86552</v>
      </c>
      <c r="B8" s="1" t="s">
        <v>20</v>
      </c>
      <c r="C8" s="1">
        <v>15.82</v>
      </c>
      <c r="D8" s="8">
        <v>3.5000000000000003E-2</v>
      </c>
      <c r="E8" s="68"/>
      <c r="F8" s="12" t="s">
        <v>23</v>
      </c>
      <c r="G8" s="13">
        <v>42513</v>
      </c>
      <c r="H8" s="13">
        <v>42450</v>
      </c>
      <c r="I8" s="15">
        <v>46300</v>
      </c>
      <c r="J8" s="13">
        <v>42513</v>
      </c>
      <c r="K8" s="15">
        <v>47465</v>
      </c>
      <c r="L8" s="15">
        <v>64</v>
      </c>
      <c r="M8" s="15"/>
      <c r="N8" s="15">
        <f t="shared" si="0"/>
        <v>1165</v>
      </c>
      <c r="O8" s="16">
        <v>12605</v>
      </c>
      <c r="P8" s="16">
        <f t="shared" si="1"/>
        <v>529.41000000000008</v>
      </c>
      <c r="Q8" s="17">
        <f t="shared" si="2"/>
        <v>104.52999999999997</v>
      </c>
      <c r="R8" s="18">
        <v>633.94000000000005</v>
      </c>
      <c r="S8" s="9">
        <f t="shared" si="3"/>
        <v>633.94000000000005</v>
      </c>
    </row>
    <row r="9" spans="1:21" ht="11.25" customHeight="1" x14ac:dyDescent="0.2">
      <c r="A9" s="1">
        <v>91543</v>
      </c>
      <c r="B9" s="1" t="s">
        <v>20</v>
      </c>
      <c r="C9" s="1">
        <v>16.11</v>
      </c>
      <c r="D9" s="8">
        <v>3.5000000000000003E-2</v>
      </c>
      <c r="E9" s="68"/>
      <c r="F9" s="12" t="s">
        <v>24</v>
      </c>
      <c r="G9" s="13">
        <v>42576</v>
      </c>
      <c r="H9" s="13">
        <v>43609</v>
      </c>
      <c r="I9" s="15">
        <v>47465</v>
      </c>
      <c r="J9" s="13">
        <v>42571</v>
      </c>
      <c r="K9" s="15">
        <v>47238</v>
      </c>
      <c r="L9" s="15">
        <v>58</v>
      </c>
      <c r="M9" s="15" t="s">
        <v>6</v>
      </c>
      <c r="N9" s="15">
        <f t="shared" ref="N9:N15" si="4" xml:space="preserve"> K9-I9</f>
        <v>-227</v>
      </c>
      <c r="O9" s="16">
        <v>-2494</v>
      </c>
      <c r="P9" s="16">
        <f t="shared" si="1"/>
        <v>-104.748</v>
      </c>
      <c r="Q9" s="17">
        <f xml:space="preserve"> (R9-P9)</f>
        <v>74.268000000000001</v>
      </c>
      <c r="R9" s="18">
        <v>-30.48</v>
      </c>
      <c r="S9" s="9">
        <f t="shared" si="3"/>
        <v>-30.48</v>
      </c>
    </row>
    <row r="10" spans="1:21" ht="11.25" customHeight="1" x14ac:dyDescent="0.2">
      <c r="A10" s="1">
        <v>91543</v>
      </c>
      <c r="B10" s="1" t="s">
        <v>20</v>
      </c>
      <c r="C10" s="1">
        <v>16.11</v>
      </c>
      <c r="D10" s="8">
        <v>3.5000000000000003E-2</v>
      </c>
      <c r="E10" s="68"/>
      <c r="F10" s="12" t="s">
        <v>25</v>
      </c>
      <c r="G10" s="13">
        <v>43729</v>
      </c>
      <c r="H10" s="13">
        <v>42572</v>
      </c>
      <c r="I10" s="15">
        <v>47238</v>
      </c>
      <c r="J10" s="13">
        <v>42633</v>
      </c>
      <c r="K10" s="15">
        <v>47305</v>
      </c>
      <c r="L10" s="15">
        <v>67</v>
      </c>
      <c r="M10" s="15" t="s">
        <v>6</v>
      </c>
      <c r="N10" s="15">
        <f t="shared" si="4"/>
        <v>67</v>
      </c>
      <c r="O10" s="16">
        <v>736</v>
      </c>
      <c r="P10" s="16">
        <f t="shared" si="1"/>
        <v>30.911999999999999</v>
      </c>
      <c r="Q10" s="17">
        <f t="shared" si="2"/>
        <v>43.378000000000007</v>
      </c>
      <c r="R10" s="18">
        <v>74.290000000000006</v>
      </c>
      <c r="S10" s="4">
        <f t="shared" si="3"/>
        <v>74.290000000000006</v>
      </c>
    </row>
    <row r="11" spans="1:21" ht="11.25" customHeight="1" x14ac:dyDescent="0.2">
      <c r="A11" s="1">
        <v>91543</v>
      </c>
      <c r="B11" s="1" t="s">
        <v>20</v>
      </c>
      <c r="C11" s="1">
        <v>16.11</v>
      </c>
      <c r="D11" s="8">
        <v>3.5000000000000003E-2</v>
      </c>
      <c r="E11" s="68"/>
      <c r="F11" s="12" t="s">
        <v>26</v>
      </c>
      <c r="G11" s="13">
        <v>42698</v>
      </c>
      <c r="H11" s="13">
        <v>42634</v>
      </c>
      <c r="I11" s="15">
        <v>47305</v>
      </c>
      <c r="J11" s="13">
        <v>42694</v>
      </c>
      <c r="K11" s="15">
        <v>49004</v>
      </c>
      <c r="L11" s="15">
        <v>61</v>
      </c>
      <c r="M11" s="15" t="s">
        <v>6</v>
      </c>
      <c r="N11" s="15">
        <f t="shared" si="4"/>
        <v>1699</v>
      </c>
      <c r="O11" s="16">
        <v>18672</v>
      </c>
      <c r="P11" s="16">
        <f t="shared" ref="P11:P44" si="5" xml:space="preserve"> (O11*D11)  * (1.2)</f>
        <v>784.22400000000005</v>
      </c>
      <c r="Q11" s="17">
        <f t="shared" si="2"/>
        <v>136.90599999999995</v>
      </c>
      <c r="R11" s="18">
        <v>921.13</v>
      </c>
      <c r="S11" s="4">
        <f t="shared" si="3"/>
        <v>921.13</v>
      </c>
    </row>
    <row r="12" spans="1:21" x14ac:dyDescent="0.2">
      <c r="D12" s="8"/>
      <c r="E12" s="68"/>
      <c r="F12" s="47"/>
      <c r="G12" s="48"/>
      <c r="H12" s="48"/>
      <c r="I12" s="49"/>
      <c r="J12" s="48"/>
      <c r="K12" s="49"/>
      <c r="L12" s="49"/>
      <c r="M12" s="49"/>
      <c r="N12" s="49"/>
      <c r="O12" s="50"/>
      <c r="P12" s="50"/>
      <c r="Q12" s="51"/>
      <c r="R12" s="52"/>
    </row>
    <row r="13" spans="1:21" ht="11.25" customHeight="1" x14ac:dyDescent="0.2">
      <c r="A13" s="1">
        <v>91543</v>
      </c>
      <c r="B13" s="1" t="s">
        <v>20</v>
      </c>
      <c r="C13" s="1">
        <v>16.11</v>
      </c>
      <c r="D13" s="8">
        <v>3.5000000000000003E-2</v>
      </c>
      <c r="E13" s="68"/>
      <c r="F13" s="19" t="s">
        <v>27</v>
      </c>
      <c r="G13" s="20">
        <v>42758</v>
      </c>
      <c r="H13" s="20">
        <v>42695</v>
      </c>
      <c r="I13" s="21">
        <v>49004</v>
      </c>
      <c r="J13" s="20">
        <v>42758</v>
      </c>
      <c r="K13" s="21">
        <v>52037</v>
      </c>
      <c r="L13" s="21">
        <v>64</v>
      </c>
      <c r="M13" s="21"/>
      <c r="N13" s="21">
        <f t="shared" si="4"/>
        <v>3033</v>
      </c>
      <c r="O13" s="22">
        <v>33333</v>
      </c>
      <c r="P13" s="22">
        <f t="shared" si="5"/>
        <v>1399.9860000000001</v>
      </c>
      <c r="Q13" s="23">
        <f t="shared" si="2"/>
        <v>210.06399999999985</v>
      </c>
      <c r="R13" s="24">
        <v>1610.05</v>
      </c>
      <c r="S13" s="4">
        <f t="shared" si="3"/>
        <v>1610.05</v>
      </c>
    </row>
    <row r="14" spans="1:21" ht="11.25" customHeight="1" x14ac:dyDescent="0.2">
      <c r="A14" s="1">
        <v>91543</v>
      </c>
      <c r="B14" s="1" t="s">
        <v>20</v>
      </c>
      <c r="C14" s="1">
        <v>16.11</v>
      </c>
      <c r="D14" s="8">
        <v>3.4000000000000002E-2</v>
      </c>
      <c r="E14" s="68"/>
      <c r="F14" s="40" t="s">
        <v>28</v>
      </c>
      <c r="G14" s="41">
        <v>42816</v>
      </c>
      <c r="H14" s="41">
        <v>42759</v>
      </c>
      <c r="I14" s="42">
        <v>52037</v>
      </c>
      <c r="J14" s="41">
        <v>42814</v>
      </c>
      <c r="K14" s="42">
        <v>54833</v>
      </c>
      <c r="L14" s="42">
        <v>56</v>
      </c>
      <c r="M14" s="42" t="s">
        <v>6</v>
      </c>
      <c r="N14" s="42">
        <f t="shared" si="4"/>
        <v>2796</v>
      </c>
      <c r="O14" s="43">
        <v>30728</v>
      </c>
      <c r="P14" s="43">
        <f t="shared" si="5"/>
        <v>1253.7024000000001</v>
      </c>
      <c r="Q14" s="44">
        <f t="shared" si="2"/>
        <v>256.34759999999983</v>
      </c>
      <c r="R14" s="45">
        <v>1510.05</v>
      </c>
      <c r="S14" s="4">
        <v>0</v>
      </c>
    </row>
    <row r="15" spans="1:21" ht="11.25" customHeight="1" x14ac:dyDescent="0.2">
      <c r="A15" s="1">
        <v>91543</v>
      </c>
      <c r="B15" s="1" t="s">
        <v>20</v>
      </c>
      <c r="C15" s="1">
        <v>16.11</v>
      </c>
      <c r="D15" s="8">
        <v>3.4000000000000002E-2</v>
      </c>
      <c r="E15" s="68"/>
      <c r="F15" s="40" t="s">
        <v>29</v>
      </c>
      <c r="G15" s="41">
        <v>42878</v>
      </c>
      <c r="H15" s="41">
        <v>42815</v>
      </c>
      <c r="I15" s="38">
        <v>54833</v>
      </c>
      <c r="J15" s="41">
        <v>42878</v>
      </c>
      <c r="K15" s="42">
        <v>56143</v>
      </c>
      <c r="L15" s="42">
        <v>64</v>
      </c>
      <c r="M15" s="42"/>
      <c r="N15" s="42">
        <f t="shared" si="4"/>
        <v>1310</v>
      </c>
      <c r="O15" s="43">
        <v>14397</v>
      </c>
      <c r="P15" s="43">
        <f t="shared" si="5"/>
        <v>587.39760000000001</v>
      </c>
      <c r="Q15" s="44">
        <f t="shared" si="2"/>
        <v>141.11239999999998</v>
      </c>
      <c r="R15" s="45">
        <v>728.51</v>
      </c>
      <c r="S15" s="4">
        <v>0</v>
      </c>
    </row>
    <row r="16" spans="1:21" ht="11.25" customHeight="1" x14ac:dyDescent="0.2">
      <c r="D16" s="8"/>
      <c r="E16" s="68"/>
      <c r="F16" s="32" t="s">
        <v>31</v>
      </c>
      <c r="G16" s="33">
        <v>42884</v>
      </c>
      <c r="H16" s="33">
        <v>42701</v>
      </c>
      <c r="I16" s="34"/>
      <c r="J16" s="33">
        <v>42820</v>
      </c>
      <c r="K16" s="34"/>
      <c r="L16" s="34"/>
      <c r="M16" s="34"/>
      <c r="N16" s="34"/>
      <c r="O16" s="35"/>
      <c r="P16" s="35">
        <f t="shared" si="5"/>
        <v>0</v>
      </c>
      <c r="Q16" s="36">
        <f t="shared" si="2"/>
        <v>34.46</v>
      </c>
      <c r="R16" s="37">
        <v>34.46</v>
      </c>
      <c r="S16" s="4">
        <f t="shared" si="3"/>
        <v>34.46</v>
      </c>
    </row>
    <row r="17" spans="1:21" ht="11.25" customHeight="1" x14ac:dyDescent="0.2">
      <c r="D17" s="8"/>
      <c r="E17" s="68"/>
      <c r="F17" s="32" t="s">
        <v>34</v>
      </c>
      <c r="G17" s="33">
        <v>42944</v>
      </c>
      <c r="H17" s="33">
        <v>42821</v>
      </c>
      <c r="I17" s="34"/>
      <c r="J17" s="33">
        <v>42881</v>
      </c>
      <c r="K17" s="34"/>
      <c r="L17" s="34"/>
      <c r="M17" s="34"/>
      <c r="N17" s="34"/>
      <c r="O17" s="35"/>
      <c r="P17" s="35">
        <f t="shared" si="5"/>
        <v>0</v>
      </c>
      <c r="Q17" s="36">
        <f t="shared" si="2"/>
        <v>20.58</v>
      </c>
      <c r="R17" s="37">
        <v>20.58</v>
      </c>
      <c r="S17" s="4">
        <f t="shared" si="3"/>
        <v>20.58</v>
      </c>
      <c r="U17" s="84">
        <f xml:space="preserve"> SUM(S13:S23)</f>
        <v>5088.24</v>
      </c>
    </row>
    <row r="18" spans="1:21" ht="11.25" customHeight="1" x14ac:dyDescent="0.2">
      <c r="D18" s="8"/>
      <c r="E18" s="68"/>
      <c r="F18" s="40" t="s">
        <v>35</v>
      </c>
      <c r="G18" s="41">
        <v>42955</v>
      </c>
      <c r="H18" s="42"/>
      <c r="I18" s="42"/>
      <c r="J18" s="42"/>
      <c r="K18" s="42"/>
      <c r="L18" s="42"/>
      <c r="M18" s="42"/>
      <c r="N18" s="42"/>
      <c r="O18" s="43"/>
      <c r="P18" s="43">
        <f t="shared" si="5"/>
        <v>0</v>
      </c>
      <c r="Q18" s="44">
        <v>0</v>
      </c>
      <c r="R18" s="45">
        <v>-728.51</v>
      </c>
      <c r="S18" s="4">
        <v>0</v>
      </c>
    </row>
    <row r="19" spans="1:21" ht="11.25" customHeight="1" x14ac:dyDescent="0.2">
      <c r="D19" s="8"/>
      <c r="E19" s="68"/>
      <c r="F19" s="40" t="s">
        <v>37</v>
      </c>
      <c r="G19" s="41">
        <v>42955</v>
      </c>
      <c r="H19" s="42"/>
      <c r="I19" s="42"/>
      <c r="J19" s="42"/>
      <c r="K19" s="42"/>
      <c r="L19" s="42"/>
      <c r="M19" s="42"/>
      <c r="N19" s="42"/>
      <c r="O19" s="43"/>
      <c r="P19" s="43">
        <f t="shared" si="5"/>
        <v>0</v>
      </c>
      <c r="Q19" s="44">
        <v>0</v>
      </c>
      <c r="R19" s="45">
        <v>-1510.05</v>
      </c>
      <c r="S19" s="4">
        <v>0</v>
      </c>
    </row>
    <row r="20" spans="1:21" ht="11.25" customHeight="1" x14ac:dyDescent="0.2">
      <c r="A20" s="1">
        <v>91543</v>
      </c>
      <c r="B20" s="1" t="s">
        <v>20</v>
      </c>
      <c r="C20" s="1">
        <v>16.11</v>
      </c>
      <c r="D20" s="8">
        <v>3.4000000000000002E-2</v>
      </c>
      <c r="E20" s="68"/>
      <c r="F20" s="19" t="s">
        <v>38</v>
      </c>
      <c r="G20" s="20">
        <v>42955</v>
      </c>
      <c r="H20" s="20">
        <v>42759</v>
      </c>
      <c r="I20" s="21">
        <v>52037</v>
      </c>
      <c r="J20" s="20">
        <v>42951</v>
      </c>
      <c r="K20" s="38">
        <v>3076</v>
      </c>
      <c r="L20" s="21">
        <v>193</v>
      </c>
      <c r="M20" s="21"/>
      <c r="N20" s="38">
        <v>5872</v>
      </c>
      <c r="O20" s="39">
        <v>63733</v>
      </c>
      <c r="P20" s="22">
        <f t="shared" si="5"/>
        <v>2600.3063999999999</v>
      </c>
      <c r="Q20" s="23">
        <f t="shared" si="2"/>
        <v>574.44360000000006</v>
      </c>
      <c r="R20" s="24">
        <v>3174.75</v>
      </c>
      <c r="S20" s="4">
        <f t="shared" si="3"/>
        <v>3174.75</v>
      </c>
    </row>
    <row r="21" spans="1:21" ht="11.25" customHeight="1" x14ac:dyDescent="0.2">
      <c r="D21" s="8"/>
      <c r="E21" s="68"/>
      <c r="F21" s="32" t="s">
        <v>39</v>
      </c>
      <c r="G21" s="33">
        <v>42975</v>
      </c>
      <c r="H21" s="33">
        <v>42517</v>
      </c>
      <c r="I21" s="34"/>
      <c r="J21" s="33">
        <v>42700</v>
      </c>
      <c r="K21" s="34"/>
      <c r="L21" s="34"/>
      <c r="M21" s="34"/>
      <c r="N21" s="34"/>
      <c r="O21" s="35"/>
      <c r="P21" s="35">
        <f t="shared" si="5"/>
        <v>0</v>
      </c>
      <c r="Q21" s="36">
        <f t="shared" si="2"/>
        <v>52.98</v>
      </c>
      <c r="R21" s="37">
        <v>52.98</v>
      </c>
      <c r="S21" s="9">
        <f xml:space="preserve"> R21</f>
        <v>52.98</v>
      </c>
    </row>
    <row r="22" spans="1:21" ht="11.25" customHeight="1" x14ac:dyDescent="0.2">
      <c r="A22" s="1">
        <v>91543</v>
      </c>
      <c r="B22" s="1" t="s">
        <v>20</v>
      </c>
      <c r="C22" s="1">
        <v>15.57</v>
      </c>
      <c r="D22" s="8">
        <v>3.4000000000000002E-2</v>
      </c>
      <c r="E22" s="68"/>
      <c r="F22" s="19" t="s">
        <v>40</v>
      </c>
      <c r="G22" s="20">
        <v>43004</v>
      </c>
      <c r="H22" s="20">
        <v>42952</v>
      </c>
      <c r="I22" s="21">
        <v>3076</v>
      </c>
      <c r="J22" s="20">
        <v>43004</v>
      </c>
      <c r="K22" s="21">
        <v>1419</v>
      </c>
      <c r="L22" s="21">
        <v>53</v>
      </c>
      <c r="M22" s="21" t="s">
        <v>6</v>
      </c>
      <c r="N22" s="21">
        <f xml:space="preserve"> K22 -I22</f>
        <v>-1657</v>
      </c>
      <c r="O22" s="22">
        <v>-18310</v>
      </c>
      <c r="P22" s="22">
        <f xml:space="preserve"> (O22*D22)  * (1.2)</f>
        <v>-747.04800000000012</v>
      </c>
      <c r="Q22" s="23">
        <f t="shared" si="2"/>
        <v>-90.181999999999903</v>
      </c>
      <c r="R22" s="24">
        <v>-837.23</v>
      </c>
      <c r="S22" s="9">
        <f xml:space="preserve"> R22</f>
        <v>-837.23</v>
      </c>
    </row>
    <row r="23" spans="1:21" x14ac:dyDescent="0.2">
      <c r="A23" s="1">
        <v>104444</v>
      </c>
      <c r="B23" s="1">
        <v>1</v>
      </c>
      <c r="C23" s="1">
        <v>15.57</v>
      </c>
      <c r="D23" s="8">
        <v>3.4000000000000002E-2</v>
      </c>
      <c r="E23" s="67" t="s">
        <v>45</v>
      </c>
      <c r="F23" s="19" t="s">
        <v>41</v>
      </c>
      <c r="G23" s="20">
        <v>43066</v>
      </c>
      <c r="H23" s="20">
        <v>43005</v>
      </c>
      <c r="I23" s="21">
        <v>1419</v>
      </c>
      <c r="J23" s="20">
        <v>43066</v>
      </c>
      <c r="K23" s="21">
        <v>3298</v>
      </c>
      <c r="L23" s="21">
        <v>62</v>
      </c>
      <c r="M23" s="21" t="s">
        <v>6</v>
      </c>
      <c r="N23" s="21">
        <f xml:space="preserve"> K23 -I23</f>
        <v>1879</v>
      </c>
      <c r="O23" s="22">
        <v>20763</v>
      </c>
      <c r="P23" s="22">
        <f t="shared" si="5"/>
        <v>847.13040000000001</v>
      </c>
      <c r="Q23" s="23">
        <f t="shared" si="2"/>
        <v>185.51960000000008</v>
      </c>
      <c r="R23" s="24">
        <v>1032.6500000000001</v>
      </c>
      <c r="S23" s="9">
        <f xml:space="preserve"> R23</f>
        <v>1032.6500000000001</v>
      </c>
    </row>
    <row r="24" spans="1:21" x14ac:dyDescent="0.2">
      <c r="D24" s="8"/>
      <c r="E24" s="67"/>
      <c r="F24" s="47"/>
      <c r="G24" s="48"/>
      <c r="H24" s="48"/>
      <c r="I24" s="49"/>
      <c r="J24" s="48"/>
      <c r="K24" s="49"/>
      <c r="L24" s="49"/>
      <c r="M24" s="49"/>
      <c r="N24" s="49"/>
      <c r="O24" s="50"/>
      <c r="P24" s="50"/>
      <c r="Q24" s="51"/>
      <c r="R24" s="52"/>
    </row>
    <row r="25" spans="1:21" ht="11.25" customHeight="1" x14ac:dyDescent="0.2">
      <c r="A25" s="1">
        <v>104444</v>
      </c>
      <c r="B25" s="1" t="s">
        <v>20</v>
      </c>
      <c r="C25" s="1">
        <v>15.57</v>
      </c>
      <c r="D25" s="8">
        <v>3.4000000000000002E-2</v>
      </c>
      <c r="E25" s="75"/>
      <c r="F25" s="12" t="s">
        <v>46</v>
      </c>
      <c r="G25" s="13">
        <v>43129</v>
      </c>
      <c r="H25" s="13">
        <v>43067</v>
      </c>
      <c r="I25" s="15">
        <v>3298</v>
      </c>
      <c r="J25" s="13">
        <v>43129</v>
      </c>
      <c r="K25" s="15">
        <v>6052</v>
      </c>
      <c r="L25" s="15">
        <v>63</v>
      </c>
      <c r="M25" s="15" t="s">
        <v>6</v>
      </c>
      <c r="N25" s="15">
        <f xml:space="preserve"> K25 -I25</f>
        <v>2754</v>
      </c>
      <c r="O25" s="16">
        <v>30294</v>
      </c>
      <c r="P25" s="16">
        <f t="shared" si="5"/>
        <v>1235.9952000000001</v>
      </c>
      <c r="Q25" s="17">
        <f t="shared" si="2"/>
        <v>277.82479999999987</v>
      </c>
      <c r="R25" s="18">
        <v>1513.82</v>
      </c>
      <c r="S25" s="9">
        <f t="shared" ref="S25:S44" si="6" xml:space="preserve"> R25</f>
        <v>1513.82</v>
      </c>
    </row>
    <row r="26" spans="1:21" ht="11.25" customHeight="1" x14ac:dyDescent="0.2">
      <c r="D26" s="8"/>
      <c r="E26" s="75"/>
      <c r="F26" s="32" t="s">
        <v>47</v>
      </c>
      <c r="G26" s="33">
        <v>43147</v>
      </c>
      <c r="H26" s="33">
        <v>42882</v>
      </c>
      <c r="I26" s="34"/>
      <c r="J26" s="33">
        <v>43065</v>
      </c>
      <c r="K26" s="34"/>
      <c r="L26" s="34"/>
      <c r="M26" s="34"/>
      <c r="N26" s="34">
        <f t="shared" ref="N26:N44" si="7" xml:space="preserve"> K26 -I26</f>
        <v>0</v>
      </c>
      <c r="O26" s="35"/>
      <c r="P26" s="35">
        <f t="shared" si="5"/>
        <v>0</v>
      </c>
      <c r="Q26" s="36">
        <f t="shared" si="2"/>
        <v>53.14</v>
      </c>
      <c r="R26" s="37">
        <v>53.14</v>
      </c>
      <c r="S26" s="9">
        <f t="shared" si="6"/>
        <v>53.14</v>
      </c>
    </row>
    <row r="27" spans="1:21" ht="11.25" customHeight="1" x14ac:dyDescent="0.2">
      <c r="A27" s="1">
        <v>111727</v>
      </c>
      <c r="B27" s="1">
        <v>1</v>
      </c>
      <c r="C27" s="1">
        <v>15.57</v>
      </c>
      <c r="D27" s="8">
        <v>3.6400000000000002E-2</v>
      </c>
      <c r="E27" s="75"/>
      <c r="F27" s="12" t="s">
        <v>48</v>
      </c>
      <c r="G27" s="13">
        <v>43203</v>
      </c>
      <c r="H27" s="13">
        <v>43130</v>
      </c>
      <c r="I27" s="15">
        <v>6052</v>
      </c>
      <c r="J27" s="13">
        <v>43194</v>
      </c>
      <c r="K27" s="15">
        <v>9161</v>
      </c>
      <c r="L27" s="15">
        <v>54</v>
      </c>
      <c r="M27" s="15"/>
      <c r="N27" s="15">
        <f t="shared" si="7"/>
        <v>3109</v>
      </c>
      <c r="O27" s="16">
        <v>34199</v>
      </c>
      <c r="P27" s="16">
        <f t="shared" si="5"/>
        <v>1493.8123200000002</v>
      </c>
      <c r="Q27" s="17">
        <f t="shared" si="2"/>
        <v>385.37767999999983</v>
      </c>
      <c r="R27" s="18">
        <v>1879.19</v>
      </c>
      <c r="S27" s="9">
        <f t="shared" si="6"/>
        <v>1879.19</v>
      </c>
      <c r="U27" s="83">
        <f>SUM(S25:S34)</f>
        <v>5994.6599999999989</v>
      </c>
    </row>
    <row r="28" spans="1:21" ht="11.25" customHeight="1" x14ac:dyDescent="0.2">
      <c r="A28" s="1">
        <v>111727</v>
      </c>
      <c r="B28" s="1">
        <v>1</v>
      </c>
      <c r="C28" s="1">
        <v>15.57</v>
      </c>
      <c r="D28" s="8">
        <v>3.6400000000000002E-2</v>
      </c>
      <c r="E28" s="75"/>
      <c r="F28" s="12" t="s">
        <v>49</v>
      </c>
      <c r="G28" s="13">
        <v>43251</v>
      </c>
      <c r="H28" s="13">
        <v>43195</v>
      </c>
      <c r="I28" s="15">
        <v>9161</v>
      </c>
      <c r="J28" s="13">
        <v>43250</v>
      </c>
      <c r="K28" s="15">
        <v>10987</v>
      </c>
      <c r="L28" s="15">
        <v>56</v>
      </c>
      <c r="M28" s="15" t="s">
        <v>6</v>
      </c>
      <c r="N28" s="15">
        <f t="shared" si="7"/>
        <v>1826</v>
      </c>
      <c r="O28" s="16">
        <v>20086</v>
      </c>
      <c r="P28" s="16">
        <f t="shared" si="5"/>
        <v>877.35648000000003</v>
      </c>
      <c r="Q28" s="17">
        <f t="shared" si="2"/>
        <v>242.28352000000007</v>
      </c>
      <c r="R28" s="18">
        <v>1119.6400000000001</v>
      </c>
      <c r="S28" s="9">
        <f t="shared" si="6"/>
        <v>1119.6400000000001</v>
      </c>
    </row>
    <row r="29" spans="1:21" ht="11.25" customHeight="1" x14ac:dyDescent="0.2">
      <c r="D29" s="8"/>
      <c r="E29" s="75"/>
      <c r="F29" s="32" t="s">
        <v>50</v>
      </c>
      <c r="G29" s="33">
        <v>43261</v>
      </c>
      <c r="H29" s="33">
        <v>43066</v>
      </c>
      <c r="I29" s="34"/>
      <c r="J29" s="33">
        <v>43246</v>
      </c>
      <c r="K29" s="34"/>
      <c r="L29" s="34"/>
      <c r="M29" s="34"/>
      <c r="N29" s="34">
        <f t="shared" si="7"/>
        <v>0</v>
      </c>
      <c r="O29" s="35"/>
      <c r="P29" s="35">
        <f t="shared" si="5"/>
        <v>0</v>
      </c>
      <c r="Q29" s="36">
        <f t="shared" si="2"/>
        <v>51.86</v>
      </c>
      <c r="R29" s="37">
        <v>51.86</v>
      </c>
      <c r="S29" s="9">
        <f t="shared" si="6"/>
        <v>51.86</v>
      </c>
    </row>
    <row r="30" spans="1:21" ht="11.25" customHeight="1" x14ac:dyDescent="0.2">
      <c r="A30" s="1">
        <v>111727</v>
      </c>
      <c r="B30" s="1">
        <v>1</v>
      </c>
      <c r="C30" s="1">
        <v>16.989999999999998</v>
      </c>
      <c r="D30" s="8">
        <v>3.6400000000000002E-2</v>
      </c>
      <c r="E30" s="75"/>
      <c r="F30" s="12" t="s">
        <v>51</v>
      </c>
      <c r="G30" s="13">
        <v>43319</v>
      </c>
      <c r="H30" s="13">
        <v>43251</v>
      </c>
      <c r="I30" s="15">
        <v>10987</v>
      </c>
      <c r="J30" s="13">
        <v>43316</v>
      </c>
      <c r="K30" s="15">
        <v>11271</v>
      </c>
      <c r="L30" s="15">
        <v>66</v>
      </c>
      <c r="M30" s="15"/>
      <c r="N30" s="15">
        <f t="shared" si="7"/>
        <v>284</v>
      </c>
      <c r="O30" s="16">
        <v>3124</v>
      </c>
      <c r="P30" s="16">
        <f t="shared" si="5"/>
        <v>136.45632000000001</v>
      </c>
      <c r="Q30" s="17">
        <f t="shared" si="2"/>
        <v>75.153680000000008</v>
      </c>
      <c r="R30" s="18">
        <v>211.61</v>
      </c>
      <c r="S30" s="9">
        <f t="shared" si="6"/>
        <v>211.61</v>
      </c>
    </row>
    <row r="31" spans="1:21" ht="11.25" customHeight="1" x14ac:dyDescent="0.2">
      <c r="A31" s="1">
        <v>111727</v>
      </c>
      <c r="B31" s="1">
        <v>1</v>
      </c>
      <c r="C31" s="1">
        <v>16.989999999999998</v>
      </c>
      <c r="D31" s="8">
        <v>3.6400000000000002E-2</v>
      </c>
      <c r="E31" s="75"/>
      <c r="F31" s="12" t="s">
        <v>52</v>
      </c>
      <c r="G31" s="13">
        <v>43375</v>
      </c>
      <c r="H31" s="13">
        <v>43317</v>
      </c>
      <c r="I31" s="15">
        <v>11271</v>
      </c>
      <c r="J31" s="13">
        <v>43374</v>
      </c>
      <c r="K31" s="15">
        <v>11020</v>
      </c>
      <c r="L31" s="15">
        <v>58</v>
      </c>
      <c r="M31" s="15" t="s">
        <v>6</v>
      </c>
      <c r="N31" s="15">
        <f t="shared" si="7"/>
        <v>-251</v>
      </c>
      <c r="O31" s="16">
        <f xml:space="preserve"> -2741</f>
        <v>-2741</v>
      </c>
      <c r="P31" s="16">
        <f t="shared" si="5"/>
        <v>-119.72687999999999</v>
      </c>
      <c r="Q31" s="17">
        <f t="shared" si="2"/>
        <v>14.716879999999989</v>
      </c>
      <c r="R31" s="18">
        <v>-105.01</v>
      </c>
      <c r="S31" s="9">
        <f t="shared" si="6"/>
        <v>-105.01</v>
      </c>
    </row>
    <row r="32" spans="1:21" ht="11.25" customHeight="1" x14ac:dyDescent="0.2">
      <c r="A32" s="1">
        <v>111727</v>
      </c>
      <c r="B32" s="1">
        <v>1</v>
      </c>
      <c r="C32" s="1">
        <v>16.989999999999998</v>
      </c>
      <c r="D32" s="8">
        <v>3.6400000000000002E-2</v>
      </c>
      <c r="E32" s="75"/>
      <c r="F32" s="12" t="s">
        <v>53</v>
      </c>
      <c r="G32" s="13">
        <v>43437</v>
      </c>
      <c r="H32" s="13">
        <v>43375</v>
      </c>
      <c r="I32" s="15">
        <v>11020</v>
      </c>
      <c r="J32" s="13">
        <v>43436</v>
      </c>
      <c r="K32" s="15">
        <v>13017</v>
      </c>
      <c r="L32" s="15">
        <v>62</v>
      </c>
      <c r="M32" s="15" t="s">
        <v>6</v>
      </c>
      <c r="N32" s="15">
        <f t="shared" si="7"/>
        <v>1997</v>
      </c>
      <c r="O32" s="16">
        <v>21808</v>
      </c>
      <c r="P32" s="16">
        <f t="shared" si="5"/>
        <v>952.57343999999989</v>
      </c>
      <c r="Q32" s="17">
        <f t="shared" si="2"/>
        <v>263.52656000000002</v>
      </c>
      <c r="R32" s="18">
        <v>1216.0999999999999</v>
      </c>
      <c r="S32" s="9">
        <f t="shared" si="6"/>
        <v>1216.0999999999999</v>
      </c>
      <c r="T32" s="9"/>
    </row>
    <row r="33" spans="1:21" ht="11.25" customHeight="1" x14ac:dyDescent="0.2">
      <c r="D33" s="8"/>
      <c r="E33" s="75"/>
      <c r="F33" s="32" t="s">
        <v>54</v>
      </c>
      <c r="G33" s="33">
        <v>43439</v>
      </c>
      <c r="H33" s="33">
        <v>43247</v>
      </c>
      <c r="I33" s="34"/>
      <c r="J33" s="33">
        <v>43430</v>
      </c>
      <c r="K33" s="34"/>
      <c r="L33" s="34"/>
      <c r="M33" s="34"/>
      <c r="N33" s="34">
        <f t="shared" si="7"/>
        <v>0</v>
      </c>
      <c r="O33" s="35"/>
      <c r="P33" s="35">
        <f t="shared" si="5"/>
        <v>0</v>
      </c>
      <c r="Q33" s="36">
        <f t="shared" si="2"/>
        <v>38.06</v>
      </c>
      <c r="R33" s="37">
        <v>38.06</v>
      </c>
      <c r="S33" s="9">
        <f t="shared" si="6"/>
        <v>38.06</v>
      </c>
    </row>
    <row r="34" spans="1:21" ht="11.25" customHeight="1" x14ac:dyDescent="0.2">
      <c r="D34" s="8"/>
      <c r="E34" s="75"/>
      <c r="F34" s="32" t="s">
        <v>55</v>
      </c>
      <c r="G34" s="33">
        <v>43440</v>
      </c>
      <c r="H34" s="33">
        <v>43251</v>
      </c>
      <c r="I34" s="34"/>
      <c r="J34" s="33">
        <v>43433</v>
      </c>
      <c r="K34" s="34"/>
      <c r="L34" s="34"/>
      <c r="M34" s="34"/>
      <c r="N34" s="34">
        <f t="shared" si="7"/>
        <v>0</v>
      </c>
      <c r="O34" s="35"/>
      <c r="P34" s="35">
        <f t="shared" si="5"/>
        <v>0</v>
      </c>
      <c r="Q34" s="36">
        <f t="shared" si="2"/>
        <v>16.25</v>
      </c>
      <c r="R34" s="37">
        <v>16.25</v>
      </c>
      <c r="S34" s="9">
        <f t="shared" si="6"/>
        <v>16.25</v>
      </c>
    </row>
    <row r="35" spans="1:21" ht="11.25" customHeight="1" x14ac:dyDescent="0.2">
      <c r="E35" s="75"/>
    </row>
    <row r="36" spans="1:21" ht="11.25" customHeight="1" x14ac:dyDescent="0.2">
      <c r="D36" s="8"/>
      <c r="E36" s="75"/>
      <c r="F36" s="47"/>
      <c r="G36" s="48"/>
      <c r="H36" s="48"/>
      <c r="I36" s="49"/>
      <c r="J36" s="48"/>
      <c r="K36" s="49"/>
      <c r="L36" s="49"/>
      <c r="M36" s="49"/>
      <c r="N36" s="49"/>
      <c r="O36" s="50"/>
      <c r="P36" s="50"/>
      <c r="Q36" s="51"/>
      <c r="R36" s="52"/>
    </row>
    <row r="37" spans="1:21" ht="11.25" customHeight="1" x14ac:dyDescent="0.2">
      <c r="A37" s="1">
        <v>111727</v>
      </c>
      <c r="B37" s="1">
        <v>1</v>
      </c>
      <c r="C37" s="1">
        <v>16.989999999999998</v>
      </c>
      <c r="D37" s="8">
        <v>4.7300000000000002E-2</v>
      </c>
      <c r="E37" s="75"/>
      <c r="F37" s="77" t="s">
        <v>56</v>
      </c>
      <c r="G37" s="78">
        <v>43437</v>
      </c>
      <c r="H37" s="78">
        <v>43437</v>
      </c>
      <c r="I37" s="79">
        <v>13017</v>
      </c>
      <c r="J37" s="78">
        <v>43492</v>
      </c>
      <c r="K37" s="79">
        <v>16030</v>
      </c>
      <c r="L37" s="79">
        <v>56</v>
      </c>
      <c r="M37" s="79" t="s">
        <v>6</v>
      </c>
      <c r="N37" s="79">
        <f xml:space="preserve"> K37 -I37</f>
        <v>3013</v>
      </c>
      <c r="O37" s="80">
        <v>33053</v>
      </c>
      <c r="P37" s="80">
        <f xml:space="preserve"> (O37*D37)  * (1.2)</f>
        <v>1876.0882799999999</v>
      </c>
      <c r="Q37" s="81">
        <f xml:space="preserve"> R37-P37</f>
        <v>169.54172000000017</v>
      </c>
      <c r="R37" s="82">
        <v>2045.63</v>
      </c>
      <c r="S37" s="9">
        <f xml:space="preserve"> R37</f>
        <v>2045.63</v>
      </c>
    </row>
    <row r="38" spans="1:21" ht="11.25" customHeight="1" x14ac:dyDescent="0.2">
      <c r="A38" s="1">
        <v>95562</v>
      </c>
      <c r="B38" s="1">
        <v>1</v>
      </c>
      <c r="C38" s="1">
        <v>16.989999999999998</v>
      </c>
      <c r="D38" s="8">
        <v>4.7300000000000002E-2</v>
      </c>
      <c r="E38" s="75"/>
      <c r="F38" s="69" t="s">
        <v>57</v>
      </c>
      <c r="G38" s="70">
        <v>43557</v>
      </c>
      <c r="H38" s="70">
        <v>43493</v>
      </c>
      <c r="I38" s="71">
        <v>16030</v>
      </c>
      <c r="J38" s="70">
        <v>43555</v>
      </c>
      <c r="K38" s="71">
        <v>18772</v>
      </c>
      <c r="L38" s="71">
        <v>63</v>
      </c>
      <c r="M38" s="71" t="s">
        <v>6</v>
      </c>
      <c r="N38" s="71">
        <f t="shared" si="7"/>
        <v>2742</v>
      </c>
      <c r="O38" s="72">
        <v>30080</v>
      </c>
      <c r="P38" s="72">
        <f t="shared" si="5"/>
        <v>1707.3408000000002</v>
      </c>
      <c r="Q38" s="73">
        <f t="shared" si="2"/>
        <v>346.60919999999965</v>
      </c>
      <c r="R38" s="74">
        <v>2053.9499999999998</v>
      </c>
      <c r="S38" s="9">
        <f t="shared" si="6"/>
        <v>2053.9499999999998</v>
      </c>
      <c r="U38" s="9">
        <f xml:space="preserve"> SUM(R37:R41)</f>
        <v>5066.9699999999993</v>
      </c>
    </row>
    <row r="39" spans="1:21" ht="11.25" customHeight="1" x14ac:dyDescent="0.2">
      <c r="A39" s="1">
        <v>95562</v>
      </c>
      <c r="B39" s="1">
        <v>1</v>
      </c>
      <c r="C39" s="1">
        <v>16.989999999999998</v>
      </c>
      <c r="D39" s="8">
        <v>4.7300000000000002E-2</v>
      </c>
      <c r="E39" s="75"/>
      <c r="F39" s="69" t="s">
        <v>58</v>
      </c>
      <c r="G39" s="70">
        <v>43620</v>
      </c>
      <c r="H39" s="70">
        <v>43556</v>
      </c>
      <c r="I39" s="71">
        <v>18772</v>
      </c>
      <c r="J39" s="70">
        <v>43620</v>
      </c>
      <c r="K39" s="71">
        <v>19690</v>
      </c>
      <c r="L39" s="71">
        <v>65</v>
      </c>
      <c r="M39" s="71"/>
      <c r="N39" s="71">
        <f t="shared" si="7"/>
        <v>918</v>
      </c>
      <c r="O39" s="72">
        <v>10070</v>
      </c>
      <c r="P39" s="72">
        <f t="shared" si="5"/>
        <v>571.57320000000004</v>
      </c>
      <c r="Q39" s="73">
        <f t="shared" si="2"/>
        <v>143.70679999999993</v>
      </c>
      <c r="R39" s="74">
        <v>715.28</v>
      </c>
      <c r="S39" s="9">
        <f t="shared" si="6"/>
        <v>715.28</v>
      </c>
    </row>
    <row r="40" spans="1:21" ht="11.25" customHeight="1" x14ac:dyDescent="0.2">
      <c r="D40" s="8"/>
      <c r="E40" s="75"/>
      <c r="F40" s="32" t="s">
        <v>59</v>
      </c>
      <c r="G40" s="33">
        <v>43633</v>
      </c>
      <c r="H40" s="33">
        <v>43431</v>
      </c>
      <c r="I40" s="34"/>
      <c r="J40" s="33">
        <v>43629</v>
      </c>
      <c r="K40" s="34"/>
      <c r="L40" s="34"/>
      <c r="M40" s="34"/>
      <c r="N40" s="34">
        <f t="shared" si="7"/>
        <v>0</v>
      </c>
      <c r="O40" s="35"/>
      <c r="P40" s="35">
        <f t="shared" si="5"/>
        <v>0</v>
      </c>
      <c r="Q40" s="36">
        <f t="shared" si="2"/>
        <v>55.78</v>
      </c>
      <c r="R40" s="37">
        <v>55.78</v>
      </c>
      <c r="S40" s="9">
        <f t="shared" si="6"/>
        <v>55.78</v>
      </c>
    </row>
    <row r="41" spans="1:21" ht="11.25" customHeight="1" x14ac:dyDescent="0.2">
      <c r="A41" s="1">
        <v>95562</v>
      </c>
      <c r="B41" s="1">
        <v>1</v>
      </c>
      <c r="C41" s="1">
        <v>16.989999999999998</v>
      </c>
      <c r="D41" s="8">
        <v>4.7300000000000002E-2</v>
      </c>
      <c r="E41" s="75"/>
      <c r="F41" s="69" t="s">
        <v>60</v>
      </c>
      <c r="G41" s="70">
        <v>43707</v>
      </c>
      <c r="H41" s="70">
        <v>43621</v>
      </c>
      <c r="I41" s="71">
        <v>19690</v>
      </c>
      <c r="J41" s="70">
        <v>43679</v>
      </c>
      <c r="K41" s="71">
        <v>19903</v>
      </c>
      <c r="L41" s="71">
        <v>59</v>
      </c>
      <c r="M41" s="71"/>
      <c r="N41" s="71">
        <f t="shared" si="7"/>
        <v>213</v>
      </c>
      <c r="O41" s="72">
        <v>2337</v>
      </c>
      <c r="P41" s="72">
        <f t="shared" si="5"/>
        <v>132.64812000000001</v>
      </c>
      <c r="Q41" s="73">
        <f t="shared" si="2"/>
        <v>63.681880000000007</v>
      </c>
      <c r="R41" s="74">
        <v>196.33</v>
      </c>
      <c r="S41" s="9">
        <f t="shared" si="6"/>
        <v>196.33</v>
      </c>
    </row>
    <row r="42" spans="1:21" ht="15" x14ac:dyDescent="0.2">
      <c r="D42" s="8"/>
      <c r="E42" s="76"/>
      <c r="F42" s="69"/>
      <c r="G42" s="70"/>
      <c r="H42" s="70"/>
      <c r="I42" s="71"/>
      <c r="J42" s="70"/>
      <c r="K42" s="71"/>
      <c r="L42" s="71"/>
      <c r="M42" s="71"/>
      <c r="N42" s="71">
        <f t="shared" si="7"/>
        <v>0</v>
      </c>
      <c r="O42" s="72"/>
      <c r="P42" s="72">
        <f t="shared" si="5"/>
        <v>0</v>
      </c>
      <c r="Q42" s="73">
        <f t="shared" si="2"/>
        <v>0</v>
      </c>
      <c r="R42" s="74"/>
      <c r="S42" s="9">
        <f t="shared" si="6"/>
        <v>0</v>
      </c>
    </row>
    <row r="43" spans="1:21" ht="15" x14ac:dyDescent="0.2">
      <c r="D43" s="8"/>
      <c r="E43" s="76"/>
      <c r="F43" s="69"/>
      <c r="G43" s="70"/>
      <c r="H43" s="70"/>
      <c r="I43" s="71"/>
      <c r="J43" s="70"/>
      <c r="K43" s="71"/>
      <c r="L43" s="71"/>
      <c r="M43" s="71"/>
      <c r="N43" s="71">
        <f t="shared" si="7"/>
        <v>0</v>
      </c>
      <c r="O43" s="72"/>
      <c r="P43" s="72">
        <f t="shared" si="5"/>
        <v>0</v>
      </c>
      <c r="Q43" s="73">
        <f t="shared" si="2"/>
        <v>0</v>
      </c>
      <c r="R43" s="74"/>
      <c r="S43" s="9">
        <f t="shared" si="6"/>
        <v>0</v>
      </c>
    </row>
    <row r="44" spans="1:21" ht="15" x14ac:dyDescent="0.2">
      <c r="D44" s="8"/>
      <c r="E44" s="76"/>
      <c r="F44" s="69"/>
      <c r="G44" s="70"/>
      <c r="H44" s="70"/>
      <c r="I44" s="71"/>
      <c r="J44" s="70"/>
      <c r="K44" s="71"/>
      <c r="L44" s="71"/>
      <c r="M44" s="71"/>
      <c r="N44" s="71">
        <f t="shared" si="7"/>
        <v>0</v>
      </c>
      <c r="O44" s="72"/>
      <c r="P44" s="72">
        <f t="shared" si="5"/>
        <v>0</v>
      </c>
      <c r="Q44" s="73">
        <f t="shared" si="2"/>
        <v>0</v>
      </c>
      <c r="R44" s="74"/>
      <c r="S44" s="9">
        <f t="shared" si="6"/>
        <v>0</v>
      </c>
    </row>
    <row r="45" spans="1:21" x14ac:dyDescent="0.2">
      <c r="D45" s="8"/>
      <c r="E45" s="11"/>
      <c r="F45" s="47"/>
      <c r="G45" s="48"/>
      <c r="H45" s="48"/>
      <c r="I45" s="49"/>
      <c r="J45" s="48"/>
      <c r="K45" s="49"/>
      <c r="L45" s="49"/>
      <c r="M45" s="49"/>
      <c r="N45" s="49"/>
      <c r="O45" s="50"/>
      <c r="P45" s="50"/>
      <c r="Q45" s="51"/>
      <c r="R45" s="52"/>
    </row>
    <row r="46" spans="1:21" x14ac:dyDescent="0.2">
      <c r="D46" s="8"/>
      <c r="E46" s="11"/>
      <c r="F46" s="47"/>
      <c r="G46" s="48"/>
      <c r="H46" s="48"/>
      <c r="I46" s="49"/>
      <c r="J46" s="48"/>
      <c r="K46" s="49"/>
      <c r="L46" s="49"/>
      <c r="M46" s="49"/>
      <c r="N46" s="49"/>
      <c r="O46" s="50"/>
      <c r="P46" s="50"/>
      <c r="Q46" s="51"/>
      <c r="R46" s="52"/>
    </row>
    <row r="47" spans="1:21" x14ac:dyDescent="0.2">
      <c r="A47" s="64" t="s">
        <v>33</v>
      </c>
      <c r="B47" s="64"/>
    </row>
    <row r="48" spans="1:21" x14ac:dyDescent="0.2">
      <c r="A48" s="63" t="s">
        <v>32</v>
      </c>
      <c r="B48" s="63"/>
    </row>
    <row r="49" spans="1:11" x14ac:dyDescent="0.2">
      <c r="A49" s="62" t="s">
        <v>36</v>
      </c>
      <c r="B49" s="62"/>
    </row>
    <row r="51" spans="1:11" x14ac:dyDescent="0.2">
      <c r="F51" s="2" t="s">
        <v>43</v>
      </c>
      <c r="K51" s="54"/>
    </row>
    <row r="52" spans="1:11" x14ac:dyDescent="0.2">
      <c r="F52" s="53" t="s">
        <v>42</v>
      </c>
    </row>
  </sheetData>
  <mergeCells count="14">
    <mergeCell ref="A49:B49"/>
    <mergeCell ref="G3:G4"/>
    <mergeCell ref="A48:B48"/>
    <mergeCell ref="A47:B47"/>
    <mergeCell ref="H3:K3"/>
    <mergeCell ref="F3:F4"/>
    <mergeCell ref="E5:E22"/>
    <mergeCell ref="E23:E41"/>
    <mergeCell ref="P2:R2"/>
    <mergeCell ref="P3:R3"/>
    <mergeCell ref="L3:L4"/>
    <mergeCell ref="M3:M4"/>
    <mergeCell ref="N3:N4"/>
    <mergeCell ref="O3:O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2019-09-29T14:17:43Z</dcterms:modified>
</cp:coreProperties>
</file>